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9.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genoc/projects/moose/smashed pellets/"/>
    </mc:Choice>
  </mc:AlternateContent>
  <xr:revisionPtr revIDLastSave="0" documentId="13_ncr:1_{5A60050E-BDE2-2046-98EE-F6FD52E239FD}" xr6:coauthVersionLast="47" xr6:coauthVersionMax="47" xr10:uidLastSave="{00000000-0000-0000-0000-000000000000}"/>
  <bookViews>
    <workbookView xWindow="-31960" yWindow="-28140" windowWidth="47940" windowHeight="25720" activeTab="6" xr2:uid="{00000000-000D-0000-FFFF-FFFF00000000}"/>
  </bookViews>
  <sheets>
    <sheet name="Sheet1" sheetId="1" r:id="rId1"/>
    <sheet name="Biot Coefficient" sheetId="10" r:id="rId2"/>
    <sheet name="Experiment 1" sheetId="3" r:id="rId3"/>
    <sheet name="Experiment 2" sheetId="4" r:id="rId4"/>
    <sheet name="Experiment 3" sheetId="2" r:id="rId5"/>
    <sheet name="Experiment 4" sheetId="5" r:id="rId6"/>
    <sheet name="Experiment 5" sheetId="6" r:id="rId7"/>
    <sheet name="Experiment 6" sheetId="8" r:id="rId8"/>
    <sheet name="Comparison" sheetId="9" r:id="rId9"/>
  </sheets>
  <calcPr calcId="191028"/>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1" i="3" l="1"/>
  <c r="J22" i="3"/>
  <c r="J11" i="3"/>
  <c r="Q18" i="9"/>
  <c r="Q17" i="9"/>
  <c r="Q16" i="9"/>
  <c r="Q15" i="9"/>
  <c r="Q14" i="9"/>
  <c r="D49" i="10"/>
  <c r="D48" i="10"/>
  <c r="E7" i="3"/>
  <c r="E8" i="3"/>
  <c r="E9" i="3"/>
  <c r="E10" i="3"/>
  <c r="E11" i="3"/>
  <c r="E12" i="3"/>
  <c r="E13" i="3"/>
  <c r="E14" i="3"/>
  <c r="E15" i="3"/>
  <c r="E16" i="3"/>
  <c r="E17" i="3"/>
  <c r="E18" i="3"/>
  <c r="E19" i="3"/>
  <c r="E20" i="3"/>
  <c r="E21" i="3"/>
  <c r="E22" i="3"/>
  <c r="E23" i="3"/>
  <c r="E6" i="3"/>
  <c r="J15" i="3"/>
  <c r="J12" i="3"/>
  <c r="J10" i="3"/>
  <c r="J16" i="3"/>
  <c r="J14" i="4"/>
  <c r="J13" i="4"/>
  <c r="J14" i="2"/>
  <c r="J13" i="2"/>
  <c r="J14" i="5"/>
  <c r="J13" i="5"/>
  <c r="J14" i="6"/>
  <c r="J13" i="6"/>
  <c r="J14" i="8"/>
  <c r="J13" i="8"/>
  <c r="D22" i="10"/>
  <c r="D17" i="10"/>
  <c r="D16" i="10"/>
  <c r="D11" i="10"/>
  <c r="D37" i="10"/>
  <c r="D34" i="10"/>
  <c r="D33" i="10"/>
  <c r="D27" i="10"/>
  <c r="D26" i="10"/>
  <c r="D19" i="10"/>
  <c r="D14" i="10"/>
  <c r="D12" i="10"/>
  <c r="D10" i="10"/>
  <c r="D6" i="10"/>
  <c r="D4" i="10"/>
  <c r="D5" i="10" s="1"/>
  <c r="D23" i="10" l="1"/>
  <c r="D35" i="10"/>
  <c r="D38" i="10"/>
  <c r="D9" i="10"/>
  <c r="D8" i="10" s="1"/>
  <c r="D28" i="10"/>
  <c r="D29" i="10" l="1"/>
  <c r="D30" i="10" s="1"/>
  <c r="D31" i="10"/>
  <c r="D36" i="10"/>
  <c r="D40" i="10" l="1"/>
  <c r="D39" i="10"/>
  <c r="D41" i="10" s="1"/>
  <c r="D42" i="10" s="1"/>
  <c r="J26" i="3" l="1"/>
  <c r="I46" i="3"/>
  <c r="I47" i="3"/>
  <c r="I48" i="3" s="1"/>
  <c r="I49" i="3" s="1"/>
  <c r="I50" i="3" s="1"/>
  <c r="I51" i="3" s="1"/>
  <c r="I52" i="3" s="1"/>
  <c r="I53" i="3" s="1"/>
  <c r="I54" i="3" s="1"/>
  <c r="I55" i="3" s="1"/>
  <c r="I56" i="3" s="1"/>
  <c r="I57" i="3" s="1"/>
  <c r="I58" i="3" s="1"/>
  <c r="I59" i="3" s="1"/>
  <c r="I60" i="3" s="1"/>
  <c r="I61" i="3" s="1"/>
  <c r="J36" i="3"/>
  <c r="J33" i="3"/>
  <c r="J34" i="3" s="1"/>
  <c r="J32" i="3"/>
  <c r="J25" i="3"/>
  <c r="Q20" i="9"/>
  <c r="J16" i="8"/>
  <c r="J16" i="6"/>
  <c r="J16" i="5"/>
  <c r="J16" i="2"/>
  <c r="E6" i="4"/>
  <c r="J16" i="4"/>
  <c r="J18" i="3"/>
  <c r="G50" i="8"/>
  <c r="G51" i="8"/>
  <c r="E53" i="8"/>
  <c r="E52" i="8"/>
  <c r="E51" i="8"/>
  <c r="E50" i="8"/>
  <c r="E49" i="8"/>
  <c r="G49" i="8" s="1"/>
  <c r="E48" i="8"/>
  <c r="G48" i="8" s="1"/>
  <c r="E47" i="8"/>
  <c r="E46" i="8"/>
  <c r="G46" i="8" s="1"/>
  <c r="E45" i="8"/>
  <c r="E44" i="8"/>
  <c r="E43" i="8"/>
  <c r="E42" i="8"/>
  <c r="E41" i="8"/>
  <c r="G41" i="8" s="1"/>
  <c r="E40" i="8"/>
  <c r="G40" i="8" s="1"/>
  <c r="E39" i="8"/>
  <c r="E38" i="8"/>
  <c r="G38" i="8" s="1"/>
  <c r="E37" i="8"/>
  <c r="E36" i="8"/>
  <c r="E35" i="8"/>
  <c r="E34" i="8"/>
  <c r="E33" i="8"/>
  <c r="E32" i="8"/>
  <c r="G32" i="8" s="1"/>
  <c r="E31" i="8"/>
  <c r="E30" i="8"/>
  <c r="G30" i="8" s="1"/>
  <c r="E29" i="8"/>
  <c r="E28" i="8"/>
  <c r="E27" i="8"/>
  <c r="E26" i="8"/>
  <c r="E25" i="8"/>
  <c r="E24" i="8"/>
  <c r="E23" i="8"/>
  <c r="E22" i="8"/>
  <c r="G22" i="8" s="1"/>
  <c r="E21" i="8"/>
  <c r="E20" i="8"/>
  <c r="E19" i="8"/>
  <c r="E18" i="8"/>
  <c r="E17" i="8"/>
  <c r="E16" i="8"/>
  <c r="E15" i="8"/>
  <c r="G15" i="8" s="1"/>
  <c r="E14" i="8"/>
  <c r="G14" i="8" s="1"/>
  <c r="E13" i="8"/>
  <c r="E12" i="8"/>
  <c r="E11" i="8"/>
  <c r="E10" i="8"/>
  <c r="E9" i="8"/>
  <c r="G9" i="8" s="1"/>
  <c r="E8" i="8"/>
  <c r="G8" i="8" s="1"/>
  <c r="E7" i="8"/>
  <c r="G7" i="8" s="1"/>
  <c r="E6" i="8"/>
  <c r="G6" i="8" s="1"/>
  <c r="B7" i="8"/>
  <c r="B8" i="8" s="1"/>
  <c r="B9" i="8" s="1"/>
  <c r="B10" i="8" s="1"/>
  <c r="B11" i="8" s="1"/>
  <c r="B12" i="8" s="1"/>
  <c r="B13" i="8" s="1"/>
  <c r="B14" i="8" s="1"/>
  <c r="B15" i="8" s="1"/>
  <c r="B16" i="8" s="1"/>
  <c r="B17" i="8" s="1"/>
  <c r="B18" i="8" s="1"/>
  <c r="B19" i="8" s="1"/>
  <c r="B20" i="8" s="1"/>
  <c r="B21" i="8" s="1"/>
  <c r="B22" i="8" s="1"/>
  <c r="B23" i="8" s="1"/>
  <c r="B24" i="8" s="1"/>
  <c r="B25" i="8" s="1"/>
  <c r="B26" i="8" s="1"/>
  <c r="B27" i="8" s="1"/>
  <c r="B28" i="8" s="1"/>
  <c r="B29" i="8" s="1"/>
  <c r="B30" i="8" s="1"/>
  <c r="B31" i="8" s="1"/>
  <c r="B32" i="8" s="1"/>
  <c r="B33" i="8" s="1"/>
  <c r="B34" i="8" s="1"/>
  <c r="B35" i="8" s="1"/>
  <c r="B36" i="8" s="1"/>
  <c r="B37" i="8" s="1"/>
  <c r="B38" i="8" s="1"/>
  <c r="B39" i="8" s="1"/>
  <c r="B40" i="8" s="1"/>
  <c r="B41" i="8" s="1"/>
  <c r="B42" i="8" s="1"/>
  <c r="B43" i="8" s="1"/>
  <c r="B44" i="8" s="1"/>
  <c r="B45" i="8" s="1"/>
  <c r="B46" i="8" s="1"/>
  <c r="B47" i="8" s="1"/>
  <c r="B48" i="8" s="1"/>
  <c r="B49" i="8" s="1"/>
  <c r="B50" i="8" s="1"/>
  <c r="B51" i="8" s="1"/>
  <c r="B52" i="8" s="1"/>
  <c r="B53" i="8" s="1"/>
  <c r="F51" i="8"/>
  <c r="F50" i="8"/>
  <c r="F49" i="8"/>
  <c r="F48" i="8"/>
  <c r="F47" i="8"/>
  <c r="F46" i="8"/>
  <c r="F45" i="8"/>
  <c r="G45" i="8"/>
  <c r="F44" i="8"/>
  <c r="G44" i="8"/>
  <c r="F43" i="8"/>
  <c r="G43" i="8" s="1"/>
  <c r="F42" i="8"/>
  <c r="G42" i="8"/>
  <c r="F41" i="8"/>
  <c r="F40" i="8"/>
  <c r="F39" i="8"/>
  <c r="F38" i="8"/>
  <c r="F37" i="8"/>
  <c r="G37" i="8"/>
  <c r="F36" i="8"/>
  <c r="G36" i="8"/>
  <c r="F35" i="8"/>
  <c r="G35" i="8" s="1"/>
  <c r="F34" i="8"/>
  <c r="G34" i="8"/>
  <c r="F33" i="8"/>
  <c r="G33" i="8"/>
  <c r="F32" i="8"/>
  <c r="F31" i="8"/>
  <c r="F30" i="8"/>
  <c r="F29" i="8"/>
  <c r="G29" i="8"/>
  <c r="F28" i="8"/>
  <c r="G28" i="8"/>
  <c r="F27" i="8"/>
  <c r="G27" i="8" s="1"/>
  <c r="F26" i="8"/>
  <c r="G26" i="8"/>
  <c r="F25" i="8"/>
  <c r="G25" i="8"/>
  <c r="F24" i="8"/>
  <c r="G24" i="8"/>
  <c r="F23" i="8"/>
  <c r="F22" i="8"/>
  <c r="F21" i="8"/>
  <c r="G21" i="8"/>
  <c r="F20" i="8"/>
  <c r="G20" i="8"/>
  <c r="J20" i="8"/>
  <c r="F19" i="8"/>
  <c r="G19" i="8" s="1"/>
  <c r="F18" i="8"/>
  <c r="G18" i="8"/>
  <c r="F17" i="8"/>
  <c r="G17" i="8"/>
  <c r="F16" i="8"/>
  <c r="G16" i="8"/>
  <c r="F15" i="8"/>
  <c r="J19" i="8"/>
  <c r="S18" i="9" s="1"/>
  <c r="F14" i="8"/>
  <c r="F13" i="8"/>
  <c r="G13" i="8" s="1"/>
  <c r="F12" i="8"/>
  <c r="G12" i="8" s="1"/>
  <c r="J11" i="8"/>
  <c r="F11" i="8"/>
  <c r="G11" i="8"/>
  <c r="J10" i="8"/>
  <c r="F10" i="8"/>
  <c r="G10" i="8"/>
  <c r="J9" i="8"/>
  <c r="F9" i="8"/>
  <c r="F8" i="8"/>
  <c r="F7" i="8"/>
  <c r="J6" i="8"/>
  <c r="F6" i="8"/>
  <c r="J4" i="8"/>
  <c r="J5" i="8" s="1"/>
  <c r="J3" i="8"/>
  <c r="J8" i="8" s="1"/>
  <c r="G41" i="6"/>
  <c r="G42" i="6"/>
  <c r="G43" i="6"/>
  <c r="G44" i="6"/>
  <c r="G45" i="6"/>
  <c r="G46" i="6"/>
  <c r="G47" i="6"/>
  <c r="G48" i="6"/>
  <c r="G49" i="6"/>
  <c r="F41" i="6"/>
  <c r="F42" i="6"/>
  <c r="F43" i="6"/>
  <c r="F44" i="6"/>
  <c r="F45" i="6"/>
  <c r="F46" i="6"/>
  <c r="F47" i="6"/>
  <c r="F48" i="6"/>
  <c r="F49" i="6"/>
  <c r="F50" i="6"/>
  <c r="F51" i="6"/>
  <c r="E51" i="6"/>
  <c r="E50" i="6"/>
  <c r="E49" i="6"/>
  <c r="E48" i="6"/>
  <c r="E47" i="6"/>
  <c r="E46" i="6"/>
  <c r="E45" i="6"/>
  <c r="E44" i="6"/>
  <c r="E43" i="6"/>
  <c r="E42" i="6"/>
  <c r="E41" i="6"/>
  <c r="E40" i="6"/>
  <c r="E39" i="6"/>
  <c r="E38" i="6"/>
  <c r="G38" i="6" s="1"/>
  <c r="E37" i="6"/>
  <c r="G37" i="6" s="1"/>
  <c r="E36" i="6"/>
  <c r="G36" i="6" s="1"/>
  <c r="E35" i="6"/>
  <c r="E34" i="6"/>
  <c r="E33" i="6"/>
  <c r="E32" i="6"/>
  <c r="E31" i="6"/>
  <c r="E30" i="6"/>
  <c r="G30" i="6" s="1"/>
  <c r="E29" i="6"/>
  <c r="G29" i="6" s="1"/>
  <c r="E28" i="6"/>
  <c r="G28" i="6" s="1"/>
  <c r="E27" i="6"/>
  <c r="E26" i="6"/>
  <c r="E25" i="6"/>
  <c r="E24" i="6"/>
  <c r="E23" i="6"/>
  <c r="E22" i="6"/>
  <c r="G22" i="6" s="1"/>
  <c r="E21" i="6"/>
  <c r="G21" i="6" s="1"/>
  <c r="E20" i="6"/>
  <c r="G20" i="6" s="1"/>
  <c r="E19" i="6"/>
  <c r="E18" i="6"/>
  <c r="E17" i="6"/>
  <c r="E16" i="6"/>
  <c r="E15" i="6"/>
  <c r="E14" i="6"/>
  <c r="G14" i="6" s="1"/>
  <c r="E13" i="6"/>
  <c r="G13" i="6" s="1"/>
  <c r="E12" i="6"/>
  <c r="G12" i="6" s="1"/>
  <c r="E11" i="6"/>
  <c r="E10" i="6"/>
  <c r="E9" i="6"/>
  <c r="E8" i="6"/>
  <c r="G8" i="6" s="1"/>
  <c r="E7" i="6"/>
  <c r="G7" i="6" s="1"/>
  <c r="E6" i="6"/>
  <c r="G6" i="6" s="1"/>
  <c r="B7" i="6"/>
  <c r="B8" i="6" s="1"/>
  <c r="B9" i="6" s="1"/>
  <c r="B10" i="6" s="1"/>
  <c r="B11" i="6" s="1"/>
  <c r="B12" i="6" s="1"/>
  <c r="B13" i="6" s="1"/>
  <c r="B14" i="6" s="1"/>
  <c r="B15" i="6" s="1"/>
  <c r="B16" i="6" s="1"/>
  <c r="B17" i="6" s="1"/>
  <c r="B18" i="6" s="1"/>
  <c r="B19" i="6" s="1"/>
  <c r="B20" i="6" s="1"/>
  <c r="B21" i="6" s="1"/>
  <c r="B22" i="6" s="1"/>
  <c r="B23" i="6" s="1"/>
  <c r="B24" i="6" s="1"/>
  <c r="B25" i="6" s="1"/>
  <c r="B26" i="6" s="1"/>
  <c r="B27" i="6" s="1"/>
  <c r="B28" i="6" s="1"/>
  <c r="B29" i="6" s="1"/>
  <c r="B30" i="6" s="1"/>
  <c r="B31" i="6" s="1"/>
  <c r="B32" i="6" s="1"/>
  <c r="B33" i="6" s="1"/>
  <c r="B34" i="6" s="1"/>
  <c r="B35" i="6" s="1"/>
  <c r="B36" i="6" s="1"/>
  <c r="B37" i="6" s="1"/>
  <c r="B38" i="6" s="1"/>
  <c r="B39" i="6" s="1"/>
  <c r="B40" i="6" s="1"/>
  <c r="B41" i="6" s="1"/>
  <c r="B42" i="6" s="1"/>
  <c r="B43" i="6" s="1"/>
  <c r="B44" i="6" s="1"/>
  <c r="B45" i="6" s="1"/>
  <c r="B46" i="6" s="1"/>
  <c r="B47" i="6" s="1"/>
  <c r="B48" i="6" s="1"/>
  <c r="B49" i="6" s="1"/>
  <c r="B50" i="6" s="1"/>
  <c r="B51" i="6" s="1"/>
  <c r="F40" i="6"/>
  <c r="G40" i="6"/>
  <c r="F39" i="6"/>
  <c r="G39" i="6"/>
  <c r="F38" i="6"/>
  <c r="F37" i="6"/>
  <c r="F36" i="6"/>
  <c r="F35" i="6"/>
  <c r="G35" i="6"/>
  <c r="F34" i="6"/>
  <c r="G34" i="6" s="1"/>
  <c r="F33" i="6"/>
  <c r="G33" i="6" s="1"/>
  <c r="F32" i="6"/>
  <c r="G32" i="6"/>
  <c r="F31" i="6"/>
  <c r="G31" i="6"/>
  <c r="F30" i="6"/>
  <c r="F29" i="6"/>
  <c r="F28" i="6"/>
  <c r="F27" i="6"/>
  <c r="G27" i="6"/>
  <c r="F26" i="6"/>
  <c r="G26" i="6" s="1"/>
  <c r="F25" i="6"/>
  <c r="G25" i="6" s="1"/>
  <c r="F24" i="6"/>
  <c r="G24" i="6"/>
  <c r="F23" i="6"/>
  <c r="G23" i="6"/>
  <c r="F22" i="6"/>
  <c r="F21" i="6"/>
  <c r="F20" i="6"/>
  <c r="F19" i="6"/>
  <c r="G19" i="6"/>
  <c r="F18" i="6"/>
  <c r="G18" i="6" s="1"/>
  <c r="F17" i="6"/>
  <c r="G17" i="6" s="1"/>
  <c r="F16" i="6"/>
  <c r="G16" i="6"/>
  <c r="F15" i="6"/>
  <c r="G15" i="6"/>
  <c r="J19" i="6"/>
  <c r="S17" i="9" s="1"/>
  <c r="F14" i="6"/>
  <c r="F13" i="6"/>
  <c r="F12" i="6"/>
  <c r="J11" i="6"/>
  <c r="J20" i="6" s="1"/>
  <c r="F11" i="6"/>
  <c r="G11" i="6" s="1"/>
  <c r="J10" i="6"/>
  <c r="F10" i="6"/>
  <c r="G10" i="6" s="1"/>
  <c r="J9" i="6"/>
  <c r="F9" i="6"/>
  <c r="G9" i="6"/>
  <c r="F8" i="6"/>
  <c r="F7" i="6"/>
  <c r="J6" i="6"/>
  <c r="F6" i="6"/>
  <c r="J4" i="6"/>
  <c r="J5" i="6" s="1"/>
  <c r="J7" i="6" s="1"/>
  <c r="J3" i="6"/>
  <c r="J8" i="6" s="1"/>
  <c r="G38" i="5"/>
  <c r="G39" i="5"/>
  <c r="G40" i="5"/>
  <c r="F40" i="5"/>
  <c r="E40" i="5"/>
  <c r="E39" i="5"/>
  <c r="E38" i="5"/>
  <c r="E37" i="5"/>
  <c r="E36" i="5"/>
  <c r="E35" i="5"/>
  <c r="E34" i="5"/>
  <c r="E33" i="5"/>
  <c r="G33" i="5" s="1"/>
  <c r="E32" i="5"/>
  <c r="E31" i="5"/>
  <c r="E30" i="5"/>
  <c r="E29" i="5"/>
  <c r="E28" i="5"/>
  <c r="E27" i="5"/>
  <c r="E26" i="5"/>
  <c r="E25" i="5"/>
  <c r="E24" i="5"/>
  <c r="E23" i="5"/>
  <c r="E22" i="5"/>
  <c r="G22" i="5" s="1"/>
  <c r="E21" i="5"/>
  <c r="G21" i="5" s="1"/>
  <c r="E20" i="5"/>
  <c r="G20" i="5" s="1"/>
  <c r="E19" i="5"/>
  <c r="E18" i="5"/>
  <c r="E17" i="5"/>
  <c r="G17" i="5" s="1"/>
  <c r="E16" i="5"/>
  <c r="E15" i="5"/>
  <c r="G15" i="5" s="1"/>
  <c r="E14" i="5"/>
  <c r="E13" i="5"/>
  <c r="E12" i="5"/>
  <c r="E11" i="5"/>
  <c r="E10" i="5"/>
  <c r="E9" i="5"/>
  <c r="G9" i="5" s="1"/>
  <c r="E8" i="5"/>
  <c r="E7" i="5"/>
  <c r="E6" i="5"/>
  <c r="B7" i="5"/>
  <c r="B8" i="5" s="1"/>
  <c r="B9" i="5" s="1"/>
  <c r="B10" i="5" s="1"/>
  <c r="B11" i="5" s="1"/>
  <c r="B12" i="5" s="1"/>
  <c r="B13" i="5" s="1"/>
  <c r="B14" i="5" s="1"/>
  <c r="B15" i="5" s="1"/>
  <c r="B16" i="5" s="1"/>
  <c r="B17" i="5" s="1"/>
  <c r="B18" i="5" s="1"/>
  <c r="B19" i="5" s="1"/>
  <c r="B20" i="5" s="1"/>
  <c r="B21" i="5" s="1"/>
  <c r="B22" i="5" s="1"/>
  <c r="B23" i="5" s="1"/>
  <c r="B24" i="5" s="1"/>
  <c r="B25" i="5" s="1"/>
  <c r="B26" i="5" s="1"/>
  <c r="B27" i="5" s="1"/>
  <c r="B28" i="5" s="1"/>
  <c r="B29" i="5" s="1"/>
  <c r="B30" i="5" s="1"/>
  <c r="B31" i="5" s="1"/>
  <c r="B32" i="5" s="1"/>
  <c r="B33" i="5" s="1"/>
  <c r="B34" i="5" s="1"/>
  <c r="B35" i="5" s="1"/>
  <c r="B36" i="5" s="1"/>
  <c r="B37" i="5" s="1"/>
  <c r="B38" i="5" s="1"/>
  <c r="B39" i="5" s="1"/>
  <c r="B40" i="5" s="1"/>
  <c r="F39" i="5"/>
  <c r="F38" i="5"/>
  <c r="F37" i="5"/>
  <c r="G37" i="5"/>
  <c r="F36" i="5"/>
  <c r="G36" i="5" s="1"/>
  <c r="F35" i="5"/>
  <c r="G35" i="5" s="1"/>
  <c r="F34" i="5"/>
  <c r="G34" i="5"/>
  <c r="F33" i="5"/>
  <c r="F32" i="5"/>
  <c r="G32" i="5"/>
  <c r="F31" i="5"/>
  <c r="G31" i="5" s="1"/>
  <c r="F30" i="5"/>
  <c r="G30" i="5"/>
  <c r="F29" i="5"/>
  <c r="G29" i="5" s="1"/>
  <c r="F28" i="5"/>
  <c r="G28" i="5"/>
  <c r="F27" i="5"/>
  <c r="G27" i="5" s="1"/>
  <c r="F26" i="5"/>
  <c r="G26" i="5"/>
  <c r="F25" i="5"/>
  <c r="G25" i="5"/>
  <c r="F24" i="5"/>
  <c r="G24" i="5" s="1"/>
  <c r="F23" i="5"/>
  <c r="F22" i="5"/>
  <c r="F21" i="5"/>
  <c r="F20" i="5"/>
  <c r="F19" i="5"/>
  <c r="G19" i="5" s="1"/>
  <c r="F18" i="5"/>
  <c r="G18" i="5" s="1"/>
  <c r="F17" i="5"/>
  <c r="F16" i="5"/>
  <c r="G16" i="5" s="1"/>
  <c r="F15" i="5"/>
  <c r="J19" i="5"/>
  <c r="S16" i="9" s="1"/>
  <c r="F14" i="5"/>
  <c r="G14" i="5"/>
  <c r="F13" i="5"/>
  <c r="G13" i="5"/>
  <c r="F12" i="5"/>
  <c r="G12" i="5" s="1"/>
  <c r="J11" i="5"/>
  <c r="F11" i="5"/>
  <c r="G11" i="5" s="1"/>
  <c r="J10" i="5"/>
  <c r="F10" i="5"/>
  <c r="G10" i="5"/>
  <c r="J9" i="5"/>
  <c r="J20" i="5" s="1"/>
  <c r="F9" i="5"/>
  <c r="F8" i="5"/>
  <c r="G8" i="5"/>
  <c r="F7" i="5"/>
  <c r="G7" i="5"/>
  <c r="J6" i="5"/>
  <c r="J7" i="5" s="1"/>
  <c r="F6" i="5"/>
  <c r="G6" i="5" s="1"/>
  <c r="J5" i="5"/>
  <c r="J4" i="5"/>
  <c r="J3" i="5"/>
  <c r="J8" i="5" s="1"/>
  <c r="F38" i="2"/>
  <c r="E38" i="2"/>
  <c r="F37" i="2"/>
  <c r="E37" i="2"/>
  <c r="F36" i="2"/>
  <c r="E36" i="2"/>
  <c r="G36" i="2" s="1"/>
  <c r="F35" i="2"/>
  <c r="E35" i="2"/>
  <c r="F34" i="2"/>
  <c r="E34" i="2"/>
  <c r="F33" i="2"/>
  <c r="G33" i="2" s="1"/>
  <c r="E33" i="2"/>
  <c r="F32" i="2"/>
  <c r="E32" i="2"/>
  <c r="F31" i="2"/>
  <c r="E31" i="2"/>
  <c r="G31" i="2" s="1"/>
  <c r="F30" i="2"/>
  <c r="E30" i="2"/>
  <c r="G30" i="2" s="1"/>
  <c r="F29" i="2"/>
  <c r="E29" i="2"/>
  <c r="G29" i="2" s="1"/>
  <c r="F28" i="2"/>
  <c r="E28" i="2"/>
  <c r="G28" i="2" s="1"/>
  <c r="F27" i="2"/>
  <c r="E27" i="2"/>
  <c r="F26" i="2"/>
  <c r="E26" i="2"/>
  <c r="F25" i="2"/>
  <c r="E25" i="2"/>
  <c r="G25" i="2" s="1"/>
  <c r="F24" i="2"/>
  <c r="E24" i="2"/>
  <c r="G24" i="2" s="1"/>
  <c r="F23" i="2"/>
  <c r="E23" i="2"/>
  <c r="G23" i="2" s="1"/>
  <c r="F22" i="2"/>
  <c r="E22" i="2"/>
  <c r="F21" i="2"/>
  <c r="E21" i="2"/>
  <c r="F20" i="2"/>
  <c r="E20" i="2"/>
  <c r="F19" i="2"/>
  <c r="E19" i="2"/>
  <c r="G19" i="2" s="1"/>
  <c r="F18" i="2"/>
  <c r="E18" i="2"/>
  <c r="G18" i="2" s="1"/>
  <c r="F17" i="2"/>
  <c r="G17" i="2" s="1"/>
  <c r="E17" i="2"/>
  <c r="F16" i="2"/>
  <c r="E16" i="2"/>
  <c r="F15" i="2"/>
  <c r="E15" i="2"/>
  <c r="F14" i="2"/>
  <c r="E14" i="2"/>
  <c r="F13" i="2"/>
  <c r="E13" i="2"/>
  <c r="F12" i="2"/>
  <c r="E12" i="2"/>
  <c r="G12" i="2" s="1"/>
  <c r="F11" i="2"/>
  <c r="E11" i="2"/>
  <c r="G11" i="2" s="1"/>
  <c r="F10" i="2"/>
  <c r="E10" i="2"/>
  <c r="G10" i="2" s="1"/>
  <c r="F9" i="2"/>
  <c r="E9" i="2"/>
  <c r="G9" i="2" s="1"/>
  <c r="F8" i="2"/>
  <c r="E8" i="2"/>
  <c r="G8" i="2" s="1"/>
  <c r="F7" i="2"/>
  <c r="E7" i="2"/>
  <c r="G7" i="2" s="1"/>
  <c r="B7" i="2"/>
  <c r="F6" i="2"/>
  <c r="E6" i="2"/>
  <c r="B7" i="3"/>
  <c r="B8" i="3" s="1"/>
  <c r="B9" i="3" s="1"/>
  <c r="B10" i="3" s="1"/>
  <c r="B11" i="3" s="1"/>
  <c r="B12" i="3" s="1"/>
  <c r="B13" i="3" s="1"/>
  <c r="B14" i="3" s="1"/>
  <c r="B15" i="3" s="1"/>
  <c r="B16" i="3" s="1"/>
  <c r="B17" i="3" s="1"/>
  <c r="B18" i="3" s="1"/>
  <c r="B19" i="3" s="1"/>
  <c r="B20" i="3" s="1"/>
  <c r="B21" i="3" s="1"/>
  <c r="B22" i="3" s="1"/>
  <c r="B23" i="3" s="1"/>
  <c r="J11" i="4"/>
  <c r="J10" i="4"/>
  <c r="J9" i="4"/>
  <c r="J6" i="4"/>
  <c r="J5" i="4"/>
  <c r="J4" i="4"/>
  <c r="J3" i="4"/>
  <c r="F39" i="4"/>
  <c r="E39" i="4"/>
  <c r="F38" i="4"/>
  <c r="E38" i="4"/>
  <c r="F37" i="4"/>
  <c r="E37" i="4"/>
  <c r="G37" i="4" s="1"/>
  <c r="G36" i="4"/>
  <c r="F36" i="4"/>
  <c r="E36" i="4"/>
  <c r="G35" i="4"/>
  <c r="F35" i="4"/>
  <c r="E35" i="4"/>
  <c r="F34" i="4"/>
  <c r="E34" i="4"/>
  <c r="G34" i="4" s="1"/>
  <c r="F33" i="4"/>
  <c r="E33" i="4"/>
  <c r="G33" i="4" s="1"/>
  <c r="G32" i="4"/>
  <c r="F32" i="4"/>
  <c r="E32" i="4"/>
  <c r="F31" i="4"/>
  <c r="E31" i="4"/>
  <c r="G31" i="4" s="1"/>
  <c r="F30" i="4"/>
  <c r="E30" i="4"/>
  <c r="G30" i="4" s="1"/>
  <c r="F29" i="4"/>
  <c r="G29" i="4" s="1"/>
  <c r="E29" i="4"/>
  <c r="F28" i="4"/>
  <c r="E28" i="4"/>
  <c r="G28" i="4" s="1"/>
  <c r="F27" i="4"/>
  <c r="E27" i="4"/>
  <c r="G27" i="4" s="1"/>
  <c r="F26" i="4"/>
  <c r="E26" i="4"/>
  <c r="G26" i="4" s="1"/>
  <c r="F25" i="4"/>
  <c r="E25" i="4"/>
  <c r="G25" i="4" s="1"/>
  <c r="F24" i="4"/>
  <c r="E24" i="4"/>
  <c r="G24" i="4" s="1"/>
  <c r="F23" i="4"/>
  <c r="E23" i="4"/>
  <c r="G23" i="4" s="1"/>
  <c r="F22" i="4"/>
  <c r="E22" i="4"/>
  <c r="G22" i="4" s="1"/>
  <c r="F21" i="4"/>
  <c r="E21" i="4"/>
  <c r="G21" i="4" s="1"/>
  <c r="G20" i="4"/>
  <c r="F20" i="4"/>
  <c r="E20" i="4"/>
  <c r="G19" i="4"/>
  <c r="F19" i="4"/>
  <c r="E19" i="4"/>
  <c r="F18" i="4"/>
  <c r="E18" i="4"/>
  <c r="G18" i="4" s="1"/>
  <c r="F17" i="4"/>
  <c r="E17" i="4"/>
  <c r="G17" i="4" s="1"/>
  <c r="G16" i="4"/>
  <c r="F16" i="4"/>
  <c r="E16" i="4"/>
  <c r="F15" i="4"/>
  <c r="E15" i="4"/>
  <c r="G15" i="4" s="1"/>
  <c r="F14" i="4"/>
  <c r="E14" i="4"/>
  <c r="G14" i="4" s="1"/>
  <c r="F13" i="4"/>
  <c r="G13" i="4" s="1"/>
  <c r="E13" i="4"/>
  <c r="F12" i="4"/>
  <c r="E12" i="4"/>
  <c r="G12" i="4" s="1"/>
  <c r="F11" i="4"/>
  <c r="E11" i="4"/>
  <c r="G11" i="4" s="1"/>
  <c r="F10" i="4"/>
  <c r="E10" i="4"/>
  <c r="G10" i="4" s="1"/>
  <c r="F9" i="4"/>
  <c r="E9" i="4"/>
  <c r="G9" i="4" s="1"/>
  <c r="F8" i="4"/>
  <c r="E8" i="4"/>
  <c r="G8" i="4" s="1"/>
  <c r="F7" i="4"/>
  <c r="E7" i="4"/>
  <c r="G7" i="4" s="1"/>
  <c r="B7" i="4"/>
  <c r="B8" i="4" s="1"/>
  <c r="F6" i="4"/>
  <c r="G6" i="4"/>
  <c r="J13" i="3"/>
  <c r="J6" i="3"/>
  <c r="J4" i="3"/>
  <c r="J5" i="3" s="1"/>
  <c r="G21" i="3"/>
  <c r="G20" i="3"/>
  <c r="G19" i="3"/>
  <c r="G18" i="3"/>
  <c r="G17" i="3"/>
  <c r="G16" i="3"/>
  <c r="G15" i="3"/>
  <c r="G14" i="3"/>
  <c r="G13" i="3"/>
  <c r="G12" i="3"/>
  <c r="G11" i="3"/>
  <c r="G10" i="3"/>
  <c r="G9" i="3"/>
  <c r="G8" i="3"/>
  <c r="G7" i="3"/>
  <c r="G6" i="3"/>
  <c r="G13" i="2"/>
  <c r="G20" i="2"/>
  <c r="G21" i="2"/>
  <c r="G37" i="2"/>
  <c r="J11" i="2"/>
  <c r="J10" i="2"/>
  <c r="J9" i="2"/>
  <c r="J6" i="2"/>
  <c r="J4" i="2"/>
  <c r="J5" i="2" s="1"/>
  <c r="J3" i="2"/>
  <c r="J8" i="2" s="1"/>
  <c r="F39" i="2"/>
  <c r="E39" i="2"/>
  <c r="G35" i="2"/>
  <c r="G34" i="2"/>
  <c r="G32" i="2"/>
  <c r="G27" i="2"/>
  <c r="G26" i="2"/>
  <c r="G22" i="2"/>
  <c r="G16" i="2"/>
  <c r="G15" i="2"/>
  <c r="G14" i="2"/>
  <c r="G6" i="2"/>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C72" i="1"/>
  <c r="C73" i="1"/>
  <c r="C74" i="1"/>
  <c r="C75" i="1" s="1"/>
  <c r="C76" i="1" s="1"/>
  <c r="C77" i="1" s="1"/>
  <c r="C78" i="1" s="1"/>
  <c r="C79" i="1" s="1"/>
  <c r="C80" i="1" s="1"/>
  <c r="C81" i="1" s="1"/>
  <c r="C82" i="1" s="1"/>
  <c r="C83" i="1" s="1"/>
  <c r="C84" i="1" s="1"/>
  <c r="C85" i="1" s="1"/>
  <c r="C86" i="1" s="1"/>
  <c r="C87" i="1" s="1"/>
  <c r="C88" i="1" s="1"/>
  <c r="C89" i="1" s="1"/>
  <c r="C90" i="1" s="1"/>
  <c r="C91" i="1" s="1"/>
  <c r="C92" i="1" s="1"/>
  <c r="C93" i="1" s="1"/>
  <c r="C94" i="1" s="1"/>
  <c r="C95" i="1" s="1"/>
  <c r="C96" i="1" s="1"/>
  <c r="C97" i="1" s="1"/>
  <c r="C98" i="1" s="1"/>
  <c r="C71" i="1"/>
  <c r="O20" i="1"/>
  <c r="O10" i="1"/>
  <c r="O24" i="1"/>
  <c r="L15" i="1"/>
  <c r="O15" i="1"/>
  <c r="O17" i="1"/>
  <c r="O16" i="1"/>
  <c r="O18" i="1"/>
  <c r="O11" i="1"/>
  <c r="O12" i="1"/>
  <c r="O14" i="1" s="1"/>
  <c r="O13" i="1"/>
  <c r="J37" i="3" l="1"/>
  <c r="J9" i="3"/>
  <c r="J8" i="3" s="1"/>
  <c r="J30" i="3" s="1"/>
  <c r="J35" i="3"/>
  <c r="G47" i="8"/>
  <c r="G39" i="8"/>
  <c r="G31" i="8"/>
  <c r="G23" i="8"/>
  <c r="J7" i="8"/>
  <c r="G23" i="5"/>
  <c r="B8" i="2"/>
  <c r="B9" i="2" s="1"/>
  <c r="B10" i="2" s="1"/>
  <c r="B11" i="2" s="1"/>
  <c r="B12" i="2" s="1"/>
  <c r="B13" i="2" s="1"/>
  <c r="B14" i="2" s="1"/>
  <c r="B15" i="2" s="1"/>
  <c r="B16" i="2" s="1"/>
  <c r="B17" i="2" s="1"/>
  <c r="B18" i="2" s="1"/>
  <c r="B19" i="2" s="1"/>
  <c r="B20" i="2" s="1"/>
  <c r="B21" i="2" s="1"/>
  <c r="B22" i="2" s="1"/>
  <c r="B23" i="2" s="1"/>
  <c r="B24" i="2" s="1"/>
  <c r="B25" i="2" s="1"/>
  <c r="B26" i="2" s="1"/>
  <c r="B27" i="2" s="1"/>
  <c r="B28" i="2" s="1"/>
  <c r="B29" i="2" s="1"/>
  <c r="B30" i="2" s="1"/>
  <c r="B31" i="2" s="1"/>
  <c r="B32" i="2" s="1"/>
  <c r="B33" i="2" s="1"/>
  <c r="B34" i="2" s="1"/>
  <c r="B35" i="2" s="1"/>
  <c r="B36" i="2" s="1"/>
  <c r="B37" i="2" s="1"/>
  <c r="B38" i="2" s="1"/>
  <c r="J7" i="4"/>
  <c r="B9" i="4"/>
  <c r="J8" i="4"/>
  <c r="J20" i="4"/>
  <c r="J19" i="4"/>
  <c r="S15" i="9" s="1"/>
  <c r="J20" i="2"/>
  <c r="J19" i="2"/>
  <c r="S20" i="9" s="1"/>
  <c r="J7" i="2"/>
  <c r="J28" i="3" l="1"/>
  <c r="J29" i="3" s="1"/>
  <c r="J38" i="3"/>
  <c r="J39" i="3"/>
  <c r="S14" i="9"/>
  <c r="J27" i="3"/>
  <c r="B10" i="4"/>
  <c r="J40" i="3" l="1"/>
  <c r="J41" i="3" s="1"/>
  <c r="B11" i="4"/>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G11" i="1"/>
  <c r="F11"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82" i="1"/>
  <c r="F83" i="1"/>
  <c r="F84" i="1"/>
  <c r="F85" i="1"/>
  <c r="F86" i="1"/>
  <c r="F87" i="1"/>
  <c r="F88" i="1"/>
  <c r="F89" i="1"/>
  <c r="F90" i="1"/>
  <c r="F91" i="1"/>
  <c r="F92" i="1"/>
  <c r="F93" i="1"/>
  <c r="F94" i="1"/>
  <c r="F95" i="1"/>
  <c r="F96" i="1"/>
  <c r="F97" i="1"/>
  <c r="F98" i="1"/>
  <c r="F99" i="1"/>
  <c r="F81" i="1"/>
  <c r="C12" i="1"/>
  <c r="C13" i="1" s="1"/>
  <c r="C14" i="1" s="1"/>
  <c r="C15" i="1" s="1"/>
  <c r="C16" i="1" s="1"/>
  <c r="C17" i="1" s="1"/>
  <c r="C18" i="1" s="1"/>
  <c r="C19" i="1" s="1"/>
  <c r="C20" i="1" s="1"/>
  <c r="C21" i="1" s="1"/>
  <c r="C22" i="1" s="1"/>
  <c r="C23" i="1" s="1"/>
  <c r="C24" i="1" s="1"/>
  <c r="C25" i="1" s="1"/>
  <c r="C26" i="1" s="1"/>
  <c r="C27" i="1" s="1"/>
  <c r="C28" i="1" s="1"/>
  <c r="C29" i="1" s="1"/>
  <c r="C30" i="1" s="1"/>
  <c r="C31" i="1" s="1"/>
  <c r="C32" i="1" s="1"/>
  <c r="C33" i="1" s="1"/>
  <c r="C34" i="1" s="1"/>
  <c r="C35" i="1" s="1"/>
  <c r="C36" i="1" s="1"/>
  <c r="C37" i="1" s="1"/>
  <c r="C38" i="1" s="1"/>
  <c r="C39" i="1" s="1"/>
  <c r="C40" i="1" s="1"/>
  <c r="C41" i="1" s="1"/>
  <c r="C42" i="1" s="1"/>
  <c r="C43" i="1" s="1"/>
  <c r="C44" i="1" s="1"/>
  <c r="C45" i="1" s="1"/>
  <c r="C46" i="1" s="1"/>
  <c r="C47" i="1" s="1"/>
  <c r="C48" i="1" s="1"/>
  <c r="C49" i="1" s="1"/>
  <c r="C50" i="1" s="1"/>
  <c r="C51" i="1" s="1"/>
  <c r="C52" i="1" s="1"/>
  <c r="C53" i="1" s="1"/>
  <c r="C54" i="1" s="1"/>
  <c r="C55" i="1" s="1"/>
  <c r="C56" i="1" s="1"/>
  <c r="C57" i="1" s="1"/>
  <c r="C58" i="1" s="1"/>
  <c r="C59" i="1" s="1"/>
  <c r="C60" i="1" s="1"/>
  <c r="C61" i="1" s="1"/>
  <c r="C62" i="1" s="1"/>
  <c r="C63" i="1" s="1"/>
  <c r="C64" i="1" s="1"/>
  <c r="C65" i="1" s="1"/>
  <c r="C66" i="1" s="1"/>
  <c r="C67" i="1" s="1"/>
  <c r="C68" i="1" s="1"/>
  <c r="C69" i="1" s="1"/>
  <c r="C100" i="1" s="1"/>
  <c r="C101" i="1" s="1"/>
  <c r="C102" i="1" s="1"/>
  <c r="C103" i="1" s="1"/>
  <c r="C104" i="1" s="1"/>
  <c r="C105" i="1" s="1"/>
  <c r="C106" i="1" s="1"/>
  <c r="C107" i="1" s="1"/>
  <c r="C108" i="1" s="1"/>
  <c r="C109" i="1" s="1"/>
  <c r="C110" i="1" s="1"/>
  <c r="C111" i="1" s="1"/>
  <c r="C112" i="1" s="1"/>
  <c r="C113" i="1" s="1"/>
  <c r="C114" i="1" s="1"/>
  <c r="C115" i="1" s="1"/>
  <c r="C116" i="1" s="1"/>
  <c r="C117" i="1" s="1"/>
  <c r="C118" i="1" s="1"/>
  <c r="C119" i="1" s="1"/>
  <c r="C120" i="1" s="1"/>
  <c r="C121" i="1" s="1"/>
  <c r="C122" i="1" s="1"/>
  <c r="C123" i="1" s="1"/>
  <c r="C124" i="1" s="1"/>
  <c r="C125" i="1" s="1"/>
  <c r="C126" i="1" s="1"/>
  <c r="C127" i="1" s="1"/>
  <c r="C128" i="1" s="1"/>
  <c r="C129" i="1" s="1"/>
  <c r="C130" i="1" s="1"/>
  <c r="C131" i="1" s="1"/>
  <c r="C132" i="1" s="1"/>
  <c r="C133" i="1" s="1"/>
  <c r="C134" i="1" s="1"/>
  <c r="C135" i="1" s="1"/>
  <c r="C136" i="1" s="1"/>
  <c r="C137" i="1" s="1"/>
  <c r="C138" i="1" s="1"/>
  <c r="C139" i="1" s="1"/>
  <c r="C140" i="1" s="1"/>
  <c r="C141" i="1" s="1"/>
  <c r="C142" i="1" s="1"/>
  <c r="C143" i="1" s="1"/>
  <c r="C144" i="1" s="1"/>
  <c r="C145" i="1" s="1"/>
  <c r="C146" i="1" s="1"/>
  <c r="C147" i="1" s="1"/>
  <c r="C148" i="1" s="1"/>
  <c r="C149" i="1" s="1"/>
  <c r="C150" i="1" s="1"/>
  <c r="C151" i="1" s="1"/>
  <c r="C152" i="1" s="1"/>
  <c r="C153" i="1" s="1"/>
  <c r="C154" i="1" s="1"/>
  <c r="C155" i="1" s="1"/>
  <c r="C156" i="1" s="1"/>
  <c r="C157" i="1" s="1"/>
  <c r="C158" i="1" s="1"/>
  <c r="C159" i="1" s="1"/>
  <c r="C160" i="1" s="1"/>
  <c r="C161" i="1" s="1"/>
  <c r="C162" i="1" s="1"/>
  <c r="C163" i="1" s="1"/>
  <c r="C165" i="1" s="1"/>
  <c r="C166" i="1" s="1"/>
  <c r="C167" i="1" s="1"/>
  <c r="C168" i="1" s="1"/>
  <c r="C169" i="1" s="1"/>
  <c r="C170" i="1" s="1"/>
  <c r="C171" i="1" s="1"/>
  <c r="C172" i="1" s="1"/>
  <c r="C173" i="1" s="1"/>
  <c r="C174" i="1" s="1"/>
  <c r="C175" i="1" s="1"/>
  <c r="C176" i="1" s="1"/>
  <c r="C177" i="1" s="1"/>
  <c r="C178" i="1" s="1"/>
  <c r="C179" i="1" s="1"/>
  <c r="C180" i="1" s="1"/>
  <c r="C181" i="1" s="1"/>
  <c r="C182" i="1" s="1"/>
  <c r="C183" i="1" s="1"/>
  <c r="C184" i="1" s="1"/>
  <c r="C185" i="1" s="1"/>
  <c r="C186" i="1" s="1"/>
  <c r="C187" i="1" s="1"/>
  <c r="C188" i="1" s="1"/>
  <c r="C189" i="1" s="1"/>
  <c r="C190" i="1" s="1"/>
  <c r="C191" i="1" s="1"/>
  <c r="C192" i="1" s="1"/>
  <c r="C193" i="1" s="1"/>
  <c r="C194" i="1" s="1"/>
  <c r="C195" i="1" s="1"/>
  <c r="C196" i="1" s="1"/>
  <c r="C197" i="1" s="1"/>
  <c r="C198" i="1" s="1"/>
  <c r="C199" i="1" s="1"/>
  <c r="C200" i="1" s="1"/>
  <c r="C201" i="1" s="1"/>
  <c r="C202" i="1" s="1"/>
  <c r="C203" i="1" s="1"/>
  <c r="C204" i="1" s="1"/>
  <c r="C205" i="1" s="1"/>
  <c r="C206" i="1" s="1"/>
  <c r="C207" i="1" s="1"/>
  <c r="C208" i="1" s="1"/>
  <c r="C209" i="1" s="1"/>
  <c r="C210" i="1" s="1"/>
  <c r="C211" i="1" s="1"/>
  <c r="C212" i="1" s="1"/>
  <c r="C213" i="1" s="1"/>
  <c r="C214" i="1" s="1"/>
  <c r="C215" i="1" s="1"/>
  <c r="C216" i="1" s="1"/>
  <c r="C217" i="1" s="1"/>
  <c r="C218" i="1" s="1"/>
  <c r="C219" i="1" s="1"/>
  <c r="C220" i="1" s="1"/>
  <c r="C221" i="1" s="1"/>
  <c r="C222" i="1" s="1"/>
  <c r="C223" i="1" s="1"/>
  <c r="C224" i="1" s="1"/>
  <c r="C225" i="1" s="1"/>
  <c r="C226" i="1" s="1"/>
  <c r="C227" i="1" s="1"/>
  <c r="C228" i="1" s="1"/>
  <c r="C229" i="1" s="1"/>
  <c r="C230" i="1" s="1"/>
  <c r="C231" i="1" s="1"/>
  <c r="C232" i="1" s="1"/>
  <c r="C233" i="1" s="1"/>
  <c r="C234" i="1" s="1"/>
  <c r="C235" i="1" s="1"/>
  <c r="C236" i="1" s="1"/>
  <c r="C237" i="1" s="1"/>
  <c r="C238" i="1" s="1"/>
  <c r="C239" i="1" s="1"/>
  <c r="C240" i="1" s="1"/>
  <c r="C241" i="1" s="1"/>
  <c r="C242" i="1" s="1"/>
  <c r="C243" i="1" s="1"/>
  <c r="C244" i="1" s="1"/>
  <c r="C245" i="1" s="1"/>
  <c r="C246" i="1" s="1"/>
  <c r="C247" i="1" s="1"/>
  <c r="C248" i="1" s="1"/>
  <c r="C249" i="1" s="1"/>
  <c r="C250" i="1" s="1"/>
  <c r="C251" i="1" s="1"/>
  <c r="C252" i="1" s="1"/>
  <c r="C253" i="1" s="1"/>
  <c r="C254" i="1" s="1"/>
  <c r="C255" i="1" s="1"/>
  <c r="C256" i="1" s="1"/>
  <c r="C257" i="1" s="1"/>
  <c r="C258" i="1" s="1"/>
  <c r="C259" i="1" s="1"/>
  <c r="C260" i="1" s="1"/>
  <c r="C261" i="1" s="1"/>
  <c r="C262" i="1" s="1"/>
  <c r="C263" i="1" s="1"/>
  <c r="C264" i="1" s="1"/>
  <c r="C265" i="1" s="1"/>
  <c r="C266" i="1" s="1"/>
  <c r="C267" i="1" s="1"/>
  <c r="C268" i="1" s="1"/>
  <c r="C269" i="1" s="1"/>
  <c r="C270" i="1" s="1"/>
  <c r="C271" i="1" s="1"/>
  <c r="C272" i="1" s="1"/>
  <c r="C273" i="1" s="1"/>
  <c r="C274" i="1" s="1"/>
  <c r="C275" i="1" s="1"/>
  <c r="C276" i="1" s="1"/>
  <c r="C277" i="1" s="1"/>
  <c r="C278" i="1" s="1"/>
  <c r="C279" i="1" s="1"/>
  <c r="C280" i="1" s="1"/>
  <c r="C281" i="1" s="1"/>
  <c r="C282" i="1" s="1"/>
  <c r="C283" i="1" s="1"/>
  <c r="C284" i="1" s="1"/>
  <c r="C285" i="1" s="1"/>
  <c r="C286" i="1" s="1"/>
  <c r="C287" i="1" s="1"/>
  <c r="C288" i="1" s="1"/>
  <c r="C289" i="1" s="1"/>
  <c r="C290" i="1" s="1"/>
  <c r="C291" i="1" s="1"/>
  <c r="C292" i="1" s="1"/>
  <c r="C293" i="1" s="1"/>
  <c r="C294" i="1" s="1"/>
  <c r="C295" i="1" s="1"/>
  <c r="C296" i="1" s="1"/>
  <c r="C297" i="1" s="1"/>
  <c r="C298" i="1" s="1"/>
  <c r="C299" i="1" s="1"/>
  <c r="C300" i="1" s="1"/>
  <c r="C301" i="1" s="1"/>
  <c r="C302" i="1" s="1"/>
  <c r="C303" i="1" s="1"/>
  <c r="C304" i="1" s="1"/>
  <c r="C305" i="1" s="1"/>
  <c r="C306" i="1" s="1"/>
  <c r="C307" i="1" s="1"/>
  <c r="C308" i="1" s="1"/>
  <c r="C309" i="1" s="1"/>
  <c r="C310" i="1" s="1"/>
  <c r="C311" i="1" s="1"/>
  <c r="C312" i="1" s="1"/>
  <c r="C313" i="1" s="1"/>
  <c r="C314" i="1" s="1"/>
  <c r="C315" i="1" s="1"/>
  <c r="C316" i="1" s="1"/>
  <c r="C317" i="1" s="1"/>
  <c r="C318" i="1" s="1"/>
  <c r="C319" i="1" s="1"/>
  <c r="C320" i="1" s="1"/>
  <c r="C321" i="1" s="1"/>
  <c r="C322" i="1" s="1"/>
  <c r="C323" i="1" s="1"/>
  <c r="C324" i="1" s="1"/>
  <c r="C325" i="1" s="1"/>
  <c r="C326" i="1" s="1"/>
  <c r="C327" i="1" s="1"/>
  <c r="C328" i="1" s="1"/>
  <c r="C329" i="1" s="1"/>
  <c r="C330" i="1" s="1"/>
  <c r="C331" i="1" s="1"/>
  <c r="C332" i="1" s="1"/>
  <c r="C333" i="1" s="1"/>
  <c r="C334" i="1" s="1"/>
  <c r="C335" i="1" s="1"/>
  <c r="C336" i="1" s="1"/>
  <c r="C337" i="1" s="1"/>
  <c r="C338" i="1" s="1"/>
  <c r="C339" i="1" s="1"/>
  <c r="C340" i="1" s="1"/>
  <c r="C341" i="1" s="1"/>
  <c r="C342" i="1" s="1"/>
  <c r="C343" i="1" s="1"/>
  <c r="C344" i="1" s="1"/>
  <c r="C345" i="1" s="1"/>
  <c r="C346" i="1" s="1"/>
  <c r="C347" i="1" s="1"/>
  <c r="C348" i="1" s="1"/>
  <c r="C349" i="1" s="1"/>
  <c r="C350" i="1" s="1"/>
  <c r="C351" i="1" s="1"/>
  <c r="C352" i="1" s="1"/>
  <c r="C353" i="1" s="1"/>
  <c r="C354" i="1" s="1"/>
  <c r="C355" i="1" s="1"/>
  <c r="C356" i="1" s="1"/>
  <c r="C357" i="1" s="1"/>
  <c r="C358" i="1" s="1"/>
  <c r="C359" i="1" s="1"/>
  <c r="C360" i="1" s="1"/>
  <c r="C361" i="1" s="1"/>
  <c r="C362" i="1" s="1"/>
  <c r="C363" i="1" s="1"/>
  <c r="C364" i="1" s="1"/>
  <c r="C365" i="1" s="1"/>
  <c r="C366" i="1" s="1"/>
  <c r="C367" i="1" s="1"/>
  <c r="C368" i="1" s="1"/>
  <c r="C369" i="1" s="1"/>
  <c r="C370" i="1" s="1"/>
  <c r="C371" i="1" s="1"/>
  <c r="C372" i="1" s="1"/>
  <c r="C373" i="1" s="1"/>
  <c r="C374" i="1" s="1"/>
  <c r="C375" i="1" s="1"/>
  <c r="C376" i="1" s="1"/>
  <c r="C377" i="1" s="1"/>
  <c r="C378" i="1" s="1"/>
  <c r="C379" i="1" s="1"/>
  <c r="C380" i="1" s="1"/>
  <c r="C381" i="1" s="1"/>
  <c r="C382" i="1" s="1"/>
  <c r="C383" i="1" s="1"/>
  <c r="C384" i="1" s="1"/>
  <c r="C385" i="1" s="1"/>
  <c r="C386" i="1" s="1"/>
  <c r="C387" i="1" s="1"/>
  <c r="C388" i="1" s="1"/>
  <c r="C389" i="1" s="1"/>
  <c r="C390" i="1" s="1"/>
  <c r="C391" i="1" s="1"/>
  <c r="C392" i="1" s="1"/>
  <c r="C393" i="1" s="1"/>
  <c r="C394" i="1" s="1"/>
  <c r="C395" i="1" s="1"/>
  <c r="C396" i="1" s="1"/>
  <c r="C397" i="1" s="1"/>
  <c r="C398" i="1" s="1"/>
  <c r="C399" i="1" s="1"/>
  <c r="C400" i="1" s="1"/>
  <c r="C401" i="1" s="1"/>
  <c r="C402" i="1" s="1"/>
  <c r="C403" i="1" s="1"/>
  <c r="C404" i="1" s="1"/>
  <c r="C405" i="1" s="1"/>
  <c r="C406" i="1" s="1"/>
  <c r="C407" i="1" s="1"/>
  <c r="C408" i="1" s="1"/>
  <c r="C409" i="1" s="1"/>
  <c r="C410" i="1" s="1"/>
  <c r="C411" i="1" s="1"/>
  <c r="C412" i="1" s="1"/>
  <c r="C413" i="1" s="1"/>
  <c r="C414" i="1" s="1"/>
  <c r="C415" i="1" s="1"/>
  <c r="C416" i="1" s="1"/>
  <c r="C417" i="1" s="1"/>
  <c r="C418" i="1" s="1"/>
  <c r="C419" i="1" s="1"/>
  <c r="C420" i="1" s="1"/>
  <c r="C421" i="1" s="1"/>
  <c r="C422" i="1" s="1"/>
  <c r="C423" i="1" s="1"/>
  <c r="C424" i="1" s="1"/>
  <c r="C425" i="1" s="1"/>
  <c r="C426" i="1" s="1"/>
  <c r="C427" i="1" s="1"/>
  <c r="C428" i="1" s="1"/>
  <c r="C429" i="1" s="1"/>
  <c r="C430" i="1" s="1"/>
  <c r="C431" i="1" s="1"/>
  <c r="C432" i="1" s="1"/>
  <c r="C433" i="1" s="1"/>
  <c r="C434" i="1" s="1"/>
  <c r="C435" i="1" s="1"/>
  <c r="C436" i="1" s="1"/>
  <c r="C437" i="1" s="1"/>
  <c r="C438" i="1" s="1"/>
  <c r="C439" i="1" s="1"/>
  <c r="C440" i="1" s="1"/>
  <c r="C441" i="1" s="1"/>
  <c r="C442" i="1" s="1"/>
  <c r="C443" i="1" s="1"/>
  <c r="C444" i="1" s="1"/>
  <c r="C445" i="1" s="1"/>
  <c r="C446" i="1" s="1"/>
  <c r="C447" i="1" s="1"/>
  <c r="C448" i="1" s="1"/>
  <c r="C449" i="1" s="1"/>
  <c r="C450" i="1" s="1"/>
  <c r="C451" i="1" s="1"/>
  <c r="C452" i="1" s="1"/>
  <c r="C453" i="1" s="1"/>
  <c r="C454" i="1" s="1"/>
  <c r="C455" i="1" s="1"/>
  <c r="C456" i="1" s="1"/>
  <c r="C457" i="1" s="1"/>
  <c r="C458" i="1" s="1"/>
  <c r="C459" i="1" s="1"/>
  <c r="C460" i="1" s="1"/>
  <c r="C461" i="1" s="1"/>
  <c r="C462" i="1" s="1"/>
  <c r="C463" i="1" s="1"/>
  <c r="C464" i="1" s="1"/>
  <c r="C465" i="1" s="1"/>
  <c r="C466" i="1" s="1"/>
  <c r="C467" i="1" s="1"/>
  <c r="C468" i="1" s="1"/>
  <c r="C469" i="1" s="1"/>
  <c r="C470" i="1" s="1"/>
  <c r="C471" i="1" s="1"/>
  <c r="C472" i="1" s="1"/>
  <c r="C473" i="1" s="1"/>
  <c r="C474" i="1" s="1"/>
  <c r="C475" i="1" s="1"/>
  <c r="C476" i="1" s="1"/>
  <c r="C477" i="1" s="1"/>
  <c r="C478" i="1" s="1"/>
  <c r="C479" i="1" s="1"/>
  <c r="C480" i="1" s="1"/>
  <c r="C481" i="1" s="1"/>
  <c r="C482" i="1" s="1"/>
  <c r="C483" i="1" s="1"/>
  <c r="C484" i="1" s="1"/>
  <c r="C485" i="1" s="1"/>
  <c r="C486" i="1" s="1"/>
  <c r="C487" i="1" s="1"/>
  <c r="C488" i="1" s="1"/>
  <c r="C489" i="1" s="1"/>
  <c r="C490" i="1" s="1"/>
  <c r="C491" i="1" s="1"/>
  <c r="C492" i="1" s="1"/>
  <c r="C493" i="1" s="1"/>
  <c r="C494" i="1" s="1"/>
  <c r="C495" i="1" s="1"/>
  <c r="C496" i="1" s="1"/>
  <c r="C497" i="1" s="1"/>
  <c r="C498" i="1" s="1"/>
  <c r="C499" i="1" s="1"/>
  <c r="C500" i="1" s="1"/>
  <c r="C501" i="1" s="1"/>
  <c r="C502" i="1" s="1"/>
  <c r="C503" i="1" s="1"/>
  <c r="C504" i="1" s="1"/>
  <c r="C505" i="1" s="1"/>
  <c r="C506" i="1" s="1"/>
  <c r="C507" i="1" s="1"/>
  <c r="C508" i="1" s="1"/>
  <c r="C509" i="1" s="1"/>
  <c r="C510" i="1" s="1"/>
  <c r="C511" i="1" s="1"/>
  <c r="C512" i="1" s="1"/>
  <c r="C513" i="1" s="1"/>
  <c r="C514" i="1" s="1"/>
  <c r="C515" i="1" s="1"/>
  <c r="C516" i="1" s="1"/>
  <c r="C517" i="1" s="1"/>
  <c r="C518" i="1" s="1"/>
  <c r="C519" i="1" s="1"/>
  <c r="C520" i="1" s="1"/>
  <c r="C521" i="1" s="1"/>
  <c r="C522" i="1" s="1"/>
  <c r="C523" i="1" s="1"/>
  <c r="C524" i="1" s="1"/>
  <c r="C525" i="1" s="1"/>
  <c r="C526" i="1" s="1"/>
  <c r="C527" i="1" s="1"/>
  <c r="C528" i="1" s="1"/>
  <c r="C529" i="1" s="1"/>
  <c r="C530" i="1" s="1"/>
  <c r="C531" i="1" s="1"/>
  <c r="C532" i="1" s="1"/>
  <c r="C533" i="1" s="1"/>
  <c r="C534" i="1" s="1"/>
  <c r="C535" i="1" s="1"/>
  <c r="C536" i="1" s="1"/>
  <c r="C537" i="1" s="1"/>
  <c r="C538" i="1" s="1"/>
  <c r="C539" i="1" s="1"/>
  <c r="C540" i="1" s="1"/>
  <c r="C541" i="1" s="1"/>
  <c r="C542" i="1" s="1"/>
  <c r="C543" i="1" s="1"/>
  <c r="C544" i="1" s="1"/>
  <c r="C545" i="1" s="1"/>
  <c r="C546" i="1" s="1"/>
  <c r="C547" i="1" s="1"/>
  <c r="C548" i="1" s="1"/>
  <c r="C549" i="1" s="1"/>
  <c r="C550" i="1" s="1"/>
  <c r="C551" i="1" s="1"/>
  <c r="C552" i="1" s="1"/>
  <c r="C553" i="1" s="1"/>
  <c r="C554" i="1" s="1"/>
  <c r="C555" i="1" s="1"/>
  <c r="C556" i="1" s="1"/>
  <c r="C557" i="1" s="1"/>
  <c r="C558" i="1" s="1"/>
  <c r="C559" i="1" s="1"/>
  <c r="C560" i="1" s="1"/>
  <c r="C561" i="1" s="1"/>
  <c r="C562" i="1" s="1"/>
  <c r="C563" i="1" s="1"/>
  <c r="C564" i="1" s="1"/>
  <c r="C565" i="1" s="1"/>
  <c r="C566" i="1" s="1"/>
  <c r="C567" i="1" s="1"/>
  <c r="C568" i="1" s="1"/>
  <c r="C569" i="1" s="1"/>
  <c r="C570" i="1" s="1"/>
  <c r="C571" i="1" s="1"/>
  <c r="C572" i="1" s="1"/>
  <c r="C573" i="1" s="1"/>
  <c r="C574" i="1" s="1"/>
  <c r="C575" i="1" s="1"/>
  <c r="C576" i="1" s="1"/>
  <c r="C577" i="1" s="1"/>
  <c r="C578" i="1" s="1"/>
  <c r="C579" i="1" s="1"/>
  <c r="C580" i="1" s="1"/>
  <c r="C581" i="1" s="1"/>
  <c r="C582" i="1" s="1"/>
  <c r="C583" i="1" s="1"/>
  <c r="C584" i="1" s="1"/>
  <c r="C585" i="1" s="1"/>
  <c r="C586" i="1" s="1"/>
  <c r="C587" i="1" s="1"/>
  <c r="C588" i="1" s="1"/>
  <c r="C589" i="1" s="1"/>
  <c r="C590" i="1" s="1"/>
  <c r="C591" i="1" s="1"/>
  <c r="C592" i="1" s="1"/>
  <c r="C593" i="1" s="1"/>
  <c r="C594" i="1" s="1"/>
  <c r="C595" i="1" s="1"/>
  <c r="C596" i="1" s="1"/>
  <c r="B12" i="4" l="1"/>
  <c r="B13" i="4" l="1"/>
  <c r="B14" i="4" l="1"/>
  <c r="B15" i="4" l="1"/>
  <c r="B16" i="4" l="1"/>
  <c r="B17" i="4" l="1"/>
  <c r="B18" i="4" l="1"/>
  <c r="B19" i="4" l="1"/>
  <c r="B20" i="4" l="1"/>
  <c r="B21" i="4" l="1"/>
  <c r="B22" i="4" l="1"/>
  <c r="B23" i="4" l="1"/>
  <c r="B24" i="4" l="1"/>
  <c r="B25" i="4" l="1"/>
  <c r="B26" i="4" l="1"/>
  <c r="B27" i="4" l="1"/>
  <c r="B28" i="4" l="1"/>
  <c r="B29" i="4" l="1"/>
  <c r="B30" i="4" l="1"/>
  <c r="B31" i="4" l="1"/>
  <c r="B32" i="4" l="1"/>
  <c r="B33" i="4" l="1"/>
  <c r="B34" i="4" l="1"/>
  <c r="B35" i="4" l="1"/>
  <c r="B36" i="4" l="1"/>
  <c r="B37" i="4" l="1"/>
  <c r="B38" i="4" l="1"/>
  <c r="B39" i="4" l="1"/>
  <c r="B39" i="2" l="1"/>
  <c r="J42" i="3"/>
  <c r="J42" i="3" a="1"/>
  <c r="J43" i="3"/>
  <c r="D44" i="10"/>
  <c r="D43" i="10"/>
  <c r="D43" i="10"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<sst xmlns="http://schemas.openxmlformats.org/spreadsheetml/2006/main" count="808" uniqueCount="87">
  <si>
    <t>Data Integrity Valid</t>
  </si>
  <si>
    <t>Channel Tag</t>
  </si>
  <si>
    <t>Unit</t>
  </si>
  <si>
    <t>Range</t>
  </si>
  <si>
    <t>P1</t>
  </si>
  <si>
    <t>psi</t>
  </si>
  <si>
    <t>0 - 1500</t>
  </si>
  <si>
    <t>P2</t>
  </si>
  <si>
    <t>I/P C1</t>
  </si>
  <si>
    <t>%</t>
  </si>
  <si>
    <t>0.0 - 100.0</t>
  </si>
  <si>
    <t>I/P D1</t>
  </si>
  <si>
    <t>Test #</t>
  </si>
  <si>
    <t>Date/Time</t>
  </si>
  <si>
    <t>Instant</t>
  </si>
  <si>
    <t>1b</t>
  </si>
  <si>
    <t>2b</t>
  </si>
  <si>
    <t>3b</t>
  </si>
  <si>
    <t>4b</t>
  </si>
  <si>
    <t>5b</t>
  </si>
  <si>
    <t>6b</t>
  </si>
  <si>
    <t>fuel pellet radius</t>
  </si>
  <si>
    <t>fuel pellet height</t>
  </si>
  <si>
    <t>fuel pellet volume</t>
  </si>
  <si>
    <t>fuel cracks volume</t>
  </si>
  <si>
    <t>effective porosity</t>
  </si>
  <si>
    <t>-</t>
  </si>
  <si>
    <t>m3</t>
  </si>
  <si>
    <t>m</t>
  </si>
  <si>
    <t>permeability</t>
  </si>
  <si>
    <t>fluid dynamic  viscosity @25C</t>
  </si>
  <si>
    <t>kg/m*s</t>
  </si>
  <si>
    <t>kg/m3</t>
  </si>
  <si>
    <t>fluid density @25C</t>
  </si>
  <si>
    <t>Time</t>
  </si>
  <si>
    <t>s</t>
  </si>
  <si>
    <t>Pa</t>
  </si>
  <si>
    <t>fuel stack length</t>
  </si>
  <si>
    <t>fuel rod length</t>
  </si>
  <si>
    <t>fuel pellet cross section</t>
  </si>
  <si>
    <t>Parameters</t>
  </si>
  <si>
    <t>m2</t>
  </si>
  <si>
    <t>plenum volume</t>
  </si>
  <si>
    <t>initial plenum pressure</t>
  </si>
  <si>
    <t>atmospheric pressure</t>
  </si>
  <si>
    <t>omega</t>
  </si>
  <si>
    <t>maximum plenum volume</t>
  </si>
  <si>
    <t>minimum plenum volume</t>
  </si>
  <si>
    <t>minimum permeability</t>
  </si>
  <si>
    <t>maximum permeability</t>
  </si>
  <si>
    <t>Experiment 2  - 742538 Pa</t>
  </si>
  <si>
    <t>Delta_P</t>
  </si>
  <si>
    <t>Experiment 1  - 273694 Pa</t>
  </si>
  <si>
    <t>Experiment 3  - 1390645 Pa</t>
  </si>
  <si>
    <t>Experiment 3  - 1238960 Pa</t>
  </si>
  <si>
    <t>Experiment 3  - 1583698 Pa</t>
  </si>
  <si>
    <t>atm</t>
  </si>
  <si>
    <t>pressure (atm)</t>
  </si>
  <si>
    <t>time to decay (s)</t>
  </si>
  <si>
    <t>permeability (m2)</t>
  </si>
  <si>
    <t>delta_P (Pa)</t>
  </si>
  <si>
    <t>air gap volume</t>
  </si>
  <si>
    <t>cladding radius</t>
  </si>
  <si>
    <t>effective porosity (due to cracks only)</t>
  </si>
  <si>
    <t>effective porosity (due to cracks + air gap)</t>
  </si>
  <si>
    <t>biot coefficient</t>
  </si>
  <si>
    <t>bulk solid compliance</t>
  </si>
  <si>
    <t>air bulk modulus Kair</t>
  </si>
  <si>
    <t>allumina bulk modulus Ksolid</t>
  </si>
  <si>
    <t>Kdrained/Ksolid</t>
  </si>
  <si>
    <t>Kdrained</t>
  </si>
  <si>
    <t>a1</t>
  </si>
  <si>
    <t>a3</t>
  </si>
  <si>
    <t>rho</t>
  </si>
  <si>
    <t>alumina shear modulus</t>
  </si>
  <si>
    <t>beta1</t>
  </si>
  <si>
    <t>A</t>
  </si>
  <si>
    <t>B</t>
  </si>
  <si>
    <t>biot</t>
  </si>
  <si>
    <t>Pressure</t>
  </si>
  <si>
    <t>time to decay</t>
  </si>
  <si>
    <t>?????</t>
  </si>
  <si>
    <t>bulk solid compliance (1/Kd)</t>
  </si>
  <si>
    <t>Experimental Parameters</t>
  </si>
  <si>
    <t>M</t>
  </si>
  <si>
    <t>1/M</t>
  </si>
  <si>
    <t>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</si>
</sst>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h:mm:ss"/>
    <numFmt numFmtId="165" formatCode="0.0"/>
  </numFmts>
  <fonts count="10" x14ac:knownFonts="1">
    <font>
      <sz val="11"/>
      <color theme="1"/>
      <name val="Calibri"/>
      <family val="2"/>
      <scheme val="minor"/>
    </font>
    <font>
      <b/>
      <sz val="11"/>
      <color theme="1"/>
      <name val="Calibri"/>
      <family val="2"/>
      <scheme val="minor"/>
    </font>
    <font>
      <b/>
      <sz val="11"/>
      <color rgb="FFFFFFFF"/>
      <name val="Calibri"/>
      <family val="2"/>
      <scheme val="minor"/>
    </font>
    <font>
      <b/>
      <sz val="11"/>
      <color rgb="FFFF00FF"/>
      <name val="Calibri"/>
      <family val="2"/>
      <scheme val="minor"/>
    </font>
    <font>
      <b/>
      <sz val="11"/>
      <color rgb="FFFF0000"/>
      <name val="Calibri"/>
      <family val="2"/>
      <scheme val="minor"/>
    </font>
    <font>
      <b/>
      <sz val="11"/>
      <color rgb="FF000000"/>
      <name val="Calibri"/>
      <family val="2"/>
      <scheme val="minor"/>
    </font>
    <font>
      <b/>
      <sz val="11"/>
      <color rgb="FF008000"/>
      <name val="Calibri"/>
      <family val="2"/>
      <scheme val="minor"/>
    </font>
    <font>
      <u/>
      <sz val="11"/>
      <color theme="10"/>
      <name val="Calibri"/>
      <family val="2"/>
      <scheme val="minor"/>
    </font>
    <font>
      <sz val="11"/>
      <color rgb="FF000000"/>
      <name val="Calibri"/>
      <family val="2"/>
      <scheme val="minor"/>
    </font>
    <font>
      <b/>
      <sz val="11"/>
      <color rgb="FF00B050"/>
      <name val="Calibri"/>
      <family val="2"/>
      <scheme val="minor"/>
    </font>
  </fonts>
  <fills count="14">
    <fill>
      <patternFill patternType="none"/>
    </fill>
    <fill>
      <patternFill patternType="gray125"/>
    </fill>
    <fill>
      <patternFill patternType="solid">
        <fgColor rgb="FF00008B"/>
        <bgColor indexed="64"/>
      </patternFill>
    </fill>
    <fill>
      <patternFill patternType="solid">
        <fgColor rgb="FFFFFF00"/>
        <bgColor indexed="64"/>
      </patternFill>
    </fill>
    <fill>
      <patternFill patternType="solid">
        <fgColor rgb="FFFFC000"/>
        <bgColor indexed="64"/>
      </patternFill>
    </fill>
    <fill>
      <patternFill patternType="solid">
        <fgColor theme="9"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7"/>
        <bgColor indexed="64"/>
      </patternFill>
    </fill>
    <fill>
      <patternFill patternType="solid">
        <fgColor theme="8" tint="0.39997558519241921"/>
        <bgColor indexed="64"/>
      </patternFill>
    </fill>
    <fill>
      <patternFill patternType="solid">
        <fgColor theme="8" tint="0.39997558519241921"/>
        <bgColor rgb="FF000000"/>
      </patternFill>
    </fill>
    <fill>
      <patternFill patternType="solid">
        <fgColor rgb="FFECB7EE"/>
        <bgColor indexed="64"/>
      </patternFill>
    </fill>
    <fill>
      <patternFill patternType="solid">
        <fgColor rgb="FFEAE57D"/>
        <bgColor indexed="64"/>
      </patternFill>
    </fill>
    <fill>
      <patternFill patternType="solid">
        <fgColor rgb="FF8BE6E9"/>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top style="medium">
        <color indexed="64"/>
      </top>
      <bottom/>
      <diagonal/>
    </border>
  </borders>
  <cellStyleXfs count="2">
    <xf numFmtId="0" fontId="0" fillId="0" borderId="0"/>
    <xf numFmtId="0" fontId="7" fillId="0" borderId="0" applyNumberFormat="0" applyFill="0" applyBorder="0" applyAlignment="0" applyProtection="0"/>
  </cellStyleXfs>
  <cellXfs count="113">
    <xf numFmtId="0" fontId="0" fillId="0" borderId="0" xfId="0"/>
    <xf numFmtId="0" fontId="0" fillId="0" borderId="0" xfId="0" applyAlignment="1">
      <alignment horizontal="center" vertical="center"/>
    </xf>
    <xf numFmtId="165" fontId="0" fillId="0" borderId="0" xfId="0" applyNumberFormat="1" applyAlignment="1">
      <alignment horizontal="center" vertical="center"/>
    </xf>
    <xf numFmtId="1" fontId="1" fillId="0" borderId="0" xfId="0" applyNumberFormat="1" applyFont="1" applyAlignment="1">
      <alignment horizontal="center" vertical="center"/>
    </xf>
    <xf numFmtId="165" fontId="1" fillId="0" borderId="0" xfId="0" applyNumberFormat="1" applyFont="1" applyAlignment="1">
      <alignment horizontal="center" vertical="center"/>
    </xf>
    <xf numFmtId="1" fontId="0" fillId="0" borderId="0" xfId="0" applyNumberFormat="1" applyAlignment="1">
      <alignment horizontal="center" vertical="center"/>
    </xf>
    <xf numFmtId="165" fontId="5" fillId="0" borderId="0" xfId="0" applyNumberFormat="1" applyFont="1" applyAlignment="1">
      <alignment horizontal="center" vertical="center"/>
    </xf>
    <xf numFmtId="165" fontId="6" fillId="0" borderId="0" xfId="0" applyNumberFormat="1" applyFont="1" applyAlignment="1">
      <alignment horizontal="center" vertical="center"/>
    </xf>
    <xf numFmtId="164" fontId="0" fillId="0" borderId="0" xfId="0" applyNumberFormat="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xf>
    <xf numFmtId="164" fontId="0" fillId="3" borderId="1" xfId="0" applyNumberFormat="1" applyFill="1" applyBorder="1" applyAlignment="1">
      <alignment horizontal="center" vertical="center"/>
    </xf>
    <xf numFmtId="1" fontId="0" fillId="3" borderId="1" xfId="0" applyNumberFormat="1" applyFill="1" applyBorder="1" applyAlignment="1">
      <alignment horizontal="center" vertical="center"/>
    </xf>
    <xf numFmtId="1" fontId="0" fillId="4" borderId="1" xfId="0" applyNumberFormat="1" applyFill="1" applyBorder="1" applyAlignment="1">
      <alignment horizontal="center" vertical="center"/>
    </xf>
    <xf numFmtId="1" fontId="0" fillId="0" borderId="1" xfId="0" applyNumberFormat="1" applyBorder="1" applyAlignment="1">
      <alignment horizontal="center" vertical="center"/>
    </xf>
    <xf numFmtId="0" fontId="0" fillId="0" borderId="0" xfId="0" applyAlignment="1">
      <alignment horizontal="center"/>
    </xf>
    <xf numFmtId="0" fontId="0" fillId="5" borderId="1" xfId="0" applyFill="1" applyBorder="1" applyAlignment="1">
      <alignment horizontal="center" vertical="center"/>
    </xf>
    <xf numFmtId="164" fontId="0" fillId="5" borderId="1" xfId="0" applyNumberFormat="1" applyFill="1" applyBorder="1" applyAlignment="1">
      <alignment horizontal="center" vertical="center"/>
    </xf>
    <xf numFmtId="1" fontId="0" fillId="5" borderId="1" xfId="0" applyNumberFormat="1" applyFill="1" applyBorder="1" applyAlignment="1">
      <alignment horizontal="center" vertical="center"/>
    </xf>
    <xf numFmtId="1" fontId="3" fillId="0" borderId="1" xfId="0" applyNumberFormat="1" applyFont="1" applyBorder="1" applyAlignment="1">
      <alignment horizontal="center" vertical="center"/>
    </xf>
    <xf numFmtId="1" fontId="4" fillId="0" borderId="1" xfId="0" applyNumberFormat="1" applyFont="1" applyBorder="1" applyAlignment="1">
      <alignment horizontal="center" vertical="center"/>
    </xf>
    <xf numFmtId="1" fontId="1" fillId="0" borderId="1" xfId="0" applyNumberFormat="1" applyFont="1" applyBorder="1" applyAlignment="1">
      <alignment horizontal="center" vertical="center"/>
    </xf>
    <xf numFmtId="0" fontId="7" fillId="0" borderId="0" xfId="1" applyBorder="1" applyAlignment="1">
      <alignment vertical="center" wrapText="1"/>
    </xf>
    <xf numFmtId="0" fontId="0" fillId="6" borderId="1" xfId="0" applyFill="1" applyBorder="1" applyAlignment="1">
      <alignment horizontal="center" vertical="center"/>
    </xf>
    <xf numFmtId="1" fontId="0" fillId="6" borderId="1" xfId="0" applyNumberFormat="1" applyFill="1" applyBorder="1" applyAlignment="1">
      <alignment horizontal="center" vertical="center"/>
    </xf>
    <xf numFmtId="0" fontId="1" fillId="5" borderId="6" xfId="0" applyFont="1" applyFill="1" applyBorder="1" applyAlignment="1">
      <alignment horizontal="center" vertical="center"/>
    </xf>
    <xf numFmtId="0" fontId="0" fillId="7" borderId="7" xfId="0" applyFill="1" applyBorder="1" applyAlignment="1">
      <alignment horizontal="center" vertical="center"/>
    </xf>
    <xf numFmtId="0" fontId="1" fillId="5" borderId="8" xfId="0" applyFont="1" applyFill="1" applyBorder="1" applyAlignment="1">
      <alignment horizontal="center" vertical="center"/>
    </xf>
    <xf numFmtId="0" fontId="1" fillId="5" borderId="10" xfId="0" applyFont="1" applyFill="1" applyBorder="1" applyAlignment="1">
      <alignment horizontal="center" vertical="center"/>
    </xf>
    <xf numFmtId="0" fontId="0" fillId="6" borderId="3" xfId="0" applyFill="1" applyBorder="1" applyAlignment="1">
      <alignment horizontal="center" vertical="center"/>
    </xf>
    <xf numFmtId="0" fontId="0" fillId="7" borderId="11" xfId="0" applyFill="1" applyBorder="1" applyAlignment="1">
      <alignment horizontal="center" vertical="center"/>
    </xf>
    <xf numFmtId="0" fontId="1" fillId="5" borderId="12" xfId="0" applyFont="1" applyFill="1" applyBorder="1" applyAlignment="1">
      <alignment horizontal="center" vertical="center"/>
    </xf>
    <xf numFmtId="0" fontId="0" fillId="6" borderId="4" xfId="0" applyFill="1" applyBorder="1" applyAlignment="1">
      <alignment horizontal="center" vertical="center"/>
    </xf>
    <xf numFmtId="0" fontId="0" fillId="7" borderId="13" xfId="0" applyFill="1" applyBorder="1" applyAlignment="1">
      <alignment horizontal="center" vertical="center"/>
    </xf>
    <xf numFmtId="1" fontId="0" fillId="8" borderId="1" xfId="0" applyNumberFormat="1" applyFill="1" applyBorder="1" applyAlignment="1">
      <alignment horizontal="center" vertical="center"/>
    </xf>
    <xf numFmtId="1" fontId="0" fillId="0" borderId="0" xfId="0" applyNumberFormat="1"/>
    <xf numFmtId="0" fontId="0" fillId="7" borderId="17" xfId="0" applyFill="1" applyBorder="1" applyAlignment="1">
      <alignment horizontal="center" vertical="center"/>
    </xf>
    <xf numFmtId="0" fontId="0" fillId="0" borderId="1" xfId="0" applyBorder="1" applyAlignment="1">
      <alignment horizontal="center"/>
    </xf>
    <xf numFmtId="0" fontId="0" fillId="5" borderId="1" xfId="0" applyFill="1" applyBorder="1" applyAlignment="1">
      <alignment horizontal="center"/>
    </xf>
    <xf numFmtId="1" fontId="8" fillId="10" borderId="1" xfId="0" applyNumberFormat="1" applyFont="1" applyFill="1" applyBorder="1" applyAlignment="1">
      <alignment horizontal="center" vertical="center"/>
    </xf>
    <xf numFmtId="1" fontId="8" fillId="10" borderId="5" xfId="0" applyNumberFormat="1" applyFont="1" applyFill="1" applyBorder="1" applyAlignment="1">
      <alignment horizontal="center" vertical="center"/>
    </xf>
    <xf numFmtId="1" fontId="8" fillId="10" borderId="4" xfId="0" applyNumberFormat="1" applyFont="1" applyFill="1" applyBorder="1" applyAlignment="1">
      <alignment horizontal="center" vertical="center"/>
    </xf>
    <xf numFmtId="1" fontId="8" fillId="10" borderId="18" xfId="0" applyNumberFormat="1" applyFont="1" applyFill="1" applyBorder="1" applyAlignment="1">
      <alignment horizontal="center" vertical="center"/>
    </xf>
    <xf numFmtId="1" fontId="9" fillId="0" borderId="1" xfId="0" applyNumberFormat="1" applyFont="1" applyBorder="1" applyAlignment="1">
      <alignment horizontal="center" vertical="center"/>
    </xf>
    <xf numFmtId="1" fontId="0" fillId="4" borderId="1" xfId="0" applyNumberFormat="1" applyFill="1" applyBorder="1" applyAlignment="1">
      <alignment horizontal="center"/>
    </xf>
    <xf numFmtId="0" fontId="0" fillId="0" borderId="9" xfId="0" applyBorder="1" applyAlignment="1">
      <alignment horizontal="center"/>
    </xf>
    <xf numFmtId="0" fontId="0" fillId="7" borderId="20" xfId="0" applyFill="1" applyBorder="1" applyAlignment="1">
      <alignment horizontal="center" vertical="center"/>
    </xf>
    <xf numFmtId="1" fontId="0" fillId="5" borderId="1" xfId="0" applyNumberFormat="1" applyFill="1" applyBorder="1" applyAlignment="1">
      <alignment horizontal="center"/>
    </xf>
    <xf numFmtId="1" fontId="0" fillId="11" borderId="1" xfId="0" applyNumberFormat="1" applyFill="1" applyBorder="1" applyAlignment="1">
      <alignment horizontal="center" vertical="center"/>
    </xf>
    <xf numFmtId="1" fontId="0" fillId="11" borderId="1" xfId="0" applyNumberFormat="1" applyFill="1" applyBorder="1" applyAlignment="1">
      <alignment horizontal="center"/>
    </xf>
    <xf numFmtId="0" fontId="1" fillId="11" borderId="12" xfId="0" applyFont="1" applyFill="1" applyBorder="1" applyAlignment="1">
      <alignment horizontal="center" vertical="center"/>
    </xf>
    <xf numFmtId="0" fontId="1" fillId="11" borderId="6" xfId="0" applyFont="1" applyFill="1" applyBorder="1" applyAlignment="1">
      <alignment horizontal="center" vertical="center"/>
    </xf>
    <xf numFmtId="0" fontId="1" fillId="11" borderId="10" xfId="0" applyFont="1" applyFill="1" applyBorder="1" applyAlignment="1">
      <alignment horizontal="center" vertical="center"/>
    </xf>
    <xf numFmtId="0" fontId="1" fillId="11" borderId="8" xfId="0" applyFont="1" applyFill="1" applyBorder="1" applyAlignment="1">
      <alignment horizontal="center" vertical="center"/>
    </xf>
    <xf numFmtId="1" fontId="0" fillId="12" borderId="1" xfId="0" applyNumberFormat="1" applyFill="1" applyBorder="1" applyAlignment="1">
      <alignment horizontal="center" vertical="center"/>
    </xf>
    <xf numFmtId="1" fontId="0" fillId="12" borderId="1" xfId="0" applyNumberFormat="1" applyFill="1" applyBorder="1" applyAlignment="1">
      <alignment horizontal="center"/>
    </xf>
    <xf numFmtId="0" fontId="1" fillId="12" borderId="12" xfId="0" applyFont="1" applyFill="1" applyBorder="1" applyAlignment="1">
      <alignment horizontal="center" vertical="center"/>
    </xf>
    <xf numFmtId="0" fontId="1" fillId="12" borderId="6" xfId="0" applyFont="1" applyFill="1" applyBorder="1" applyAlignment="1">
      <alignment horizontal="center" vertical="center"/>
    </xf>
    <xf numFmtId="0" fontId="1" fillId="12" borderId="10" xfId="0" applyFont="1" applyFill="1" applyBorder="1" applyAlignment="1">
      <alignment horizontal="center" vertical="center"/>
    </xf>
    <xf numFmtId="0" fontId="1" fillId="12" borderId="8" xfId="0" applyFont="1" applyFill="1" applyBorder="1" applyAlignment="1">
      <alignment horizontal="center" vertical="center"/>
    </xf>
    <xf numFmtId="1" fontId="0" fillId="13" borderId="1" xfId="0" applyNumberFormat="1" applyFill="1" applyBorder="1" applyAlignment="1">
      <alignment horizontal="center" vertical="center"/>
    </xf>
    <xf numFmtId="1" fontId="0" fillId="13" borderId="1" xfId="0" applyNumberFormat="1" applyFill="1" applyBorder="1" applyAlignment="1">
      <alignment horizontal="center"/>
    </xf>
    <xf numFmtId="0" fontId="1" fillId="13" borderId="12" xfId="0" applyFont="1" applyFill="1" applyBorder="1" applyAlignment="1">
      <alignment horizontal="center" vertical="center"/>
    </xf>
    <xf numFmtId="0" fontId="1" fillId="13" borderId="6" xfId="0" applyFont="1" applyFill="1" applyBorder="1" applyAlignment="1">
      <alignment horizontal="center" vertical="center"/>
    </xf>
    <xf numFmtId="0" fontId="1" fillId="13" borderId="10" xfId="0" applyFont="1" applyFill="1" applyBorder="1" applyAlignment="1">
      <alignment horizontal="center" vertical="center"/>
    </xf>
    <xf numFmtId="0" fontId="1" fillId="13" borderId="8" xfId="0" applyFont="1" applyFill="1" applyBorder="1" applyAlignment="1">
      <alignment horizontal="center" vertical="center"/>
    </xf>
    <xf numFmtId="0" fontId="0" fillId="13" borderId="1" xfId="0" applyFill="1" applyBorder="1" applyAlignment="1">
      <alignment horizontal="center" vertical="center"/>
    </xf>
    <xf numFmtId="0" fontId="1" fillId="12" borderId="24" xfId="0" applyFont="1" applyFill="1" applyBorder="1" applyAlignment="1">
      <alignment horizontal="center" vertical="center"/>
    </xf>
    <xf numFmtId="0" fontId="1" fillId="13" borderId="24" xfId="0" applyFont="1" applyFill="1" applyBorder="1" applyAlignment="1">
      <alignment horizontal="center" vertical="center"/>
    </xf>
    <xf numFmtId="0" fontId="0" fillId="7" borderId="1" xfId="0" applyFill="1" applyBorder="1" applyAlignment="1">
      <alignment horizontal="center" vertical="center"/>
    </xf>
    <xf numFmtId="1" fontId="8" fillId="10" borderId="0" xfId="0" applyNumberFormat="1" applyFont="1" applyFill="1" applyAlignment="1">
      <alignment horizontal="center" vertical="center"/>
    </xf>
    <xf numFmtId="11" fontId="0" fillId="0" borderId="0" xfId="0" applyNumberFormat="1"/>
    <xf numFmtId="11" fontId="0" fillId="6" borderId="1" xfId="0" applyNumberFormat="1" applyFill="1" applyBorder="1" applyAlignment="1">
      <alignment horizontal="center" vertical="center"/>
    </xf>
    <xf numFmtId="11" fontId="0" fillId="6" borderId="4" xfId="0" applyNumberFormat="1" applyFill="1" applyBorder="1" applyAlignment="1">
      <alignment horizontal="center" vertical="center"/>
    </xf>
    <xf numFmtId="11" fontId="0" fillId="0" borderId="0" xfId="0" applyNumberFormat="1" applyAlignment="1">
      <alignment horizontal="center" vertical="center"/>
    </xf>
    <xf numFmtId="11" fontId="0" fillId="0" borderId="0" xfId="0" applyNumberFormat="1" applyAlignment="1">
      <alignment horizontal="center"/>
    </xf>
    <xf numFmtId="11" fontId="8" fillId="10" borderId="18" xfId="0" applyNumberFormat="1" applyFont="1" applyFill="1" applyBorder="1" applyAlignment="1">
      <alignment horizontal="center" vertical="center"/>
    </xf>
    <xf numFmtId="11" fontId="0" fillId="0" borderId="9" xfId="0" applyNumberFormat="1" applyBorder="1" applyAlignment="1">
      <alignment horizontal="center"/>
    </xf>
    <xf numFmtId="11" fontId="0" fillId="0" borderId="1" xfId="0" applyNumberFormat="1" applyBorder="1" applyAlignment="1">
      <alignment horizontal="center"/>
    </xf>
    <xf numFmtId="11" fontId="0" fillId="6" borderId="5" xfId="0" applyNumberFormat="1" applyFill="1" applyBorder="1" applyAlignment="1">
      <alignment horizontal="center" vertical="center"/>
    </xf>
    <xf numFmtId="11" fontId="0" fillId="0" borderId="1" xfId="0" applyNumberFormat="1" applyBorder="1" applyAlignment="1">
      <alignment horizontal="center" vertical="center"/>
    </xf>
    <xf numFmtId="1" fontId="8" fillId="10" borderId="0" xfId="0" applyNumberFormat="1" applyFont="1" applyFill="1" applyAlignment="1">
      <alignment vertical="center"/>
    </xf>
    <xf numFmtId="0" fontId="2" fillId="2" borderId="0" xfId="0" applyFont="1" applyFill="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0" fillId="0" borderId="1" xfId="0" applyBorder="1" applyAlignment="1">
      <alignment horizontal="center" vertical="center"/>
    </xf>
    <xf numFmtId="164" fontId="1" fillId="0" borderId="1" xfId="0" applyNumberFormat="1" applyFont="1" applyBorder="1" applyAlignment="1">
      <alignment horizontal="center" vertical="center"/>
    </xf>
    <xf numFmtId="1" fontId="0" fillId="0" borderId="1" xfId="0" applyNumberFormat="1" applyBorder="1" applyAlignment="1">
      <alignment horizontal="center" vertical="center"/>
    </xf>
    <xf numFmtId="0" fontId="0" fillId="9" borderId="19" xfId="0" applyFill="1" applyBorder="1" applyAlignment="1">
      <alignment horizontal="center"/>
    </xf>
    <xf numFmtId="0" fontId="0" fillId="9" borderId="2" xfId="0" applyFill="1" applyBorder="1" applyAlignment="1">
      <alignment horizontal="center"/>
    </xf>
    <xf numFmtId="0" fontId="0" fillId="8" borderId="19" xfId="0" applyFill="1" applyBorder="1" applyAlignment="1">
      <alignment horizontal="center"/>
    </xf>
    <xf numFmtId="0" fontId="0" fillId="8" borderId="2" xfId="0" applyFill="1" applyBorder="1" applyAlignment="1">
      <alignment horizontal="center"/>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0" fillId="5" borderId="1" xfId="0" applyFill="1" applyBorder="1" applyAlignment="1">
      <alignment horizontal="center"/>
    </xf>
    <xf numFmtId="0" fontId="0" fillId="11" borderId="1" xfId="0" applyFill="1" applyBorder="1" applyAlignment="1">
      <alignment horizontal="center"/>
    </xf>
    <xf numFmtId="0" fontId="0" fillId="12" borderId="1" xfId="0" applyFill="1" applyBorder="1" applyAlignment="1">
      <alignment horizontal="center"/>
    </xf>
    <xf numFmtId="0" fontId="0" fillId="13" borderId="1" xfId="0" applyFill="1" applyBorder="1" applyAlignment="1">
      <alignment horizontal="center"/>
    </xf>
    <xf numFmtId="0" fontId="0" fillId="6" borderId="1" xfId="0" applyNumberFormat="1" applyFill="1" applyBorder="1" applyAlignment="1">
      <alignment horizontal="center" vertical="center"/>
    </xf>
    <xf numFmtId="0" fontId="0" fillId="6" borderId="5" xfId="0" applyNumberFormat="1" applyFill="1" applyBorder="1" applyAlignment="1">
      <alignment horizontal="center" vertical="center"/>
    </xf>
    <xf numFmtId="0" fontId="0" fillId="0" borderId="0" xfId="0" applyNumberFormat="1" applyAlignment="1">
      <alignment horizontal="center"/>
    </xf>
    <xf numFmtId="0" fontId="0" fillId="3" borderId="1" xfId="0" applyFill="1" applyBorder="1" applyAlignment="1">
      <alignment horizontal="center"/>
    </xf>
    <xf numFmtId="0" fontId="0" fillId="7" borderId="0" xfId="0" applyFill="1" applyBorder="1" applyAlignment="1">
      <alignment horizontal="center" vertical="center"/>
    </xf>
    <xf numFmtId="0" fontId="1" fillId="0" borderId="25" xfId="0" applyFont="1" applyBorder="1" applyAlignment="1">
      <alignment horizontal="center" vertical="center"/>
    </xf>
    <xf numFmtId="11" fontId="0" fillId="0" borderId="5" xfId="0" applyNumberFormat="1" applyBorder="1" applyAlignment="1">
      <alignment horizontal="center"/>
    </xf>
    <xf numFmtId="1" fontId="8" fillId="10" borderId="3" xfId="0" applyNumberFormat="1" applyFont="1" applyFill="1" applyBorder="1" applyAlignment="1">
      <alignment horizontal="center" vertical="center"/>
    </xf>
    <xf numFmtId="1" fontId="8" fillId="10" borderId="4" xfId="0" applyNumberFormat="1" applyFont="1" applyFill="1" applyBorder="1" applyAlignment="1">
      <alignment horizontal="center" vertical="center"/>
    </xf>
    <xf numFmtId="0" fontId="0" fillId="0" borderId="1" xfId="0" applyNumberFormat="1" applyBorder="1" applyAlignment="1">
      <alignment horizontal="center"/>
    </xf>
    <xf numFmtId="0" fontId="0" fillId="3" borderId="1" xfId="0" applyNumberForma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8BE6E9"/>
      <color rgb="FFEAE57D"/>
      <color rgb="FFECB7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delta_P(t)</a:t>
            </a:r>
          </a:p>
        </c:rich>
      </c:tx>
      <c:layout>
        <c:manualLayout>
          <c:xMode val="edge"/>
          <c:yMode val="edge"/>
          <c:x val="0.46578845447162481"/>
          <c:y val="2.7960217789564441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374197111920956"/>
          <c:y val="0.10950435249647848"/>
          <c:w val="0.87550110916603474"/>
          <c:h val="0.78865721517974163"/>
        </c:manualLayout>
      </c:layout>
      <c:scatterChart>
        <c:scatterStyle val="lineMarker"/>
        <c:varyColors val="0"/>
        <c:ser>
          <c:idx val="3"/>
          <c:order val="0"/>
          <c:spPr>
            <a:ln w="19050" cap="rnd">
              <a:no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exp"/>
            <c:dispRSqr val="1"/>
            <c:dispEq val="1"/>
            <c:trendlineLbl>
              <c:layout>
                <c:manualLayout>
                  <c:x val="-0.21770749517691199"/>
                  <c:y val="-0.44240861784168872"/>
                </c:manualLayout>
              </c:layout>
              <c:numFmt formatCode="0.00000E+00" sourceLinked="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trendlineLbl>
          </c:trendline>
          <c:xVal>
            <c:numRef>
              <c:f>Sheet1!$C$164:$C$174</c:f>
              <c:numCache>
                <c:formatCode>0</c:formatCode>
                <c:ptCount val="11"/>
                <c:pt idx="0">
                  <c:v>0</c:v>
                </c:pt>
                <c:pt idx="1">
                  <c:v>1</c:v>
                </c:pt>
                <c:pt idx="2">
                  <c:v>2</c:v>
                </c:pt>
                <c:pt idx="3">
                  <c:v>3</c:v>
                </c:pt>
                <c:pt idx="4">
                  <c:v>4</c:v>
                </c:pt>
                <c:pt idx="5">
                  <c:v>5</c:v>
                </c:pt>
                <c:pt idx="6">
                  <c:v>6</c:v>
                </c:pt>
                <c:pt idx="7">
                  <c:v>7</c:v>
                </c:pt>
                <c:pt idx="8">
                  <c:v>8</c:v>
                </c:pt>
                <c:pt idx="9">
                  <c:v>9</c:v>
                </c:pt>
                <c:pt idx="10">
                  <c:v>10</c:v>
                </c:pt>
              </c:numCache>
            </c:numRef>
          </c:xVal>
          <c:yVal>
            <c:numRef>
              <c:f>Sheet1!$F$164:$F$174</c:f>
              <c:numCache>
                <c:formatCode>0</c:formatCode>
                <c:ptCount val="11"/>
                <c:pt idx="0">
                  <c:v>742537.68</c:v>
                </c:pt>
                <c:pt idx="1">
                  <c:v>604642.48</c:v>
                </c:pt>
                <c:pt idx="2">
                  <c:v>515010.60000000003</c:v>
                </c:pt>
                <c:pt idx="3">
                  <c:v>439168.24</c:v>
                </c:pt>
                <c:pt idx="4">
                  <c:v>377115.4</c:v>
                </c:pt>
                <c:pt idx="5">
                  <c:v>321957.32</c:v>
                </c:pt>
                <c:pt idx="6">
                  <c:v>280588.76</c:v>
                </c:pt>
                <c:pt idx="7">
                  <c:v>246114.96</c:v>
                </c:pt>
                <c:pt idx="8">
                  <c:v>218535.91999999998</c:v>
                </c:pt>
                <c:pt idx="9">
                  <c:v>197851.64</c:v>
                </c:pt>
                <c:pt idx="10">
                  <c:v>177167.35999999999</c:v>
                </c:pt>
              </c:numCache>
            </c:numRef>
          </c:yVal>
          <c:smooth val="0"/>
          <c:extLst>
            <c:ext xmlns:c16="http://schemas.microsoft.com/office/drawing/2014/chart" uri="{C3380CC4-5D6E-409C-BE32-E72D297353CC}">
              <c16:uniqueId val="{00000001-C221-8445-9B79-5B371A67F28F}"/>
            </c:ext>
          </c:extLst>
        </c:ser>
        <c:dLbls>
          <c:showLegendKey val="0"/>
          <c:showVal val="0"/>
          <c:showCatName val="0"/>
          <c:showSerName val="0"/>
          <c:showPercent val="0"/>
          <c:showBubbleSize val="0"/>
        </c:dLbls>
        <c:axId val="142669184"/>
        <c:axId val="142670832"/>
      </c:scatterChart>
      <c:valAx>
        <c:axId val="14266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670832"/>
        <c:crosses val="autoZero"/>
        <c:crossBetween val="midCat"/>
      </c:valAx>
      <c:valAx>
        <c:axId val="14267083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669184"/>
        <c:crosses val="autoZero"/>
        <c:crossBetween val="midCat"/>
      </c:valAx>
      <c:spPr>
        <a:noFill/>
        <a:ln>
          <a:noFill/>
        </a:ln>
        <a:effectLst/>
      </c:spPr>
    </c:plotArea>
    <c:legend>
      <c:legendPos val="b"/>
      <c:legendEntry>
        <c:idx val="1"/>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delta_P(t)</a:t>
            </a:r>
          </a:p>
        </c:rich>
      </c:tx>
      <c:layout>
        <c:manualLayout>
          <c:xMode val="edge"/>
          <c:yMode val="edge"/>
          <c:x val="0.46578845447162481"/>
          <c:y val="2.7960217789564441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2769064499541989E-2"/>
          <c:y val="0.11204687316382445"/>
          <c:w val="0.83796589161067936"/>
          <c:h val="0.78865721517974163"/>
        </c:manualLayout>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1"/>
            <c:dispEq val="1"/>
            <c:trendlineLbl>
              <c:layout>
                <c:manualLayout>
                  <c:x val="-0.16185396856919718"/>
                  <c:y val="-0.25499771658474646"/>
                </c:manualLayout>
              </c:layout>
              <c:numFmt formatCode="0.0000E+00" sourceLinked="0"/>
              <c:spPr>
                <a:noFill/>
                <a:ln>
                  <a:noFill/>
                </a:ln>
                <a:effectLst/>
              </c:spPr>
              <c:txPr>
                <a:bodyPr rot="0" spcFirstLastPara="1" vertOverflow="ellipsis" vert="horz" wrap="square" anchor="ctr" anchorCtr="1"/>
                <a:lstStyle/>
                <a:p>
                  <a:pPr>
                    <a:defRPr sz="1600" b="0" i="0" u="none" strike="noStrike" kern="1200" baseline="0">
                      <a:solidFill>
                        <a:schemeClr val="accent1"/>
                      </a:solidFill>
                      <a:latin typeface="+mn-lt"/>
                      <a:ea typeface="+mn-ea"/>
                      <a:cs typeface="+mn-cs"/>
                    </a:defRPr>
                  </a:pPr>
                  <a:endParaRPr lang="en-US"/>
                </a:p>
              </c:txPr>
            </c:trendlineLbl>
          </c:trendline>
          <c:errBars>
            <c:errDir val="y"/>
            <c:errBarType val="both"/>
            <c:errValType val="fixedVal"/>
            <c:noEndCap val="0"/>
            <c:val val="5171"/>
            <c:spPr>
              <a:noFill/>
              <a:ln w="9525" cap="flat" cmpd="sng" algn="ctr">
                <a:solidFill>
                  <a:schemeClr val="tx1">
                    <a:lumMod val="65000"/>
                    <a:lumOff val="35000"/>
                  </a:schemeClr>
                </a:solidFill>
                <a:round/>
              </a:ln>
              <a:effectLst/>
            </c:spPr>
          </c:errBars>
          <c:xVal>
            <c:numRef>
              <c:f>'Experiment 1'!$B$6:$B$15</c:f>
              <c:numCache>
                <c:formatCode>0</c:formatCode>
                <c:ptCount val="10"/>
                <c:pt idx="0">
                  <c:v>0</c:v>
                </c:pt>
                <c:pt idx="1">
                  <c:v>1</c:v>
                </c:pt>
                <c:pt idx="2">
                  <c:v>2</c:v>
                </c:pt>
                <c:pt idx="3">
                  <c:v>3</c:v>
                </c:pt>
                <c:pt idx="4">
                  <c:v>4</c:v>
                </c:pt>
                <c:pt idx="5">
                  <c:v>5</c:v>
                </c:pt>
                <c:pt idx="6">
                  <c:v>6</c:v>
                </c:pt>
                <c:pt idx="7">
                  <c:v>7</c:v>
                </c:pt>
                <c:pt idx="8">
                  <c:v>8</c:v>
                </c:pt>
                <c:pt idx="9">
                  <c:v>9</c:v>
                </c:pt>
              </c:numCache>
            </c:numRef>
          </c:xVal>
          <c:yVal>
            <c:numRef>
              <c:f>'Experiment 1'!$G$6:$G$15</c:f>
              <c:numCache>
                <c:formatCode>0</c:formatCode>
                <c:ptCount val="10"/>
                <c:pt idx="0">
                  <c:v>172375</c:v>
                </c:pt>
                <c:pt idx="1">
                  <c:v>117215</c:v>
                </c:pt>
                <c:pt idx="2">
                  <c:v>82740</c:v>
                </c:pt>
                <c:pt idx="3">
                  <c:v>55160</c:v>
                </c:pt>
                <c:pt idx="4">
                  <c:v>41370</c:v>
                </c:pt>
                <c:pt idx="5">
                  <c:v>27580</c:v>
                </c:pt>
                <c:pt idx="6">
                  <c:v>20685</c:v>
                </c:pt>
                <c:pt idx="7">
                  <c:v>20685</c:v>
                </c:pt>
                <c:pt idx="8">
                  <c:v>13790</c:v>
                </c:pt>
                <c:pt idx="9">
                  <c:v>13790</c:v>
                </c:pt>
              </c:numCache>
            </c:numRef>
          </c:yVal>
          <c:smooth val="0"/>
          <c:extLst>
            <c:ext xmlns:c16="http://schemas.microsoft.com/office/drawing/2014/chart" uri="{C3380CC4-5D6E-409C-BE32-E72D297353CC}">
              <c16:uniqueId val="{00000001-7F3E-9E49-A3CD-DE723C6D551B}"/>
            </c:ext>
          </c:extLst>
        </c:ser>
        <c:dLbls>
          <c:showLegendKey val="0"/>
          <c:showVal val="0"/>
          <c:showCatName val="0"/>
          <c:showSerName val="0"/>
          <c:showPercent val="0"/>
          <c:showBubbleSize val="0"/>
        </c:dLbls>
        <c:axId val="142669184"/>
        <c:axId val="142670832"/>
      </c:scatterChart>
      <c:valAx>
        <c:axId val="14266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670832"/>
        <c:crosses val="autoZero"/>
        <c:crossBetween val="midCat"/>
      </c:valAx>
      <c:valAx>
        <c:axId val="14267083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66918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delta_P(t)</a:t>
            </a:r>
          </a:p>
        </c:rich>
      </c:tx>
      <c:layout>
        <c:manualLayout>
          <c:xMode val="edge"/>
          <c:yMode val="edge"/>
          <c:x val="0.43982363416103631"/>
          <c:y val="2.4534871803170804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2769064499541989E-2"/>
          <c:y val="0.11204687316382445"/>
          <c:w val="0.83796589161067936"/>
          <c:h val="0.7441268967898198"/>
        </c:manualLayout>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1"/>
            <c:dispEq val="1"/>
            <c:trendlineLbl>
              <c:layout>
                <c:manualLayout>
                  <c:x val="-0.2491994701350187"/>
                  <c:y val="-0.44834393323947158"/>
                </c:manualLayout>
              </c:layout>
              <c:numFmt formatCode="General" sourceLinked="0"/>
              <c:spPr>
                <a:noFill/>
                <a:ln>
                  <a:noFill/>
                </a:ln>
                <a:effectLst/>
              </c:spPr>
              <c:txPr>
                <a:bodyPr rot="0" spcFirstLastPara="1" vertOverflow="ellipsis" vert="horz" wrap="square" anchor="ctr" anchorCtr="1"/>
                <a:lstStyle/>
                <a:p>
                  <a:pPr>
                    <a:defRPr sz="1600" b="0" i="0" u="none" strike="noStrike" kern="1200" baseline="0">
                      <a:solidFill>
                        <a:schemeClr val="accent1"/>
                      </a:solidFill>
                      <a:latin typeface="+mn-lt"/>
                      <a:ea typeface="+mn-ea"/>
                      <a:cs typeface="+mn-cs"/>
                    </a:defRPr>
                  </a:pPr>
                  <a:endParaRPr lang="en-US"/>
                </a:p>
              </c:txPr>
            </c:trendlineLbl>
          </c:trendline>
          <c:xVal>
            <c:numRef>
              <c:f>'Experiment 2'!$B$6:$B$39</c:f>
              <c:numCache>
                <c:formatCode>0</c:formatCode>
                <c:ptCount val="3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numCache>
            </c:numRef>
          </c:xVal>
          <c:yVal>
            <c:numRef>
              <c:f>'Experiment 2'!$G$6:$G$39</c:f>
              <c:numCache>
                <c:formatCode>0</c:formatCode>
                <c:ptCount val="34"/>
                <c:pt idx="0">
                  <c:v>641212.68000000005</c:v>
                </c:pt>
                <c:pt idx="1">
                  <c:v>503317.48</c:v>
                </c:pt>
                <c:pt idx="2">
                  <c:v>413685.60000000003</c:v>
                </c:pt>
                <c:pt idx="3">
                  <c:v>337843.24</c:v>
                </c:pt>
                <c:pt idx="4">
                  <c:v>275790.40000000002</c:v>
                </c:pt>
                <c:pt idx="5">
                  <c:v>220632.32000000001</c:v>
                </c:pt>
                <c:pt idx="6">
                  <c:v>179263.76</c:v>
                </c:pt>
                <c:pt idx="7">
                  <c:v>144789.96</c:v>
                </c:pt>
                <c:pt idx="8">
                  <c:v>117210.91999999998</c:v>
                </c:pt>
                <c:pt idx="9">
                  <c:v>96526.640000000014</c:v>
                </c:pt>
                <c:pt idx="10">
                  <c:v>75842.359999999986</c:v>
                </c:pt>
                <c:pt idx="11">
                  <c:v>62052.84</c:v>
                </c:pt>
                <c:pt idx="12">
                  <c:v>55158.080000000016</c:v>
                </c:pt>
                <c:pt idx="13">
                  <c:v>48263.320000000007</c:v>
                </c:pt>
                <c:pt idx="14">
                  <c:v>34473.799999999988</c:v>
                </c:pt>
                <c:pt idx="15">
                  <c:v>34473.799999999988</c:v>
                </c:pt>
                <c:pt idx="16">
                  <c:v>27579.040000000008</c:v>
                </c:pt>
                <c:pt idx="17">
                  <c:v>27579.040000000008</c:v>
                </c:pt>
                <c:pt idx="18">
                  <c:v>20684.28</c:v>
                </c:pt>
                <c:pt idx="19">
                  <c:v>20684.28</c:v>
                </c:pt>
                <c:pt idx="20">
                  <c:v>13789.520000000004</c:v>
                </c:pt>
                <c:pt idx="21">
                  <c:v>13789.520000000004</c:v>
                </c:pt>
                <c:pt idx="22">
                  <c:v>13789.520000000004</c:v>
                </c:pt>
                <c:pt idx="23">
                  <c:v>13789.520000000004</c:v>
                </c:pt>
                <c:pt idx="24">
                  <c:v>6894.7599999999948</c:v>
                </c:pt>
                <c:pt idx="25">
                  <c:v>6894.7599999999948</c:v>
                </c:pt>
                <c:pt idx="26">
                  <c:v>6894.7599999999948</c:v>
                </c:pt>
                <c:pt idx="27">
                  <c:v>6894.7599999999948</c:v>
                </c:pt>
                <c:pt idx="28">
                  <c:v>6894.7599999999948</c:v>
                </c:pt>
                <c:pt idx="29">
                  <c:v>6894.7599999999948</c:v>
                </c:pt>
                <c:pt idx="30">
                  <c:v>6894.7599999999948</c:v>
                </c:pt>
                <c:pt idx="31">
                  <c:v>6894.7599999999948</c:v>
                </c:pt>
              </c:numCache>
            </c:numRef>
          </c:yVal>
          <c:smooth val="0"/>
          <c:extLst>
            <c:ext xmlns:c16="http://schemas.microsoft.com/office/drawing/2014/chart" uri="{C3380CC4-5D6E-409C-BE32-E72D297353CC}">
              <c16:uniqueId val="{00000001-0DC5-7743-85B9-CA34A38C87DB}"/>
            </c:ext>
          </c:extLst>
        </c:ser>
        <c:dLbls>
          <c:showLegendKey val="0"/>
          <c:showVal val="0"/>
          <c:showCatName val="0"/>
          <c:showSerName val="0"/>
          <c:showPercent val="0"/>
          <c:showBubbleSize val="0"/>
        </c:dLbls>
        <c:axId val="142669184"/>
        <c:axId val="142670832"/>
      </c:scatterChart>
      <c:valAx>
        <c:axId val="14266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670832"/>
        <c:crosses val="autoZero"/>
        <c:crossBetween val="midCat"/>
      </c:valAx>
      <c:valAx>
        <c:axId val="14267083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66918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delta_P(t)</a:t>
            </a:r>
          </a:p>
        </c:rich>
      </c:tx>
      <c:layout>
        <c:manualLayout>
          <c:xMode val="edge"/>
          <c:yMode val="edge"/>
          <c:x val="0.46578845447162481"/>
          <c:y val="2.7960217789564441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2769064499541989E-2"/>
          <c:y val="0.11204687316382445"/>
          <c:w val="0.83796589161067936"/>
          <c:h val="0.78865721517974163"/>
        </c:manualLayout>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1"/>
            <c:dispEq val="1"/>
            <c:trendlineLbl>
              <c:layout>
                <c:manualLayout>
                  <c:x val="-0.17207016106797207"/>
                  <c:y val="-0.51217213065749989"/>
                </c:manualLayout>
              </c:layout>
              <c:numFmt formatCode="0.0000E+00" sourceLinked="0"/>
              <c:spPr>
                <a:noFill/>
                <a:ln>
                  <a:noFill/>
                </a:ln>
                <a:effectLst/>
              </c:spPr>
              <c:txPr>
                <a:bodyPr rot="0" spcFirstLastPara="1" vertOverflow="ellipsis" vert="horz" wrap="square" anchor="ctr" anchorCtr="1"/>
                <a:lstStyle/>
                <a:p>
                  <a:pPr>
                    <a:defRPr sz="1600" b="0" i="0" u="none" strike="noStrike" kern="1200" baseline="0">
                      <a:solidFill>
                        <a:schemeClr val="accent1"/>
                      </a:solidFill>
                      <a:latin typeface="+mn-lt"/>
                      <a:ea typeface="+mn-ea"/>
                      <a:cs typeface="+mn-cs"/>
                    </a:defRPr>
                  </a:pPr>
                  <a:endParaRPr lang="en-US"/>
                </a:p>
              </c:txPr>
            </c:trendlineLbl>
          </c:trendline>
          <c:xVal>
            <c:numRef>
              <c:f>'Experiment 3'!$B$6:$B$39</c:f>
              <c:numCache>
                <c:formatCode>0</c:formatCode>
                <c:ptCount val="3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numCache>
            </c:numRef>
          </c:xVal>
          <c:yVal>
            <c:numRef>
              <c:f>'Experiment 3'!$G$6:$G$39</c:f>
              <c:numCache>
                <c:formatCode>0</c:formatCode>
                <c:ptCount val="34"/>
                <c:pt idx="0">
                  <c:v>1289320.1200000001</c:v>
                </c:pt>
                <c:pt idx="1">
                  <c:v>1082477.32</c:v>
                </c:pt>
                <c:pt idx="2">
                  <c:v>868739.76</c:v>
                </c:pt>
                <c:pt idx="3">
                  <c:v>737739.32000000007</c:v>
                </c:pt>
                <c:pt idx="4">
                  <c:v>599844.12</c:v>
                </c:pt>
                <c:pt idx="5">
                  <c:v>510212.24</c:v>
                </c:pt>
                <c:pt idx="6">
                  <c:v>448159.4</c:v>
                </c:pt>
                <c:pt idx="7">
                  <c:v>365422.28</c:v>
                </c:pt>
                <c:pt idx="8">
                  <c:v>303369.44</c:v>
                </c:pt>
                <c:pt idx="9">
                  <c:v>255106.12</c:v>
                </c:pt>
                <c:pt idx="10">
                  <c:v>213737.56</c:v>
                </c:pt>
                <c:pt idx="11">
                  <c:v>179263.76</c:v>
                </c:pt>
                <c:pt idx="12">
                  <c:v>151684.72</c:v>
                </c:pt>
                <c:pt idx="13">
                  <c:v>124105.68</c:v>
                </c:pt>
                <c:pt idx="14">
                  <c:v>103421.40000000002</c:v>
                </c:pt>
                <c:pt idx="15">
                  <c:v>89631.88</c:v>
                </c:pt>
                <c:pt idx="16">
                  <c:v>75842.359999999986</c:v>
                </c:pt>
                <c:pt idx="17">
                  <c:v>62052.84</c:v>
                </c:pt>
                <c:pt idx="18">
                  <c:v>55158.080000000016</c:v>
                </c:pt>
                <c:pt idx="19">
                  <c:v>48263.320000000007</c:v>
                </c:pt>
                <c:pt idx="20">
                  <c:v>41368.559999999998</c:v>
                </c:pt>
                <c:pt idx="21">
                  <c:v>34473.799999999988</c:v>
                </c:pt>
                <c:pt idx="22">
                  <c:v>34473.799999999988</c:v>
                </c:pt>
                <c:pt idx="23">
                  <c:v>27579.040000000008</c:v>
                </c:pt>
                <c:pt idx="24">
                  <c:v>20684.28</c:v>
                </c:pt>
                <c:pt idx="25">
                  <c:v>20684.28</c:v>
                </c:pt>
                <c:pt idx="26">
                  <c:v>20684.28</c:v>
                </c:pt>
                <c:pt idx="27">
                  <c:v>13789.520000000004</c:v>
                </c:pt>
                <c:pt idx="28">
                  <c:v>13789.520000000004</c:v>
                </c:pt>
                <c:pt idx="29">
                  <c:v>13789.520000000004</c:v>
                </c:pt>
                <c:pt idx="30">
                  <c:v>13789.520000000004</c:v>
                </c:pt>
                <c:pt idx="31">
                  <c:v>6894.7599999999948</c:v>
                </c:pt>
              </c:numCache>
            </c:numRef>
          </c:yVal>
          <c:smooth val="0"/>
          <c:extLst>
            <c:ext xmlns:c16="http://schemas.microsoft.com/office/drawing/2014/chart" uri="{C3380CC4-5D6E-409C-BE32-E72D297353CC}">
              <c16:uniqueId val="{00000002-EFCC-2A48-828F-FEC11956D320}"/>
            </c:ext>
          </c:extLst>
        </c:ser>
        <c:dLbls>
          <c:showLegendKey val="0"/>
          <c:showVal val="0"/>
          <c:showCatName val="0"/>
          <c:showSerName val="0"/>
          <c:showPercent val="0"/>
          <c:showBubbleSize val="0"/>
        </c:dLbls>
        <c:axId val="142669184"/>
        <c:axId val="142670832"/>
      </c:scatterChart>
      <c:valAx>
        <c:axId val="14266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670832"/>
        <c:crosses val="autoZero"/>
        <c:crossBetween val="midCat"/>
      </c:valAx>
      <c:valAx>
        <c:axId val="14267083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66918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delta_P(t)</a:t>
            </a:r>
          </a:p>
        </c:rich>
      </c:tx>
      <c:layout>
        <c:manualLayout>
          <c:xMode val="edge"/>
          <c:yMode val="edge"/>
          <c:x val="0.46578845447162481"/>
          <c:y val="2.7960217789564441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2769064499541989E-2"/>
          <c:y val="0.11204687316382445"/>
          <c:w val="0.83796589161067936"/>
          <c:h val="0.75675677184286505"/>
        </c:manualLayout>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1"/>
            <c:dispEq val="1"/>
            <c:trendlineLbl>
              <c:layout>
                <c:manualLayout>
                  <c:x val="-0.17207016106797207"/>
                  <c:y val="-0.51217213065749989"/>
                </c:manualLayout>
              </c:layout>
              <c:numFmt formatCode="General" sourceLinked="0"/>
              <c:spPr>
                <a:noFill/>
                <a:ln>
                  <a:noFill/>
                </a:ln>
                <a:effectLst/>
              </c:spPr>
              <c:txPr>
                <a:bodyPr rot="0" spcFirstLastPara="1" vertOverflow="ellipsis" vert="horz" wrap="square" anchor="ctr" anchorCtr="1"/>
                <a:lstStyle/>
                <a:p>
                  <a:pPr>
                    <a:defRPr sz="1600" b="0" i="0" u="none" strike="noStrike" kern="1200" baseline="0">
                      <a:solidFill>
                        <a:schemeClr val="accent1"/>
                      </a:solidFill>
                      <a:latin typeface="+mn-lt"/>
                      <a:ea typeface="+mn-ea"/>
                      <a:cs typeface="+mn-cs"/>
                    </a:defRPr>
                  </a:pPr>
                  <a:endParaRPr lang="en-US"/>
                </a:p>
              </c:txPr>
            </c:trendlineLbl>
          </c:trendline>
          <c:xVal>
            <c:numRef>
              <c:f>'Experiment 4'!$B$6:$B$39</c:f>
              <c:numCache>
                <c:formatCode>0</c:formatCode>
                <c:ptCount val="3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numCache>
            </c:numRef>
          </c:xVal>
          <c:yVal>
            <c:numRef>
              <c:f>'Experiment 4'!$G$6:$G$39</c:f>
              <c:numCache>
                <c:formatCode>0</c:formatCode>
                <c:ptCount val="34"/>
                <c:pt idx="0">
                  <c:v>910108.32000000007</c:v>
                </c:pt>
                <c:pt idx="1">
                  <c:v>765318.36</c:v>
                </c:pt>
                <c:pt idx="2">
                  <c:v>668791.72</c:v>
                </c:pt>
                <c:pt idx="3">
                  <c:v>565370.32000000007</c:v>
                </c:pt>
                <c:pt idx="4">
                  <c:v>475738.43999999994</c:v>
                </c:pt>
                <c:pt idx="5">
                  <c:v>406790.84</c:v>
                </c:pt>
                <c:pt idx="6">
                  <c:v>337843.24</c:v>
                </c:pt>
                <c:pt idx="7">
                  <c:v>289579.92</c:v>
                </c:pt>
                <c:pt idx="8">
                  <c:v>241316.59999999998</c:v>
                </c:pt>
                <c:pt idx="9">
                  <c:v>206842.80000000005</c:v>
                </c:pt>
                <c:pt idx="10">
                  <c:v>179263.76</c:v>
                </c:pt>
                <c:pt idx="11">
                  <c:v>151684.72</c:v>
                </c:pt>
                <c:pt idx="12">
                  <c:v>131000.44</c:v>
                </c:pt>
                <c:pt idx="13">
                  <c:v>110316.16</c:v>
                </c:pt>
                <c:pt idx="14">
                  <c:v>96526.640000000014</c:v>
                </c:pt>
                <c:pt idx="15">
                  <c:v>82737.119999999995</c:v>
                </c:pt>
                <c:pt idx="16">
                  <c:v>75842.359999999986</c:v>
                </c:pt>
                <c:pt idx="17">
                  <c:v>62052.84</c:v>
                </c:pt>
                <c:pt idx="18">
                  <c:v>55158.080000000016</c:v>
                </c:pt>
                <c:pt idx="19">
                  <c:v>48263.320000000007</c:v>
                </c:pt>
                <c:pt idx="20">
                  <c:v>41368.559999999998</c:v>
                </c:pt>
                <c:pt idx="21">
                  <c:v>41368.559999999998</c:v>
                </c:pt>
                <c:pt idx="22">
                  <c:v>34473.799999999988</c:v>
                </c:pt>
                <c:pt idx="23">
                  <c:v>27579.040000000008</c:v>
                </c:pt>
                <c:pt idx="24">
                  <c:v>27579.040000000008</c:v>
                </c:pt>
                <c:pt idx="25">
                  <c:v>20684.28</c:v>
                </c:pt>
                <c:pt idx="26">
                  <c:v>20684.28</c:v>
                </c:pt>
                <c:pt idx="27">
                  <c:v>20684.28</c:v>
                </c:pt>
                <c:pt idx="28">
                  <c:v>13789.520000000004</c:v>
                </c:pt>
                <c:pt idx="29">
                  <c:v>13789.520000000004</c:v>
                </c:pt>
                <c:pt idx="30">
                  <c:v>13789.520000000004</c:v>
                </c:pt>
                <c:pt idx="31">
                  <c:v>13789.520000000004</c:v>
                </c:pt>
                <c:pt idx="32">
                  <c:v>13789.520000000004</c:v>
                </c:pt>
                <c:pt idx="33">
                  <c:v>6894.7599999999948</c:v>
                </c:pt>
              </c:numCache>
            </c:numRef>
          </c:yVal>
          <c:smooth val="0"/>
          <c:extLst>
            <c:ext xmlns:c16="http://schemas.microsoft.com/office/drawing/2014/chart" uri="{C3380CC4-5D6E-409C-BE32-E72D297353CC}">
              <c16:uniqueId val="{00000001-4D9F-C245-BAB4-CCFF058A5033}"/>
            </c:ext>
          </c:extLst>
        </c:ser>
        <c:dLbls>
          <c:showLegendKey val="0"/>
          <c:showVal val="0"/>
          <c:showCatName val="0"/>
          <c:showSerName val="0"/>
          <c:showPercent val="0"/>
          <c:showBubbleSize val="0"/>
        </c:dLbls>
        <c:axId val="142669184"/>
        <c:axId val="142670832"/>
      </c:scatterChart>
      <c:valAx>
        <c:axId val="14266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670832"/>
        <c:crosses val="autoZero"/>
        <c:crossBetween val="midCat"/>
      </c:valAx>
      <c:valAx>
        <c:axId val="14267083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66918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delta_P(t)</a:t>
            </a:r>
          </a:p>
        </c:rich>
      </c:tx>
      <c:layout>
        <c:manualLayout>
          <c:xMode val="edge"/>
          <c:yMode val="edge"/>
          <c:x val="0.46578845447162481"/>
          <c:y val="2.7960217789564441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851847916574993"/>
          <c:y val="0.11204687316382445"/>
          <c:w val="0.82433550167088276"/>
          <c:h val="0.73194540382664419"/>
        </c:manualLayout>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1"/>
            <c:dispEq val="1"/>
            <c:trendlineLbl>
              <c:layout>
                <c:manualLayout>
                  <c:x val="-0.21434200918779822"/>
                  <c:y val="-0.3920714340697406"/>
                </c:manualLayout>
              </c:layout>
              <c:numFmt formatCode="General" sourceLinked="0"/>
              <c:spPr>
                <a:noFill/>
                <a:ln>
                  <a:noFill/>
                </a:ln>
                <a:effectLst/>
              </c:spPr>
              <c:txPr>
                <a:bodyPr rot="0" spcFirstLastPara="1" vertOverflow="ellipsis" vert="horz" wrap="square" anchor="ctr" anchorCtr="1"/>
                <a:lstStyle/>
                <a:p>
                  <a:pPr>
                    <a:defRPr sz="1600" b="0" i="0" u="none" strike="noStrike" kern="1200" baseline="0">
                      <a:solidFill>
                        <a:schemeClr val="accent1"/>
                      </a:solidFill>
                      <a:latin typeface="+mn-lt"/>
                      <a:ea typeface="+mn-ea"/>
                      <a:cs typeface="+mn-cs"/>
                    </a:defRPr>
                  </a:pPr>
                  <a:endParaRPr lang="en-US"/>
                </a:p>
              </c:txPr>
            </c:trendlineLbl>
          </c:trendline>
          <c:xVal>
            <c:numRef>
              <c:f>'Experiment 5'!$B$6:$B$51</c:f>
              <c:numCache>
                <c:formatCode>0</c:formatCode>
                <c:ptCount val="4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numCache>
            </c:numRef>
          </c:xVal>
          <c:yVal>
            <c:numRef>
              <c:f>'Experiment 5'!$G$6:$G$51</c:f>
              <c:numCache>
                <c:formatCode>0</c:formatCode>
                <c:ptCount val="46"/>
                <c:pt idx="0">
                  <c:v>1137635.4000000001</c:v>
                </c:pt>
                <c:pt idx="1">
                  <c:v>992845.44</c:v>
                </c:pt>
                <c:pt idx="2">
                  <c:v>854950.24</c:v>
                </c:pt>
                <c:pt idx="3">
                  <c:v>723949.8</c:v>
                </c:pt>
                <c:pt idx="4">
                  <c:v>579159.84</c:v>
                </c:pt>
                <c:pt idx="5">
                  <c:v>524001.76</c:v>
                </c:pt>
                <c:pt idx="6">
                  <c:v>441264.64000000001</c:v>
                </c:pt>
                <c:pt idx="7">
                  <c:v>372317.04000000004</c:v>
                </c:pt>
                <c:pt idx="8">
                  <c:v>317158.96000000002</c:v>
                </c:pt>
                <c:pt idx="9">
                  <c:v>268895.64</c:v>
                </c:pt>
                <c:pt idx="10">
                  <c:v>227527.08000000002</c:v>
                </c:pt>
                <c:pt idx="11">
                  <c:v>193053.28000000003</c:v>
                </c:pt>
                <c:pt idx="12">
                  <c:v>165474.23999999999</c:v>
                </c:pt>
                <c:pt idx="13">
                  <c:v>144789.96</c:v>
                </c:pt>
                <c:pt idx="14">
                  <c:v>124105.68</c:v>
                </c:pt>
                <c:pt idx="15">
                  <c:v>103421.40000000002</c:v>
                </c:pt>
                <c:pt idx="16">
                  <c:v>89631.88</c:v>
                </c:pt>
                <c:pt idx="17">
                  <c:v>82737.119999999995</c:v>
                </c:pt>
                <c:pt idx="18">
                  <c:v>68947.600000000006</c:v>
                </c:pt>
                <c:pt idx="19">
                  <c:v>62052.84</c:v>
                </c:pt>
                <c:pt idx="20">
                  <c:v>55158.080000000016</c:v>
                </c:pt>
                <c:pt idx="21">
                  <c:v>48263.320000000007</c:v>
                </c:pt>
                <c:pt idx="22">
                  <c:v>41368.559999999998</c:v>
                </c:pt>
                <c:pt idx="23">
                  <c:v>34473.799999999988</c:v>
                </c:pt>
                <c:pt idx="24">
                  <c:v>34473.799999999988</c:v>
                </c:pt>
                <c:pt idx="25">
                  <c:v>27579.040000000008</c:v>
                </c:pt>
                <c:pt idx="26">
                  <c:v>27579.040000000008</c:v>
                </c:pt>
                <c:pt idx="27">
                  <c:v>20684.28</c:v>
                </c:pt>
                <c:pt idx="28">
                  <c:v>20684.28</c:v>
                </c:pt>
                <c:pt idx="29">
                  <c:v>20684.28</c:v>
                </c:pt>
                <c:pt idx="30">
                  <c:v>13789.520000000004</c:v>
                </c:pt>
                <c:pt idx="31">
                  <c:v>13789.520000000004</c:v>
                </c:pt>
                <c:pt idx="32">
                  <c:v>13789.520000000004</c:v>
                </c:pt>
                <c:pt idx="33">
                  <c:v>13789.520000000004</c:v>
                </c:pt>
                <c:pt idx="34">
                  <c:v>13789.520000000004</c:v>
                </c:pt>
                <c:pt idx="35">
                  <c:v>6894.7599999999948</c:v>
                </c:pt>
                <c:pt idx="36">
                  <c:v>6894.7599999999948</c:v>
                </c:pt>
                <c:pt idx="37">
                  <c:v>6894.7599999999948</c:v>
                </c:pt>
                <c:pt idx="38">
                  <c:v>6894.7599999999948</c:v>
                </c:pt>
                <c:pt idx="39">
                  <c:v>6894.7599999999948</c:v>
                </c:pt>
                <c:pt idx="40">
                  <c:v>6894.7599999999948</c:v>
                </c:pt>
                <c:pt idx="41">
                  <c:v>6894.7599999999948</c:v>
                </c:pt>
                <c:pt idx="42">
                  <c:v>6894.7599999999948</c:v>
                </c:pt>
                <c:pt idx="43">
                  <c:v>6894.7599999999948</c:v>
                </c:pt>
              </c:numCache>
            </c:numRef>
          </c:yVal>
          <c:smooth val="0"/>
          <c:extLst>
            <c:ext xmlns:c16="http://schemas.microsoft.com/office/drawing/2014/chart" uri="{C3380CC4-5D6E-409C-BE32-E72D297353CC}">
              <c16:uniqueId val="{00000001-0BF1-9F4E-8840-8539C758F7E3}"/>
            </c:ext>
          </c:extLst>
        </c:ser>
        <c:dLbls>
          <c:showLegendKey val="0"/>
          <c:showVal val="0"/>
          <c:showCatName val="0"/>
          <c:showSerName val="0"/>
          <c:showPercent val="0"/>
          <c:showBubbleSize val="0"/>
        </c:dLbls>
        <c:axId val="142669184"/>
        <c:axId val="142670832"/>
      </c:scatterChart>
      <c:valAx>
        <c:axId val="14266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670832"/>
        <c:crosses val="autoZero"/>
        <c:crossBetween val="midCat"/>
      </c:valAx>
      <c:valAx>
        <c:axId val="14267083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66918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delta_P(t)</a:t>
            </a:r>
          </a:p>
        </c:rich>
      </c:tx>
      <c:layout>
        <c:manualLayout>
          <c:xMode val="edge"/>
          <c:yMode val="edge"/>
          <c:x val="0.46578845447162481"/>
          <c:y val="2.7960217789564441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851847916574993"/>
          <c:y val="0.11204687316382445"/>
          <c:w val="0.82433550167088276"/>
          <c:h val="0.73194540382664419"/>
        </c:manualLayout>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1"/>
            <c:dispEq val="1"/>
            <c:trendlineLbl>
              <c:layout>
                <c:manualLayout>
                  <c:x val="-0.21434200918779822"/>
                  <c:y val="-0.3920714340697406"/>
                </c:manualLayout>
              </c:layout>
              <c:numFmt formatCode="General" sourceLinked="0"/>
              <c:spPr>
                <a:noFill/>
                <a:ln>
                  <a:noFill/>
                </a:ln>
                <a:effectLst/>
              </c:spPr>
              <c:txPr>
                <a:bodyPr rot="0" spcFirstLastPara="1" vertOverflow="ellipsis" vert="horz" wrap="square" anchor="ctr" anchorCtr="1"/>
                <a:lstStyle/>
                <a:p>
                  <a:pPr>
                    <a:defRPr sz="1600" b="0" i="0" u="none" strike="noStrike" kern="1200" baseline="0">
                      <a:solidFill>
                        <a:schemeClr val="accent1"/>
                      </a:solidFill>
                      <a:latin typeface="+mn-lt"/>
                      <a:ea typeface="+mn-ea"/>
                      <a:cs typeface="+mn-cs"/>
                    </a:defRPr>
                  </a:pPr>
                  <a:endParaRPr lang="en-US"/>
                </a:p>
              </c:txPr>
            </c:trendlineLbl>
          </c:trendline>
          <c:xVal>
            <c:numRef>
              <c:f>'Experiment 6'!$B$6:$B$53</c:f>
              <c:numCache>
                <c:formatCode>0</c:formatCode>
                <c:ptCount val="48"/>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numCache>
            </c:numRef>
          </c:xVal>
          <c:yVal>
            <c:numRef>
              <c:f>'Experiment 6'!$G$6:$G$53</c:f>
              <c:numCache>
                <c:formatCode>0</c:formatCode>
                <c:ptCount val="48"/>
                <c:pt idx="0">
                  <c:v>1482373.4000000001</c:v>
                </c:pt>
                <c:pt idx="1">
                  <c:v>1275530.6000000001</c:v>
                </c:pt>
                <c:pt idx="2">
                  <c:v>1061793.04</c:v>
                </c:pt>
                <c:pt idx="3">
                  <c:v>930792.6</c:v>
                </c:pt>
                <c:pt idx="4">
                  <c:v>786002.64</c:v>
                </c:pt>
                <c:pt idx="5">
                  <c:v>689476</c:v>
                </c:pt>
                <c:pt idx="6">
                  <c:v>544686.04</c:v>
                </c:pt>
                <c:pt idx="7">
                  <c:v>496422.72</c:v>
                </c:pt>
                <c:pt idx="8">
                  <c:v>420580.36</c:v>
                </c:pt>
                <c:pt idx="9">
                  <c:v>358527.52</c:v>
                </c:pt>
                <c:pt idx="10">
                  <c:v>303369.44</c:v>
                </c:pt>
                <c:pt idx="11">
                  <c:v>255106.12</c:v>
                </c:pt>
                <c:pt idx="12">
                  <c:v>220632.32000000001</c:v>
                </c:pt>
                <c:pt idx="13">
                  <c:v>186158.52000000002</c:v>
                </c:pt>
                <c:pt idx="14">
                  <c:v>158579.48000000001</c:v>
                </c:pt>
                <c:pt idx="15">
                  <c:v>137895.20000000001</c:v>
                </c:pt>
                <c:pt idx="16">
                  <c:v>117210.91999999998</c:v>
                </c:pt>
                <c:pt idx="17">
                  <c:v>103421.40000000002</c:v>
                </c:pt>
                <c:pt idx="18">
                  <c:v>89631.88</c:v>
                </c:pt>
                <c:pt idx="19">
                  <c:v>75842.359999999986</c:v>
                </c:pt>
                <c:pt idx="20">
                  <c:v>68947.600000000006</c:v>
                </c:pt>
                <c:pt idx="21">
                  <c:v>55158.080000000016</c:v>
                </c:pt>
                <c:pt idx="22">
                  <c:v>48263.320000000007</c:v>
                </c:pt>
                <c:pt idx="23">
                  <c:v>41368.559999999998</c:v>
                </c:pt>
                <c:pt idx="24">
                  <c:v>41368.559999999998</c:v>
                </c:pt>
                <c:pt idx="25">
                  <c:v>34473.799999999988</c:v>
                </c:pt>
                <c:pt idx="26">
                  <c:v>27579.040000000008</c:v>
                </c:pt>
                <c:pt idx="27">
                  <c:v>27579.040000000008</c:v>
                </c:pt>
                <c:pt idx="28">
                  <c:v>20684.28</c:v>
                </c:pt>
                <c:pt idx="29">
                  <c:v>20684.28</c:v>
                </c:pt>
                <c:pt idx="30">
                  <c:v>20684.28</c:v>
                </c:pt>
                <c:pt idx="31">
                  <c:v>20684.28</c:v>
                </c:pt>
                <c:pt idx="32">
                  <c:v>13789.520000000004</c:v>
                </c:pt>
                <c:pt idx="33">
                  <c:v>13789.520000000004</c:v>
                </c:pt>
                <c:pt idx="34">
                  <c:v>13789.520000000004</c:v>
                </c:pt>
                <c:pt idx="35">
                  <c:v>13789.520000000004</c:v>
                </c:pt>
                <c:pt idx="36">
                  <c:v>6894.7599999999948</c:v>
                </c:pt>
                <c:pt idx="37">
                  <c:v>6894.7599999999948</c:v>
                </c:pt>
                <c:pt idx="38">
                  <c:v>6894.7599999999948</c:v>
                </c:pt>
                <c:pt idx="39">
                  <c:v>6894.7599999999948</c:v>
                </c:pt>
                <c:pt idx="40">
                  <c:v>6894.7599999999948</c:v>
                </c:pt>
                <c:pt idx="41">
                  <c:v>6894.7599999999948</c:v>
                </c:pt>
                <c:pt idx="42">
                  <c:v>6894.7599999999948</c:v>
                </c:pt>
                <c:pt idx="43">
                  <c:v>6894.7599999999948</c:v>
                </c:pt>
                <c:pt idx="44">
                  <c:v>6894.7599999999948</c:v>
                </c:pt>
                <c:pt idx="45">
                  <c:v>6894.7599999999948</c:v>
                </c:pt>
              </c:numCache>
            </c:numRef>
          </c:yVal>
          <c:smooth val="0"/>
          <c:extLst>
            <c:ext xmlns:c16="http://schemas.microsoft.com/office/drawing/2014/chart" uri="{C3380CC4-5D6E-409C-BE32-E72D297353CC}">
              <c16:uniqueId val="{00000001-3E50-5547-93B9-0652347D34D2}"/>
            </c:ext>
          </c:extLst>
        </c:ser>
        <c:dLbls>
          <c:showLegendKey val="0"/>
          <c:showVal val="0"/>
          <c:showCatName val="0"/>
          <c:showSerName val="0"/>
          <c:showPercent val="0"/>
          <c:showBubbleSize val="0"/>
        </c:dLbls>
        <c:axId val="142669184"/>
        <c:axId val="142670832"/>
      </c:scatterChart>
      <c:valAx>
        <c:axId val="14266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670832"/>
        <c:crosses val="autoZero"/>
        <c:crossBetween val="midCat"/>
      </c:valAx>
      <c:valAx>
        <c:axId val="14267083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66918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r>
              <a:rPr lang="en-US" sz="2000" b="1" baseline="0"/>
              <a:t>delta_P(t)</a:t>
            </a:r>
          </a:p>
        </c:rich>
      </c:tx>
      <c:layout>
        <c:manualLayout>
          <c:xMode val="edge"/>
          <c:yMode val="edge"/>
          <c:x val="0.46578845447162481"/>
          <c:y val="2.7960217789564441E-2"/>
        </c:manualLayout>
      </c:layout>
      <c:overlay val="0"/>
      <c:spPr>
        <a:noFill/>
        <a:ln>
          <a:noFill/>
        </a:ln>
        <a:effectLst/>
      </c:spPr>
      <c:txPr>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3204789254284391"/>
          <c:y val="0.11032862515896853"/>
          <c:w val="0.79962964335340436"/>
          <c:h val="0.75845198473902098"/>
        </c:manualLayout>
      </c:layout>
      <c:scatterChart>
        <c:scatterStyle val="lineMarker"/>
        <c:varyColors val="0"/>
        <c:ser>
          <c:idx val="5"/>
          <c:order val="0"/>
          <c:tx>
            <c:v>2.701 atm</c:v>
          </c:tx>
          <c:spPr>
            <a:ln w="25400" cap="rnd">
              <a:noFill/>
              <a:round/>
            </a:ln>
            <a:effectLst/>
          </c:spPr>
          <c:marker>
            <c:symbol val="circle"/>
            <c:size val="5"/>
            <c:spPr>
              <a:solidFill>
                <a:schemeClr val="accent6"/>
              </a:solidFill>
              <a:ln w="9525">
                <a:solidFill>
                  <a:schemeClr val="accent6"/>
                </a:solidFill>
              </a:ln>
              <a:effectLst/>
            </c:spPr>
          </c:marker>
          <c:xVal>
            <c:numRef>
              <c:f>'Experiment 1'!$B$6:$B$23</c:f>
              <c:numCache>
                <c:formatCode>0</c:formatCode>
                <c:ptCount val="18"/>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numCache>
            </c:numRef>
          </c:xVal>
          <c:yVal>
            <c:numRef>
              <c:f>'Experiment 1'!$G$6:$G$23</c:f>
              <c:numCache>
                <c:formatCode>0</c:formatCode>
                <c:ptCount val="18"/>
                <c:pt idx="0">
                  <c:v>172375</c:v>
                </c:pt>
                <c:pt idx="1">
                  <c:v>117215</c:v>
                </c:pt>
                <c:pt idx="2">
                  <c:v>82740</c:v>
                </c:pt>
                <c:pt idx="3">
                  <c:v>55160</c:v>
                </c:pt>
                <c:pt idx="4">
                  <c:v>41370</c:v>
                </c:pt>
                <c:pt idx="5">
                  <c:v>27580</c:v>
                </c:pt>
                <c:pt idx="6">
                  <c:v>20685</c:v>
                </c:pt>
                <c:pt idx="7">
                  <c:v>20685</c:v>
                </c:pt>
                <c:pt idx="8">
                  <c:v>13790</c:v>
                </c:pt>
                <c:pt idx="9">
                  <c:v>13790</c:v>
                </c:pt>
                <c:pt idx="10">
                  <c:v>6895</c:v>
                </c:pt>
                <c:pt idx="11">
                  <c:v>6895</c:v>
                </c:pt>
                <c:pt idx="12">
                  <c:v>6895</c:v>
                </c:pt>
                <c:pt idx="13">
                  <c:v>6895</c:v>
                </c:pt>
                <c:pt idx="14">
                  <c:v>6895</c:v>
                </c:pt>
                <c:pt idx="15">
                  <c:v>6895</c:v>
                </c:pt>
              </c:numCache>
            </c:numRef>
          </c:yVal>
          <c:smooth val="0"/>
          <c:extLst>
            <c:ext xmlns:c16="http://schemas.microsoft.com/office/drawing/2014/chart" uri="{C3380CC4-5D6E-409C-BE32-E72D297353CC}">
              <c16:uniqueId val="{00000006-9195-0A4A-9E66-8DEC2DE7E13A}"/>
            </c:ext>
          </c:extLst>
        </c:ser>
        <c:ser>
          <c:idx val="4"/>
          <c:order val="1"/>
          <c:tx>
            <c:v>7.328 atm</c:v>
          </c:tx>
          <c:spPr>
            <a:ln w="25400" cap="rnd">
              <a:noFill/>
              <a:round/>
            </a:ln>
            <a:effectLst/>
          </c:spPr>
          <c:marker>
            <c:symbol val="circle"/>
            <c:size val="5"/>
            <c:spPr>
              <a:solidFill>
                <a:schemeClr val="accent5"/>
              </a:solidFill>
              <a:ln w="9525">
                <a:solidFill>
                  <a:schemeClr val="accent5"/>
                </a:solidFill>
              </a:ln>
              <a:effectLst/>
            </c:spPr>
          </c:marker>
          <c:xVal>
            <c:numRef>
              <c:f>'Experiment 2'!$B$6:$B$39</c:f>
              <c:numCache>
                <c:formatCode>0</c:formatCode>
                <c:ptCount val="3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numCache>
            </c:numRef>
          </c:xVal>
          <c:yVal>
            <c:numRef>
              <c:f>'Experiment 2'!$G$6:$G$39</c:f>
              <c:numCache>
                <c:formatCode>0</c:formatCode>
                <c:ptCount val="34"/>
                <c:pt idx="0">
                  <c:v>641212.68000000005</c:v>
                </c:pt>
                <c:pt idx="1">
                  <c:v>503317.48</c:v>
                </c:pt>
                <c:pt idx="2">
                  <c:v>413685.60000000003</c:v>
                </c:pt>
                <c:pt idx="3">
                  <c:v>337843.24</c:v>
                </c:pt>
                <c:pt idx="4">
                  <c:v>275790.40000000002</c:v>
                </c:pt>
                <c:pt idx="5">
                  <c:v>220632.32000000001</c:v>
                </c:pt>
                <c:pt idx="6">
                  <c:v>179263.76</c:v>
                </c:pt>
                <c:pt idx="7">
                  <c:v>144789.96</c:v>
                </c:pt>
                <c:pt idx="8">
                  <c:v>117210.91999999998</c:v>
                </c:pt>
                <c:pt idx="9">
                  <c:v>96526.640000000014</c:v>
                </c:pt>
                <c:pt idx="10">
                  <c:v>75842.359999999986</c:v>
                </c:pt>
                <c:pt idx="11">
                  <c:v>62052.84</c:v>
                </c:pt>
                <c:pt idx="12">
                  <c:v>55158.080000000016</c:v>
                </c:pt>
                <c:pt idx="13">
                  <c:v>48263.320000000007</c:v>
                </c:pt>
                <c:pt idx="14">
                  <c:v>34473.799999999988</c:v>
                </c:pt>
                <c:pt idx="15">
                  <c:v>34473.799999999988</c:v>
                </c:pt>
                <c:pt idx="16">
                  <c:v>27579.040000000008</c:v>
                </c:pt>
                <c:pt idx="17">
                  <c:v>27579.040000000008</c:v>
                </c:pt>
                <c:pt idx="18">
                  <c:v>20684.28</c:v>
                </c:pt>
                <c:pt idx="19">
                  <c:v>20684.28</c:v>
                </c:pt>
                <c:pt idx="20">
                  <c:v>13789.520000000004</c:v>
                </c:pt>
                <c:pt idx="21">
                  <c:v>13789.520000000004</c:v>
                </c:pt>
                <c:pt idx="22">
                  <c:v>13789.520000000004</c:v>
                </c:pt>
                <c:pt idx="23">
                  <c:v>13789.520000000004</c:v>
                </c:pt>
                <c:pt idx="24">
                  <c:v>6894.7599999999948</c:v>
                </c:pt>
                <c:pt idx="25">
                  <c:v>6894.7599999999948</c:v>
                </c:pt>
                <c:pt idx="26">
                  <c:v>6894.7599999999948</c:v>
                </c:pt>
                <c:pt idx="27">
                  <c:v>6894.7599999999948</c:v>
                </c:pt>
                <c:pt idx="28">
                  <c:v>6894.7599999999948</c:v>
                </c:pt>
                <c:pt idx="29">
                  <c:v>6894.7599999999948</c:v>
                </c:pt>
                <c:pt idx="30">
                  <c:v>6894.7599999999948</c:v>
                </c:pt>
                <c:pt idx="31">
                  <c:v>6894.7599999999948</c:v>
                </c:pt>
              </c:numCache>
            </c:numRef>
          </c:yVal>
          <c:smooth val="0"/>
          <c:extLst>
            <c:ext xmlns:c16="http://schemas.microsoft.com/office/drawing/2014/chart" uri="{C3380CC4-5D6E-409C-BE32-E72D297353CC}">
              <c16:uniqueId val="{00000005-9195-0A4A-9E66-8DEC2DE7E13A}"/>
            </c:ext>
          </c:extLst>
        </c:ser>
        <c:ser>
          <c:idx val="2"/>
          <c:order val="2"/>
          <c:tx>
            <c:v>9.982 atm</c:v>
          </c:tx>
          <c:spPr>
            <a:ln w="25400" cap="rnd">
              <a:noFill/>
              <a:round/>
            </a:ln>
            <a:effectLst/>
          </c:spPr>
          <c:marker>
            <c:symbol val="circle"/>
            <c:size val="5"/>
            <c:spPr>
              <a:solidFill>
                <a:schemeClr val="accent3"/>
              </a:solidFill>
              <a:ln w="9525">
                <a:solidFill>
                  <a:schemeClr val="accent3"/>
                </a:solidFill>
              </a:ln>
              <a:effectLst/>
            </c:spPr>
          </c:marker>
          <c:xVal>
            <c:numRef>
              <c:f>'Experiment 4'!$B$6:$B$40</c:f>
              <c:numCache>
                <c:formatCode>0</c:formatCode>
                <c:ptCount val="3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numCache>
            </c:numRef>
          </c:xVal>
          <c:yVal>
            <c:numRef>
              <c:f>'Experiment 4'!$G$6:$G$40</c:f>
              <c:numCache>
                <c:formatCode>0</c:formatCode>
                <c:ptCount val="35"/>
                <c:pt idx="0">
                  <c:v>910108.32000000007</c:v>
                </c:pt>
                <c:pt idx="1">
                  <c:v>765318.36</c:v>
                </c:pt>
                <c:pt idx="2">
                  <c:v>668791.72</c:v>
                </c:pt>
                <c:pt idx="3">
                  <c:v>565370.32000000007</c:v>
                </c:pt>
                <c:pt idx="4">
                  <c:v>475738.43999999994</c:v>
                </c:pt>
                <c:pt idx="5">
                  <c:v>406790.84</c:v>
                </c:pt>
                <c:pt idx="6">
                  <c:v>337843.24</c:v>
                </c:pt>
                <c:pt idx="7">
                  <c:v>289579.92</c:v>
                </c:pt>
                <c:pt idx="8">
                  <c:v>241316.59999999998</c:v>
                </c:pt>
                <c:pt idx="9">
                  <c:v>206842.80000000005</c:v>
                </c:pt>
                <c:pt idx="10">
                  <c:v>179263.76</c:v>
                </c:pt>
                <c:pt idx="11">
                  <c:v>151684.72</c:v>
                </c:pt>
                <c:pt idx="12">
                  <c:v>131000.44</c:v>
                </c:pt>
                <c:pt idx="13">
                  <c:v>110316.16</c:v>
                </c:pt>
                <c:pt idx="14">
                  <c:v>96526.640000000014</c:v>
                </c:pt>
                <c:pt idx="15">
                  <c:v>82737.119999999995</c:v>
                </c:pt>
                <c:pt idx="16">
                  <c:v>75842.359999999986</c:v>
                </c:pt>
                <c:pt idx="17">
                  <c:v>62052.84</c:v>
                </c:pt>
                <c:pt idx="18">
                  <c:v>55158.080000000016</c:v>
                </c:pt>
                <c:pt idx="19">
                  <c:v>48263.320000000007</c:v>
                </c:pt>
                <c:pt idx="20">
                  <c:v>41368.559999999998</c:v>
                </c:pt>
                <c:pt idx="21">
                  <c:v>41368.559999999998</c:v>
                </c:pt>
                <c:pt idx="22">
                  <c:v>34473.799999999988</c:v>
                </c:pt>
                <c:pt idx="23">
                  <c:v>27579.040000000008</c:v>
                </c:pt>
                <c:pt idx="24">
                  <c:v>27579.040000000008</c:v>
                </c:pt>
                <c:pt idx="25">
                  <c:v>20684.28</c:v>
                </c:pt>
                <c:pt idx="26">
                  <c:v>20684.28</c:v>
                </c:pt>
                <c:pt idx="27">
                  <c:v>20684.28</c:v>
                </c:pt>
                <c:pt idx="28">
                  <c:v>13789.520000000004</c:v>
                </c:pt>
                <c:pt idx="29">
                  <c:v>13789.520000000004</c:v>
                </c:pt>
                <c:pt idx="30">
                  <c:v>13789.520000000004</c:v>
                </c:pt>
                <c:pt idx="31">
                  <c:v>13789.520000000004</c:v>
                </c:pt>
                <c:pt idx="32">
                  <c:v>13789.520000000004</c:v>
                </c:pt>
                <c:pt idx="33">
                  <c:v>6894.7599999999948</c:v>
                </c:pt>
                <c:pt idx="34">
                  <c:v>6894.7599999999948</c:v>
                </c:pt>
              </c:numCache>
            </c:numRef>
          </c:yVal>
          <c:smooth val="0"/>
          <c:extLst>
            <c:ext xmlns:c16="http://schemas.microsoft.com/office/drawing/2014/chart" uri="{C3380CC4-5D6E-409C-BE32-E72D297353CC}">
              <c16:uniqueId val="{00000003-9195-0A4A-9E66-8DEC2DE7E13A}"/>
            </c:ext>
          </c:extLst>
        </c:ser>
        <c:ser>
          <c:idx val="1"/>
          <c:order val="3"/>
          <c:tx>
            <c:v>12.227 atm</c:v>
          </c:tx>
          <c:spPr>
            <a:ln w="25400" cap="rnd">
              <a:noFill/>
              <a:round/>
            </a:ln>
            <a:effectLst/>
          </c:spPr>
          <c:marker>
            <c:symbol val="circle"/>
            <c:size val="5"/>
            <c:spPr>
              <a:solidFill>
                <a:schemeClr val="accent2"/>
              </a:solidFill>
              <a:ln w="9525">
                <a:solidFill>
                  <a:schemeClr val="accent2"/>
                </a:solidFill>
              </a:ln>
              <a:effectLst/>
            </c:spPr>
          </c:marker>
          <c:xVal>
            <c:numRef>
              <c:f>'Experiment 5'!$B$6:$B$51</c:f>
              <c:numCache>
                <c:formatCode>0</c:formatCode>
                <c:ptCount val="4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numCache>
            </c:numRef>
          </c:xVal>
          <c:yVal>
            <c:numRef>
              <c:f>'Experiment 5'!$G$6:$G$51</c:f>
              <c:numCache>
                <c:formatCode>0</c:formatCode>
                <c:ptCount val="46"/>
                <c:pt idx="0">
                  <c:v>1137635.4000000001</c:v>
                </c:pt>
                <c:pt idx="1">
                  <c:v>992845.44</c:v>
                </c:pt>
                <c:pt idx="2">
                  <c:v>854950.24</c:v>
                </c:pt>
                <c:pt idx="3">
                  <c:v>723949.8</c:v>
                </c:pt>
                <c:pt idx="4">
                  <c:v>579159.84</c:v>
                </c:pt>
                <c:pt idx="5">
                  <c:v>524001.76</c:v>
                </c:pt>
                <c:pt idx="6">
                  <c:v>441264.64000000001</c:v>
                </c:pt>
                <c:pt idx="7">
                  <c:v>372317.04000000004</c:v>
                </c:pt>
                <c:pt idx="8">
                  <c:v>317158.96000000002</c:v>
                </c:pt>
                <c:pt idx="9">
                  <c:v>268895.64</c:v>
                </c:pt>
                <c:pt idx="10">
                  <c:v>227527.08000000002</c:v>
                </c:pt>
                <c:pt idx="11">
                  <c:v>193053.28000000003</c:v>
                </c:pt>
                <c:pt idx="12">
                  <c:v>165474.23999999999</c:v>
                </c:pt>
                <c:pt idx="13">
                  <c:v>144789.96</c:v>
                </c:pt>
                <c:pt idx="14">
                  <c:v>124105.68</c:v>
                </c:pt>
                <c:pt idx="15">
                  <c:v>103421.40000000002</c:v>
                </c:pt>
                <c:pt idx="16">
                  <c:v>89631.88</c:v>
                </c:pt>
                <c:pt idx="17">
                  <c:v>82737.119999999995</c:v>
                </c:pt>
                <c:pt idx="18">
                  <c:v>68947.600000000006</c:v>
                </c:pt>
                <c:pt idx="19">
                  <c:v>62052.84</c:v>
                </c:pt>
                <c:pt idx="20">
                  <c:v>55158.080000000016</c:v>
                </c:pt>
                <c:pt idx="21">
                  <c:v>48263.320000000007</c:v>
                </c:pt>
                <c:pt idx="22">
                  <c:v>41368.559999999998</c:v>
                </c:pt>
                <c:pt idx="23">
                  <c:v>34473.799999999988</c:v>
                </c:pt>
                <c:pt idx="24">
                  <c:v>34473.799999999988</c:v>
                </c:pt>
                <c:pt idx="25">
                  <c:v>27579.040000000008</c:v>
                </c:pt>
                <c:pt idx="26">
                  <c:v>27579.040000000008</c:v>
                </c:pt>
                <c:pt idx="27">
                  <c:v>20684.28</c:v>
                </c:pt>
                <c:pt idx="28">
                  <c:v>20684.28</c:v>
                </c:pt>
                <c:pt idx="29">
                  <c:v>20684.28</c:v>
                </c:pt>
                <c:pt idx="30">
                  <c:v>13789.520000000004</c:v>
                </c:pt>
                <c:pt idx="31">
                  <c:v>13789.520000000004</c:v>
                </c:pt>
                <c:pt idx="32">
                  <c:v>13789.520000000004</c:v>
                </c:pt>
                <c:pt idx="33">
                  <c:v>13789.520000000004</c:v>
                </c:pt>
                <c:pt idx="34">
                  <c:v>13789.520000000004</c:v>
                </c:pt>
                <c:pt idx="35">
                  <c:v>6894.7599999999948</c:v>
                </c:pt>
                <c:pt idx="36">
                  <c:v>6894.7599999999948</c:v>
                </c:pt>
                <c:pt idx="37">
                  <c:v>6894.7599999999948</c:v>
                </c:pt>
                <c:pt idx="38">
                  <c:v>6894.7599999999948</c:v>
                </c:pt>
                <c:pt idx="39">
                  <c:v>6894.7599999999948</c:v>
                </c:pt>
                <c:pt idx="40">
                  <c:v>6894.7599999999948</c:v>
                </c:pt>
                <c:pt idx="41">
                  <c:v>6894.7599999999948</c:v>
                </c:pt>
                <c:pt idx="42">
                  <c:v>6894.7599999999948</c:v>
                </c:pt>
                <c:pt idx="43">
                  <c:v>6894.7599999999948</c:v>
                </c:pt>
              </c:numCache>
            </c:numRef>
          </c:yVal>
          <c:smooth val="0"/>
          <c:extLst>
            <c:ext xmlns:c16="http://schemas.microsoft.com/office/drawing/2014/chart" uri="{C3380CC4-5D6E-409C-BE32-E72D297353CC}">
              <c16:uniqueId val="{00000002-9195-0A4A-9E66-8DEC2DE7E13A}"/>
            </c:ext>
          </c:extLst>
        </c:ser>
        <c:ser>
          <c:idx val="3"/>
          <c:order val="4"/>
          <c:tx>
            <c:v>13.734 atm</c:v>
          </c:tx>
          <c:spPr>
            <a:ln w="25400" cap="rnd">
              <a:noFill/>
              <a:round/>
            </a:ln>
            <a:effectLst/>
          </c:spPr>
          <c:marker>
            <c:symbol val="circle"/>
            <c:size val="5"/>
            <c:spPr>
              <a:solidFill>
                <a:schemeClr val="accent4"/>
              </a:solidFill>
              <a:ln w="9525">
                <a:solidFill>
                  <a:schemeClr val="accent4"/>
                </a:solidFill>
              </a:ln>
              <a:effectLst/>
            </c:spPr>
          </c:marker>
          <c:xVal>
            <c:numRef>
              <c:f>'Experiment 3'!$B$6:$B$39</c:f>
              <c:numCache>
                <c:formatCode>0</c:formatCode>
                <c:ptCount val="3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numCache>
            </c:numRef>
          </c:xVal>
          <c:yVal>
            <c:numRef>
              <c:f>'Experiment 3'!$G$6:$G$39</c:f>
              <c:numCache>
                <c:formatCode>0</c:formatCode>
                <c:ptCount val="34"/>
                <c:pt idx="0">
                  <c:v>1289320.1200000001</c:v>
                </c:pt>
                <c:pt idx="1">
                  <c:v>1082477.32</c:v>
                </c:pt>
                <c:pt idx="2">
                  <c:v>868739.76</c:v>
                </c:pt>
                <c:pt idx="3">
                  <c:v>737739.32000000007</c:v>
                </c:pt>
                <c:pt idx="4">
                  <c:v>599844.12</c:v>
                </c:pt>
                <c:pt idx="5">
                  <c:v>510212.24</c:v>
                </c:pt>
                <c:pt idx="6">
                  <c:v>448159.4</c:v>
                </c:pt>
                <c:pt idx="7">
                  <c:v>365422.28</c:v>
                </c:pt>
                <c:pt idx="8">
                  <c:v>303369.44</c:v>
                </c:pt>
                <c:pt idx="9">
                  <c:v>255106.12</c:v>
                </c:pt>
                <c:pt idx="10">
                  <c:v>213737.56</c:v>
                </c:pt>
                <c:pt idx="11">
                  <c:v>179263.76</c:v>
                </c:pt>
                <c:pt idx="12">
                  <c:v>151684.72</c:v>
                </c:pt>
                <c:pt idx="13">
                  <c:v>124105.68</c:v>
                </c:pt>
                <c:pt idx="14">
                  <c:v>103421.40000000002</c:v>
                </c:pt>
                <c:pt idx="15">
                  <c:v>89631.88</c:v>
                </c:pt>
                <c:pt idx="16">
                  <c:v>75842.359999999986</c:v>
                </c:pt>
                <c:pt idx="17">
                  <c:v>62052.84</c:v>
                </c:pt>
                <c:pt idx="18">
                  <c:v>55158.080000000016</c:v>
                </c:pt>
                <c:pt idx="19">
                  <c:v>48263.320000000007</c:v>
                </c:pt>
                <c:pt idx="20">
                  <c:v>41368.559999999998</c:v>
                </c:pt>
                <c:pt idx="21">
                  <c:v>34473.799999999988</c:v>
                </c:pt>
                <c:pt idx="22">
                  <c:v>34473.799999999988</c:v>
                </c:pt>
                <c:pt idx="23">
                  <c:v>27579.040000000008</c:v>
                </c:pt>
                <c:pt idx="24">
                  <c:v>20684.28</c:v>
                </c:pt>
                <c:pt idx="25">
                  <c:v>20684.28</c:v>
                </c:pt>
                <c:pt idx="26">
                  <c:v>20684.28</c:v>
                </c:pt>
                <c:pt idx="27">
                  <c:v>13789.520000000004</c:v>
                </c:pt>
                <c:pt idx="28">
                  <c:v>13789.520000000004</c:v>
                </c:pt>
                <c:pt idx="29">
                  <c:v>13789.520000000004</c:v>
                </c:pt>
                <c:pt idx="30">
                  <c:v>13789.520000000004</c:v>
                </c:pt>
                <c:pt idx="31">
                  <c:v>6894.7599999999948</c:v>
                </c:pt>
              </c:numCache>
            </c:numRef>
          </c:yVal>
          <c:smooth val="0"/>
          <c:extLst>
            <c:ext xmlns:c16="http://schemas.microsoft.com/office/drawing/2014/chart" uri="{C3380CC4-5D6E-409C-BE32-E72D297353CC}">
              <c16:uniqueId val="{00000004-9195-0A4A-9E66-8DEC2DE7E13A}"/>
            </c:ext>
          </c:extLst>
        </c:ser>
        <c:ser>
          <c:idx val="0"/>
          <c:order val="5"/>
          <c:tx>
            <c:v>15.629 atm</c:v>
          </c:tx>
          <c:spPr>
            <a:ln w="25400" cap="rnd">
              <a:noFill/>
              <a:round/>
            </a:ln>
            <a:effectLst/>
          </c:spPr>
          <c:marker>
            <c:symbol val="circle"/>
            <c:size val="5"/>
            <c:spPr>
              <a:solidFill>
                <a:schemeClr val="accent1"/>
              </a:solidFill>
              <a:ln w="9525">
                <a:solidFill>
                  <a:schemeClr val="accent1"/>
                </a:solidFill>
              </a:ln>
              <a:effectLst/>
            </c:spPr>
          </c:marker>
          <c:xVal>
            <c:numRef>
              <c:f>'Experiment 6'!$B$6:$B$53</c:f>
              <c:numCache>
                <c:formatCode>0</c:formatCode>
                <c:ptCount val="48"/>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numCache>
            </c:numRef>
          </c:xVal>
          <c:yVal>
            <c:numRef>
              <c:f>'Experiment 6'!$G$6:$G$53</c:f>
              <c:numCache>
                <c:formatCode>0</c:formatCode>
                <c:ptCount val="48"/>
                <c:pt idx="0">
                  <c:v>1482373.4000000001</c:v>
                </c:pt>
                <c:pt idx="1">
                  <c:v>1275530.6000000001</c:v>
                </c:pt>
                <c:pt idx="2">
                  <c:v>1061793.04</c:v>
                </c:pt>
                <c:pt idx="3">
                  <c:v>930792.6</c:v>
                </c:pt>
                <c:pt idx="4">
                  <c:v>786002.64</c:v>
                </c:pt>
                <c:pt idx="5">
                  <c:v>689476</c:v>
                </c:pt>
                <c:pt idx="6">
                  <c:v>544686.04</c:v>
                </c:pt>
                <c:pt idx="7">
                  <c:v>496422.72</c:v>
                </c:pt>
                <c:pt idx="8">
                  <c:v>420580.36</c:v>
                </c:pt>
                <c:pt idx="9">
                  <c:v>358527.52</c:v>
                </c:pt>
                <c:pt idx="10">
                  <c:v>303369.44</c:v>
                </c:pt>
                <c:pt idx="11">
                  <c:v>255106.12</c:v>
                </c:pt>
                <c:pt idx="12">
                  <c:v>220632.32000000001</c:v>
                </c:pt>
                <c:pt idx="13">
                  <c:v>186158.52000000002</c:v>
                </c:pt>
                <c:pt idx="14">
                  <c:v>158579.48000000001</c:v>
                </c:pt>
                <c:pt idx="15">
                  <c:v>137895.20000000001</c:v>
                </c:pt>
                <c:pt idx="16">
                  <c:v>117210.91999999998</c:v>
                </c:pt>
                <c:pt idx="17">
                  <c:v>103421.40000000002</c:v>
                </c:pt>
                <c:pt idx="18">
                  <c:v>89631.88</c:v>
                </c:pt>
                <c:pt idx="19">
                  <c:v>75842.359999999986</c:v>
                </c:pt>
                <c:pt idx="20">
                  <c:v>68947.600000000006</c:v>
                </c:pt>
                <c:pt idx="21">
                  <c:v>55158.080000000016</c:v>
                </c:pt>
                <c:pt idx="22">
                  <c:v>48263.320000000007</c:v>
                </c:pt>
                <c:pt idx="23">
                  <c:v>41368.559999999998</c:v>
                </c:pt>
                <c:pt idx="24">
                  <c:v>41368.559999999998</c:v>
                </c:pt>
                <c:pt idx="25">
                  <c:v>34473.799999999988</c:v>
                </c:pt>
                <c:pt idx="26">
                  <c:v>27579.040000000008</c:v>
                </c:pt>
                <c:pt idx="27">
                  <c:v>27579.040000000008</c:v>
                </c:pt>
                <c:pt idx="28">
                  <c:v>20684.28</c:v>
                </c:pt>
                <c:pt idx="29">
                  <c:v>20684.28</c:v>
                </c:pt>
                <c:pt idx="30">
                  <c:v>20684.28</c:v>
                </c:pt>
                <c:pt idx="31">
                  <c:v>20684.28</c:v>
                </c:pt>
                <c:pt idx="32">
                  <c:v>13789.520000000004</c:v>
                </c:pt>
                <c:pt idx="33">
                  <c:v>13789.520000000004</c:v>
                </c:pt>
                <c:pt idx="34">
                  <c:v>13789.520000000004</c:v>
                </c:pt>
                <c:pt idx="35">
                  <c:v>13789.520000000004</c:v>
                </c:pt>
                <c:pt idx="36">
                  <c:v>6894.7599999999948</c:v>
                </c:pt>
                <c:pt idx="37">
                  <c:v>6894.7599999999948</c:v>
                </c:pt>
                <c:pt idx="38">
                  <c:v>6894.7599999999948</c:v>
                </c:pt>
                <c:pt idx="39">
                  <c:v>6894.7599999999948</c:v>
                </c:pt>
                <c:pt idx="40">
                  <c:v>6894.7599999999948</c:v>
                </c:pt>
                <c:pt idx="41">
                  <c:v>6894.7599999999948</c:v>
                </c:pt>
                <c:pt idx="42">
                  <c:v>6894.7599999999948</c:v>
                </c:pt>
                <c:pt idx="43">
                  <c:v>6894.7599999999948</c:v>
                </c:pt>
                <c:pt idx="44">
                  <c:v>6894.7599999999948</c:v>
                </c:pt>
                <c:pt idx="45">
                  <c:v>6894.7599999999948</c:v>
                </c:pt>
              </c:numCache>
            </c:numRef>
          </c:yVal>
          <c:smooth val="0"/>
          <c:extLst>
            <c:ext xmlns:c16="http://schemas.microsoft.com/office/drawing/2014/chart" uri="{C3380CC4-5D6E-409C-BE32-E72D297353CC}">
              <c16:uniqueId val="{00000001-9195-0A4A-9E66-8DEC2DE7E13A}"/>
            </c:ext>
          </c:extLst>
        </c:ser>
        <c:dLbls>
          <c:showLegendKey val="0"/>
          <c:showVal val="0"/>
          <c:showCatName val="0"/>
          <c:showSerName val="0"/>
          <c:showPercent val="0"/>
          <c:showBubbleSize val="0"/>
        </c:dLbls>
        <c:axId val="142669184"/>
        <c:axId val="142670832"/>
      </c:scatterChart>
      <c:valAx>
        <c:axId val="14266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crossAx val="142670832"/>
        <c:crosses val="autoZero"/>
        <c:crossBetween val="midCat"/>
      </c:valAx>
      <c:valAx>
        <c:axId val="14267083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142669184"/>
        <c:crosses val="autoZero"/>
        <c:crossBetween val="midCat"/>
      </c:valAx>
      <c:spPr>
        <a:noFill/>
        <a:ln>
          <a:noFill/>
        </a:ln>
        <a:effectLst/>
      </c:spPr>
    </c:plotArea>
    <c:legend>
      <c:legendPos val="b"/>
      <c:layout>
        <c:manualLayout>
          <c:xMode val="edge"/>
          <c:yMode val="edge"/>
          <c:x val="0.3555720240852247"/>
          <c:y val="0.15692818681170009"/>
          <c:w val="0.22226373320981935"/>
          <c:h val="0.37978515572151428"/>
        </c:manualLayout>
      </c:layout>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Permeability(deltaP)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permeability</c:v>
          </c:tx>
          <c:spPr>
            <a:ln w="25400" cap="rnd">
              <a:noFill/>
              <a:round/>
            </a:ln>
            <a:effectLst/>
          </c:spPr>
          <c:marker>
            <c:symbol val="circle"/>
            <c:size val="5"/>
            <c:spPr>
              <a:solidFill>
                <a:schemeClr val="accent1"/>
              </a:solidFill>
              <a:ln w="9525">
                <a:solidFill>
                  <a:schemeClr val="accent1"/>
                </a:solidFill>
              </a:ln>
              <a:effectLst/>
            </c:spPr>
          </c:marker>
          <c:xVal>
            <c:numRef>
              <c:f>Comparison!$Q$14:$Q$18</c:f>
              <c:numCache>
                <c:formatCode>General</c:formatCode>
                <c:ptCount val="5"/>
                <c:pt idx="0">
                  <c:v>172369</c:v>
                </c:pt>
                <c:pt idx="1">
                  <c:v>641213</c:v>
                </c:pt>
                <c:pt idx="2">
                  <c:v>910108</c:v>
                </c:pt>
                <c:pt idx="3">
                  <c:v>1137635</c:v>
                </c:pt>
                <c:pt idx="4">
                  <c:v>1482373</c:v>
                </c:pt>
              </c:numCache>
            </c:numRef>
          </c:xVal>
          <c:yVal>
            <c:numRef>
              <c:f>Comparison!$S$14:$S$18</c:f>
              <c:numCache>
                <c:formatCode>General</c:formatCode>
                <c:ptCount val="5"/>
                <c:pt idx="0">
                  <c:v>3.1753063687786095E-13</c:v>
                </c:pt>
                <c:pt idx="1">
                  <c:v>4.80984353093278E-14</c:v>
                </c:pt>
                <c:pt idx="2">
                  <c:v>3.0389491796577991E-14</c:v>
                </c:pt>
                <c:pt idx="3">
                  <c:v>2.2212750838362042E-14</c:v>
                </c:pt>
                <c:pt idx="4">
                  <c:v>1.7181221730293253E-14</c:v>
                </c:pt>
              </c:numCache>
            </c:numRef>
          </c:yVal>
          <c:smooth val="0"/>
          <c:extLst>
            <c:ext xmlns:c16="http://schemas.microsoft.com/office/drawing/2014/chart" uri="{C3380CC4-5D6E-409C-BE32-E72D297353CC}">
              <c16:uniqueId val="{00000000-BD6B-7D41-91F8-67D538B97EEB}"/>
            </c:ext>
          </c:extLst>
        </c:ser>
        <c:dLbls>
          <c:showLegendKey val="0"/>
          <c:showVal val="0"/>
          <c:showCatName val="0"/>
          <c:showSerName val="0"/>
          <c:showPercent val="0"/>
          <c:showBubbleSize val="0"/>
        </c:dLbls>
        <c:axId val="1536950672"/>
        <c:axId val="1324070448"/>
      </c:scatterChart>
      <c:valAx>
        <c:axId val="15369506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4070448"/>
        <c:crosses val="autoZero"/>
        <c:crossBetween val="midCat"/>
      </c:valAx>
      <c:valAx>
        <c:axId val="1324070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695067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T_decay(deltaP)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Comparison!$Q$14:$Q$18</c:f>
              <c:numCache>
                <c:formatCode>General</c:formatCode>
                <c:ptCount val="5"/>
                <c:pt idx="0">
                  <c:v>172369</c:v>
                </c:pt>
                <c:pt idx="1">
                  <c:v>641213</c:v>
                </c:pt>
                <c:pt idx="2">
                  <c:v>910108</c:v>
                </c:pt>
                <c:pt idx="3">
                  <c:v>1137635</c:v>
                </c:pt>
                <c:pt idx="4">
                  <c:v>1482373</c:v>
                </c:pt>
              </c:numCache>
            </c:numRef>
          </c:xVal>
          <c:yVal>
            <c:numRef>
              <c:f>Comparison!$R$14:$R$18</c:f>
              <c:numCache>
                <c:formatCode>General</c:formatCode>
                <c:ptCount val="5"/>
                <c:pt idx="0">
                  <c:v>17</c:v>
                </c:pt>
                <c:pt idx="1">
                  <c:v>33</c:v>
                </c:pt>
                <c:pt idx="2">
                  <c:v>34</c:v>
                </c:pt>
                <c:pt idx="3">
                  <c:v>45</c:v>
                </c:pt>
                <c:pt idx="4">
                  <c:v>47</c:v>
                </c:pt>
              </c:numCache>
            </c:numRef>
          </c:yVal>
          <c:smooth val="0"/>
          <c:extLst>
            <c:ext xmlns:c16="http://schemas.microsoft.com/office/drawing/2014/chart" uri="{C3380CC4-5D6E-409C-BE32-E72D297353CC}">
              <c16:uniqueId val="{00000001-A1FD-AA44-B82D-44989D4DCF80}"/>
            </c:ext>
          </c:extLst>
        </c:ser>
        <c:dLbls>
          <c:showLegendKey val="0"/>
          <c:showVal val="0"/>
          <c:showCatName val="0"/>
          <c:showSerName val="0"/>
          <c:showPercent val="0"/>
          <c:showBubbleSize val="0"/>
        </c:dLbls>
        <c:axId val="1536950672"/>
        <c:axId val="1324070448"/>
      </c:scatterChart>
      <c:valAx>
        <c:axId val="15369506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4070448"/>
        <c:crosses val="autoZero"/>
        <c:crossBetween val="midCat"/>
      </c:valAx>
      <c:valAx>
        <c:axId val="1324070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695067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8</xdr:col>
      <xdr:colOff>0</xdr:colOff>
      <xdr:row>166</xdr:row>
      <xdr:rowOff>0</xdr:rowOff>
    </xdr:from>
    <xdr:to>
      <xdr:col>12</xdr:col>
      <xdr:colOff>876795</xdr:colOff>
      <xdr:row>192</xdr:row>
      <xdr:rowOff>42097</xdr:rowOff>
    </xdr:to>
    <xdr:graphicFrame macro="">
      <xdr:nvGraphicFramePr>
        <xdr:cNvPr id="7" name="Chart 6">
          <a:extLst>
            <a:ext uri="{FF2B5EF4-FFF2-40B4-BE49-F238E27FC236}">
              <a16:creationId xmlns:a16="http://schemas.microsoft.com/office/drawing/2014/main" id="{4215D0AC-5EC3-9F41-A899-C22189723A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1553121</xdr:colOff>
      <xdr:row>4</xdr:row>
      <xdr:rowOff>145604</xdr:rowOff>
    </xdr:from>
    <xdr:to>
      <xdr:col>9</xdr:col>
      <xdr:colOff>1092038</xdr:colOff>
      <xdr:row>57</xdr:row>
      <xdr:rowOff>137516</xdr:rowOff>
    </xdr:to>
    <xdr:sp macro="" textlink="">
      <xdr:nvSpPr>
        <xdr:cNvPr id="3" name="TextBox 2">
          <a:extLst>
            <a:ext uri="{FF2B5EF4-FFF2-40B4-BE49-F238E27FC236}">
              <a16:creationId xmlns:a16="http://schemas.microsoft.com/office/drawing/2014/main" id="{90F2F7FA-B388-1BF8-EBBD-DCD63D065E18}"/>
            </a:ext>
          </a:extLst>
        </xdr:cNvPr>
        <xdr:cNvSpPr txBox="1"/>
      </xdr:nvSpPr>
      <xdr:spPr>
        <a:xfrm>
          <a:off x="12845605" y="938343"/>
          <a:ext cx="6050701" cy="102894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PorosFlow library of physics was used to simulate the system, since it was formulated in an extremely genral manner and it is supposed to solve problem with an arbitrary number of phases (gas, liquid, etc) and components. Therefore, it ishould be somehow applicable to our case of gas flowing a cracked medium, which is a simple fluid-flow problem. </a:t>
          </a:r>
        </a:p>
        <a:p>
          <a:endParaRPr lang="en-US" sz="1100" baseline="0"/>
        </a:p>
        <a:p>
          <a:r>
            <a:rPr lang="en-US" sz="1100" baseline="0"/>
            <a:t>The physics is described by the following equation, which is the simples type of equation that PorousFlow solves.</a:t>
          </a:r>
        </a:p>
        <a:p>
          <a:endParaRPr lang="en-US" sz="1100" baseline="0"/>
        </a:p>
        <a:p>
          <a:endParaRPr lang="en-US" sz="1100" baseline="0"/>
        </a:p>
        <a:p>
          <a:endParaRPr lang="en-US" sz="1100" baseline="0"/>
        </a:p>
        <a:p>
          <a:endParaRPr lang="en-US" sz="1100" baseline="0"/>
        </a:p>
        <a:p>
          <a:r>
            <a:rPr lang="en-US" sz="1100" baseline="0"/>
            <a:t>The equation is composed of two terms:</a:t>
          </a:r>
        </a:p>
        <a:p>
          <a:r>
            <a:rPr lang="en-US" sz="1100" baseline="0"/>
            <a:t>1) </a:t>
          </a:r>
          <a:r>
            <a:rPr lang="en-US" sz="1100" b="1" baseline="0"/>
            <a:t>PorousFlowFullySaturatedTimeDerivative</a:t>
          </a:r>
          <a:r>
            <a:rPr lang="en-US" sz="1100" baseline="0"/>
            <a:t>, which takes into account the variation of fluid mass with respect to time. Our problem is purely hydrodynamic, meaning that no heat transfer and thermo-mechanics is involved, and therfore only the frist term is going to be considered.</a:t>
          </a:r>
        </a:p>
        <a:p>
          <a:endParaRPr lang="en-US" sz="1100" baseline="0"/>
        </a:p>
        <a:p>
          <a:endParaRPr lang="en-US" sz="1100" baseline="0"/>
        </a:p>
        <a:p>
          <a:endParaRPr lang="en-US" sz="1100" baseline="0"/>
        </a:p>
        <a:p>
          <a:endParaRPr lang="en-US" sz="1100" baseline="0"/>
        </a:p>
        <a:p>
          <a:endParaRPr lang="en-US" sz="1100" baseline="0"/>
        </a:p>
        <a:p>
          <a:r>
            <a:rPr lang="en-US" sz="1100" baseline="0"/>
            <a:t>M is the so called </a:t>
          </a:r>
          <a:r>
            <a:rPr lang="en-US" sz="1100" i="0" baseline="0"/>
            <a:t>Biot Modulus </a:t>
          </a:r>
          <a:endParaRPr lang="en-US" sz="1100" baseline="0"/>
        </a:p>
        <a:p>
          <a:endParaRPr lang="en-US" sz="1100" baseline="0"/>
        </a:p>
        <a:p>
          <a:endParaRPr lang="en-US" sz="1100" baseline="0"/>
        </a:p>
        <a:p>
          <a:endParaRPr lang="en-US" sz="1100" baseline="0"/>
        </a:p>
        <a:p>
          <a:endParaRPr lang="en-US" sz="1100" baseline="0"/>
        </a:p>
        <a:p>
          <a:endParaRPr lang="en-US" sz="1100" baseline="0"/>
        </a:p>
        <a:p>
          <a:r>
            <a:rPr lang="en-US" sz="1100" baseline="0"/>
            <a:t>and it is dependent on the fuid bulk modulus, the biot coefficient, and the undrained bulk modulus (which is nothing less than the bulk modulus of the porous medium solid skeleton).</a:t>
          </a:r>
        </a:p>
        <a:p>
          <a:r>
            <a:rPr lang="en-US" sz="1100" baseline="0"/>
            <a:t>The evalution of the undrained bulk modulus is based on Mori-Tanaka effective medium method, which is applicable to sphroidal pores. </a:t>
          </a:r>
        </a:p>
        <a:p>
          <a:endParaRPr lang="en-US" sz="1100" baseline="0"/>
        </a:p>
        <a:p>
          <a:r>
            <a:rPr lang="en-US" sz="1100" baseline="0"/>
            <a:t>In standard poro mechanics it is usual to calculate M at the initial stage of the simulation and keep them fixed forever afterwards. Clearly, this is an approximation, since porosity and the fluid bulk modulus are both dependent of the pressure itself, but it makes finding analytical solutions much easier. </a:t>
          </a:r>
        </a:p>
        <a:p>
          <a:endParaRPr lang="en-US" sz="1100" baseline="0"/>
        </a:p>
        <a:p>
          <a:r>
            <a:rPr lang="en-US" sz="1100" baseline="0"/>
            <a:t>However, especially if the fluid is gaseous, since the bulk modulus is equal to the porepressure, the biot modulus may experience important variations during the simulation. For this reason, the source code was modified such that the bulk modulus was set equal to the porepressure... but there was no difference in terms of tim for the pressure to decay. </a:t>
          </a:r>
        </a:p>
        <a:p>
          <a:endParaRPr lang="en-US" sz="1100" baseline="0"/>
        </a:p>
        <a:p>
          <a:r>
            <a:rPr lang="en-US" sz="1100" baseline="0"/>
            <a:t>Porosity can be fixed to a constant value or it may be a function of the effective porepressure. In our case  current simulation we set it to a constant value, but it could be interesting to investgate if this assumption is valid using the PorousFlowPorosity material instead of the PorousFlowPorosityConst.</a:t>
          </a:r>
        </a:p>
        <a:p>
          <a:endParaRPr lang="en-US" sz="1100" baseline="0"/>
        </a:p>
        <a:p>
          <a:r>
            <a:rPr lang="en-US" sz="1100" b="0" baseline="0"/>
            <a:t>2) </a:t>
          </a:r>
          <a:r>
            <a:rPr lang="en-US" sz="1100" b="1" baseline="0"/>
            <a:t>PorousFlowFullySaturatedDarcyBase</a:t>
          </a:r>
          <a:r>
            <a:rPr lang="en-US" sz="1100" baseline="0"/>
            <a:t>, which the Darcy flux suitable for models involving a fully saturated, single phase, singl component fuid. </a:t>
          </a:r>
        </a:p>
        <a:p>
          <a:endParaRPr lang="en-US" sz="1100" baseline="0"/>
        </a:p>
        <a:p>
          <a:endParaRPr lang="en-US" sz="1100"/>
        </a:p>
        <a:p>
          <a:endParaRPr lang="en-US" sz="1100"/>
        </a:p>
        <a:p>
          <a:endParaRPr lang="en-US" sz="1100"/>
        </a:p>
        <a:p>
          <a:endParaRPr lang="en-US" sz="1100"/>
        </a:p>
        <a:p>
          <a:r>
            <a:rPr lang="en-US" sz="1100"/>
            <a:t>All</a:t>
          </a:r>
          <a:r>
            <a:rPr lang="en-US" sz="1100" baseline="0"/>
            <a:t> parameters from the experimental set up are known, with the only execption of permeability, which is evaluated by fitting the experimental data in the Darcy curve. The resulting permeability has the same order of magnitude of the one found in the experiment performed by the Oak Ridge National Laboratory. Unfortunately, its value is too low to obtain a decay in pressure in the simulation, which seems to remain contant in time instead of exponentially decreasing. An exponential decrease is obtained if either the fluid bulk modulus is increased of one order of magnitude, or if the permeability is lowered of two orders of magnitude. No difference is obtained if the skeleton bulk modulus or the biot coefficient are changed. </a:t>
          </a:r>
          <a:endParaRPr lang="en-US" sz="1100"/>
        </a:p>
      </xdr:txBody>
    </xdr:sp>
    <xdr:clientData/>
  </xdr:twoCellAnchor>
  <xdr:twoCellAnchor editAs="oneCell">
    <xdr:from>
      <xdr:col>7</xdr:col>
      <xdr:colOff>954521</xdr:colOff>
      <xdr:row>10</xdr:row>
      <xdr:rowOff>80891</xdr:rowOff>
    </xdr:from>
    <xdr:to>
      <xdr:col>8</xdr:col>
      <xdr:colOff>2472697</xdr:colOff>
      <xdr:row>14</xdr:row>
      <xdr:rowOff>57014</xdr:rowOff>
    </xdr:to>
    <xdr:pic>
      <xdr:nvPicPr>
        <xdr:cNvPr id="7" name="Picture 6">
          <a:extLst>
            <a:ext uri="{FF2B5EF4-FFF2-40B4-BE49-F238E27FC236}">
              <a16:creationId xmlns:a16="http://schemas.microsoft.com/office/drawing/2014/main" id="{DB6A77EE-14C4-C9A8-E6B3-36F8B1E19B2C}"/>
            </a:ext>
          </a:extLst>
        </xdr:cNvPr>
        <xdr:cNvPicPr>
          <a:picLocks noChangeAspect="1"/>
        </xdr:cNvPicPr>
      </xdr:nvPicPr>
      <xdr:blipFill>
        <a:blip xmlns:r="http://schemas.openxmlformats.org/officeDocument/2006/relationships" r:embed="rId1"/>
        <a:stretch>
          <a:fillRect/>
        </a:stretch>
      </xdr:blipFill>
      <xdr:spPr>
        <a:xfrm>
          <a:off x="14212674" y="2038471"/>
          <a:ext cx="3483845" cy="752683"/>
        </a:xfrm>
        <a:prstGeom prst="rect">
          <a:avLst/>
        </a:prstGeom>
      </xdr:spPr>
    </xdr:pic>
    <xdr:clientData/>
  </xdr:twoCellAnchor>
  <xdr:twoCellAnchor editAs="oneCell">
    <xdr:from>
      <xdr:col>7</xdr:col>
      <xdr:colOff>1593567</xdr:colOff>
      <xdr:row>24</xdr:row>
      <xdr:rowOff>64714</xdr:rowOff>
    </xdr:from>
    <xdr:to>
      <xdr:col>8</xdr:col>
      <xdr:colOff>1746858</xdr:colOff>
      <xdr:row>26</xdr:row>
      <xdr:rowOff>129427</xdr:rowOff>
    </xdr:to>
    <xdr:pic>
      <xdr:nvPicPr>
        <xdr:cNvPr id="8" name="Picture 7">
          <a:extLst>
            <a:ext uri="{FF2B5EF4-FFF2-40B4-BE49-F238E27FC236}">
              <a16:creationId xmlns:a16="http://schemas.microsoft.com/office/drawing/2014/main" id="{7B131126-432A-49CD-542A-C2F6E590BE1D}"/>
            </a:ext>
          </a:extLst>
        </xdr:cNvPr>
        <xdr:cNvPicPr>
          <a:picLocks noChangeAspect="1"/>
        </xdr:cNvPicPr>
      </xdr:nvPicPr>
      <xdr:blipFill rotWithShape="1">
        <a:blip xmlns:r="http://schemas.openxmlformats.org/officeDocument/2006/relationships" r:embed="rId2"/>
        <a:srcRect l="9925" t="23233" b="20202"/>
        <a:stretch/>
      </xdr:blipFill>
      <xdr:spPr>
        <a:xfrm>
          <a:off x="14851720" y="4748345"/>
          <a:ext cx="2118960" cy="452993"/>
        </a:xfrm>
        <a:prstGeom prst="rect">
          <a:avLst/>
        </a:prstGeom>
      </xdr:spPr>
    </xdr:pic>
    <xdr:clientData/>
  </xdr:twoCellAnchor>
  <xdr:twoCellAnchor editAs="oneCell">
    <xdr:from>
      <xdr:col>7</xdr:col>
      <xdr:colOff>1698726</xdr:colOff>
      <xdr:row>19</xdr:row>
      <xdr:rowOff>97069</xdr:rowOff>
    </xdr:from>
    <xdr:to>
      <xdr:col>8</xdr:col>
      <xdr:colOff>1503804</xdr:colOff>
      <xdr:row>21</xdr:row>
      <xdr:rowOff>113247</xdr:rowOff>
    </xdr:to>
    <xdr:pic>
      <xdr:nvPicPr>
        <xdr:cNvPr id="9" name="Picture 8">
          <a:extLst>
            <a:ext uri="{FF2B5EF4-FFF2-40B4-BE49-F238E27FC236}">
              <a16:creationId xmlns:a16="http://schemas.microsoft.com/office/drawing/2014/main" id="{2BE1FE6C-B4A7-9B09-DE93-8F54B1D39D15}"/>
            </a:ext>
          </a:extLst>
        </xdr:cNvPr>
        <xdr:cNvPicPr>
          <a:picLocks noChangeAspect="1"/>
        </xdr:cNvPicPr>
      </xdr:nvPicPr>
      <xdr:blipFill rotWithShape="1">
        <a:blip xmlns:r="http://schemas.openxmlformats.org/officeDocument/2006/relationships" r:embed="rId3"/>
        <a:srcRect t="17948" b="17949"/>
        <a:stretch/>
      </xdr:blipFill>
      <xdr:spPr>
        <a:xfrm>
          <a:off x="14956879" y="3801910"/>
          <a:ext cx="1770747" cy="404458"/>
        </a:xfrm>
        <a:prstGeom prst="rect">
          <a:avLst/>
        </a:prstGeom>
      </xdr:spPr>
    </xdr:pic>
    <xdr:clientData/>
  </xdr:twoCellAnchor>
  <xdr:twoCellAnchor editAs="oneCell">
    <xdr:from>
      <xdr:col>7</xdr:col>
      <xdr:colOff>1593567</xdr:colOff>
      <xdr:row>46</xdr:row>
      <xdr:rowOff>186050</xdr:rowOff>
    </xdr:from>
    <xdr:to>
      <xdr:col>8</xdr:col>
      <xdr:colOff>1399427</xdr:colOff>
      <xdr:row>49</xdr:row>
      <xdr:rowOff>55872</xdr:rowOff>
    </xdr:to>
    <xdr:pic>
      <xdr:nvPicPr>
        <xdr:cNvPr id="10" name="Picture 9">
          <a:extLst>
            <a:ext uri="{FF2B5EF4-FFF2-40B4-BE49-F238E27FC236}">
              <a16:creationId xmlns:a16="http://schemas.microsoft.com/office/drawing/2014/main" id="{452F8FB0-74AE-F563-255D-9E08103C6338}"/>
            </a:ext>
          </a:extLst>
        </xdr:cNvPr>
        <xdr:cNvPicPr>
          <a:picLocks noChangeAspect="1"/>
        </xdr:cNvPicPr>
      </xdr:nvPicPr>
      <xdr:blipFill rotWithShape="1">
        <a:blip xmlns:r="http://schemas.openxmlformats.org/officeDocument/2006/relationships" r:embed="rId4"/>
        <a:srcRect l="16412" t="35670"/>
        <a:stretch/>
      </xdr:blipFill>
      <xdr:spPr>
        <a:xfrm>
          <a:off x="14851720" y="9140763"/>
          <a:ext cx="1771529" cy="45224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10</xdr:col>
      <xdr:colOff>552715</xdr:colOff>
      <xdr:row>30</xdr:row>
      <xdr:rowOff>134215</xdr:rowOff>
    </xdr:from>
    <xdr:to>
      <xdr:col>14</xdr:col>
      <xdr:colOff>526312</xdr:colOff>
      <xdr:row>48</xdr:row>
      <xdr:rowOff>49851</xdr:rowOff>
    </xdr:to>
    <xdr:graphicFrame macro="">
      <xdr:nvGraphicFramePr>
        <xdr:cNvPr id="2" name="Chart 1">
          <a:extLst>
            <a:ext uri="{FF2B5EF4-FFF2-40B4-BE49-F238E27FC236}">
              <a16:creationId xmlns:a16="http://schemas.microsoft.com/office/drawing/2014/main" id="{790363B7-0550-3147-8FE8-4BA8E1FEBA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749303</xdr:colOff>
      <xdr:row>21</xdr:row>
      <xdr:rowOff>10241</xdr:rowOff>
    </xdr:from>
    <xdr:to>
      <xdr:col>11</xdr:col>
      <xdr:colOff>378952</xdr:colOff>
      <xdr:row>40</xdr:row>
      <xdr:rowOff>20482</xdr:rowOff>
    </xdr:to>
    <xdr:graphicFrame macro="">
      <xdr:nvGraphicFramePr>
        <xdr:cNvPr id="2" name="Chart 1">
          <a:extLst>
            <a:ext uri="{FF2B5EF4-FFF2-40B4-BE49-F238E27FC236}">
              <a16:creationId xmlns:a16="http://schemas.microsoft.com/office/drawing/2014/main" id="{B4F7165D-571A-754B-BA54-7D2D4B3249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216720</xdr:colOff>
      <xdr:row>21</xdr:row>
      <xdr:rowOff>22125</xdr:rowOff>
    </xdr:from>
    <xdr:to>
      <xdr:col>10</xdr:col>
      <xdr:colOff>1874275</xdr:colOff>
      <xdr:row>44</xdr:row>
      <xdr:rowOff>92177</xdr:rowOff>
    </xdr:to>
    <xdr:graphicFrame macro="">
      <xdr:nvGraphicFramePr>
        <xdr:cNvPr id="2" name="Chart 1">
          <a:extLst>
            <a:ext uri="{FF2B5EF4-FFF2-40B4-BE49-F238E27FC236}">
              <a16:creationId xmlns:a16="http://schemas.microsoft.com/office/drawing/2014/main" id="{57BE7B8C-EC56-C548-AC6B-4ADFB02EA2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8</xdr:col>
      <xdr:colOff>155269</xdr:colOff>
      <xdr:row>21</xdr:row>
      <xdr:rowOff>11884</xdr:rowOff>
    </xdr:from>
    <xdr:to>
      <xdr:col>10</xdr:col>
      <xdr:colOff>1812824</xdr:colOff>
      <xdr:row>39</xdr:row>
      <xdr:rowOff>92177</xdr:rowOff>
    </xdr:to>
    <xdr:graphicFrame macro="">
      <xdr:nvGraphicFramePr>
        <xdr:cNvPr id="2" name="Chart 1">
          <a:extLst>
            <a:ext uri="{FF2B5EF4-FFF2-40B4-BE49-F238E27FC236}">
              <a16:creationId xmlns:a16="http://schemas.microsoft.com/office/drawing/2014/main" id="{64A95CBD-DEAD-1943-A67F-087C0FD31A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8</xdr:col>
      <xdr:colOff>175753</xdr:colOff>
      <xdr:row>20</xdr:row>
      <xdr:rowOff>32368</xdr:rowOff>
    </xdr:from>
    <xdr:to>
      <xdr:col>10</xdr:col>
      <xdr:colOff>1833308</xdr:colOff>
      <xdr:row>39</xdr:row>
      <xdr:rowOff>102419</xdr:rowOff>
    </xdr:to>
    <xdr:graphicFrame macro="">
      <xdr:nvGraphicFramePr>
        <xdr:cNvPr id="2" name="Chart 1">
          <a:extLst>
            <a:ext uri="{FF2B5EF4-FFF2-40B4-BE49-F238E27FC236}">
              <a16:creationId xmlns:a16="http://schemas.microsoft.com/office/drawing/2014/main" id="{92A95C9B-A9B5-3642-B259-4977989B7D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8</xdr:col>
      <xdr:colOff>63092</xdr:colOff>
      <xdr:row>20</xdr:row>
      <xdr:rowOff>175755</xdr:rowOff>
    </xdr:from>
    <xdr:to>
      <xdr:col>10</xdr:col>
      <xdr:colOff>1720647</xdr:colOff>
      <xdr:row>40</xdr:row>
      <xdr:rowOff>51209</xdr:rowOff>
    </xdr:to>
    <xdr:graphicFrame macro="">
      <xdr:nvGraphicFramePr>
        <xdr:cNvPr id="2" name="Chart 1">
          <a:extLst>
            <a:ext uri="{FF2B5EF4-FFF2-40B4-BE49-F238E27FC236}">
              <a16:creationId xmlns:a16="http://schemas.microsoft.com/office/drawing/2014/main" id="{6F638D2A-2107-3544-AE25-9AB5EB694B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203200</xdr:colOff>
      <xdr:row>10</xdr:row>
      <xdr:rowOff>139700</xdr:rowOff>
    </xdr:from>
    <xdr:to>
      <xdr:col>14</xdr:col>
      <xdr:colOff>266700</xdr:colOff>
      <xdr:row>49</xdr:row>
      <xdr:rowOff>101600</xdr:rowOff>
    </xdr:to>
    <xdr:graphicFrame macro="">
      <xdr:nvGraphicFramePr>
        <xdr:cNvPr id="2" name="Chart 1">
          <a:extLst>
            <a:ext uri="{FF2B5EF4-FFF2-40B4-BE49-F238E27FC236}">
              <a16:creationId xmlns:a16="http://schemas.microsoft.com/office/drawing/2014/main" id="{238058D1-C194-0D48-8C2F-452C3205DF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63500</xdr:colOff>
      <xdr:row>21</xdr:row>
      <xdr:rowOff>31750</xdr:rowOff>
    </xdr:from>
    <xdr:to>
      <xdr:col>20</xdr:col>
      <xdr:colOff>520700</xdr:colOff>
      <xdr:row>38</xdr:row>
      <xdr:rowOff>50800</xdr:rowOff>
    </xdr:to>
    <xdr:graphicFrame macro="">
      <xdr:nvGraphicFramePr>
        <xdr:cNvPr id="3" name="Chart 2">
          <a:extLst>
            <a:ext uri="{FF2B5EF4-FFF2-40B4-BE49-F238E27FC236}">
              <a16:creationId xmlns:a16="http://schemas.microsoft.com/office/drawing/2014/main" id="{7F4FEEFB-7C7B-48A0-767D-9708D73245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50800</xdr:colOff>
      <xdr:row>51</xdr:row>
      <xdr:rowOff>101600</xdr:rowOff>
    </xdr:from>
    <xdr:to>
      <xdr:col>13</xdr:col>
      <xdr:colOff>774700</xdr:colOff>
      <xdr:row>71</xdr:row>
      <xdr:rowOff>38100</xdr:rowOff>
    </xdr:to>
    <xdr:sp macro="" textlink="">
      <xdr:nvSpPr>
        <xdr:cNvPr id="4" name="TextBox 3">
          <a:extLst>
            <a:ext uri="{FF2B5EF4-FFF2-40B4-BE49-F238E27FC236}">
              <a16:creationId xmlns:a16="http://schemas.microsoft.com/office/drawing/2014/main" id="{1D6FBDB8-78BB-F8F7-D14F-C486EEED90F6}"/>
            </a:ext>
          </a:extLst>
        </xdr:cNvPr>
        <xdr:cNvSpPr txBox="1"/>
      </xdr:nvSpPr>
      <xdr:spPr>
        <a:xfrm>
          <a:off x="1701800" y="9817100"/>
          <a:ext cx="9804400" cy="3746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Observations:</a:t>
          </a:r>
        </a:p>
        <a:p>
          <a:pPr marL="0" marR="0" lvl="0" indent="0" defTabSz="914400" eaLnBrk="1" fontAlgn="auto" latinLnBrk="0" hangingPunct="1">
            <a:lnSpc>
              <a:spcPct val="100000"/>
            </a:lnSpc>
            <a:spcBef>
              <a:spcPts val="0"/>
            </a:spcBef>
            <a:spcAft>
              <a:spcPts val="0"/>
            </a:spcAft>
            <a:buClrTx/>
            <a:buSzTx/>
            <a:buFontTx/>
            <a:buNone/>
            <a:tabLst/>
            <a:defRPr/>
          </a:pPr>
          <a:r>
            <a:rPr lang="en-US" sz="1800"/>
            <a:t>1) The</a:t>
          </a:r>
          <a:r>
            <a:rPr lang="en-US" sz="1800" baseline="0"/>
            <a:t> deviation from the exponential trend is more pronounced at the beginning of the decay, peobably because Darcy law can only be applied if the pressure on one side is constant in time. Clearly, this is not the case since both sides are brought to the desired pressure level and, through the opening of one valve, they both decay to atmospheric pressure. One of them will be decaying faster, and on the other one it will be recorded the decrease in pressure due to the gas flow through the fueel stack. The resolution of the instrumentation to measure the pressure</a:t>
          </a:r>
          <a:r>
            <a:rPr lang="en-US" sz="1800" i="0" baseline="0"/>
            <a:t> i</a:t>
          </a:r>
          <a:r>
            <a:rPr lang="en-US" sz="1800" baseline="0"/>
            <a:t>s quite high, meaning that even if the pressure results to be equal to atmospheric one, it is possible that it is still decaying. </a:t>
          </a:r>
          <a:endParaRPr lang="en-US" sz="1800" i="1" baseline="0"/>
        </a:p>
        <a:p>
          <a:pPr marL="0" marR="0" lvl="0" indent="0" defTabSz="914400" eaLnBrk="1" fontAlgn="auto" latinLnBrk="0" hangingPunct="1">
            <a:lnSpc>
              <a:spcPct val="100000"/>
            </a:lnSpc>
            <a:spcBef>
              <a:spcPts val="0"/>
            </a:spcBef>
            <a:spcAft>
              <a:spcPts val="0"/>
            </a:spcAft>
            <a:buClrTx/>
            <a:buSzTx/>
            <a:buFontTx/>
            <a:buNone/>
            <a:tabLst/>
            <a:defRPr/>
          </a:pPr>
          <a:r>
            <a:rPr lang="en-US" sz="1800" baseline="0"/>
            <a:t>2) The higher is the pressure difference, the better is the fitting of the exponential curve. Indeed, permeability coefficients are mainly of the same order of magnitude, and the only deviation is for the lowest value of pressure.</a:t>
          </a:r>
        </a:p>
        <a:p>
          <a:endParaRPr lang="en-US" sz="1800" baseline="0"/>
        </a:p>
      </xdr:txBody>
    </xdr:sp>
    <xdr:clientData/>
  </xdr:twoCellAnchor>
  <xdr:twoCellAnchor>
    <xdr:from>
      <xdr:col>9</xdr:col>
      <xdr:colOff>571500</xdr:colOff>
      <xdr:row>17</xdr:row>
      <xdr:rowOff>25400</xdr:rowOff>
    </xdr:from>
    <xdr:to>
      <xdr:col>13</xdr:col>
      <xdr:colOff>215900</xdr:colOff>
      <xdr:row>26</xdr:row>
      <xdr:rowOff>152400</xdr:rowOff>
    </xdr:to>
    <mc:AlternateContent xmlns:mc="http://schemas.openxmlformats.org/markup-compatibility/2006">
      <mc:Choice xmlns:a14="http://schemas.microsoft.com/office/drawing/2010/main" Requires="a14">
        <xdr:sp macro="" textlink="">
          <xdr:nvSpPr>
            <xdr:cNvPr id="5" name="TextBox 4">
              <a:extLst>
                <a:ext uri="{FF2B5EF4-FFF2-40B4-BE49-F238E27FC236}">
                  <a16:creationId xmlns:a16="http://schemas.microsoft.com/office/drawing/2014/main" id="{20D4A02A-30E1-782A-96CF-CAFE3A4EE003}"/>
                </a:ext>
              </a:extLst>
            </xdr:cNvPr>
            <xdr:cNvSpPr txBox="1"/>
          </xdr:nvSpPr>
          <xdr:spPr>
            <a:xfrm>
              <a:off x="8001000" y="3263900"/>
              <a:ext cx="2946400" cy="184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000" i="1">
                <a:latin typeface="Cambria Math" panose="02040503050406030204" pitchFamily="18" charset="0"/>
              </a:endParaRPr>
            </a:p>
            <a:p>
              <a14:m>
                <m:oMathPara xmlns:m="http://schemas.openxmlformats.org/officeDocument/2006/math">
                  <m:oMathParaPr>
                    <m:jc m:val="centerGroup"/>
                  </m:oMathParaPr>
                  <m:oMath xmlns:m="http://schemas.openxmlformats.org/officeDocument/2006/math">
                    <m:r>
                      <a:rPr lang="en-US" sz="2000" i="1">
                        <a:latin typeface="Cambria Math" panose="02040503050406030204" pitchFamily="18" charset="0"/>
                        <a:ea typeface="Cambria Math" panose="02040503050406030204" pitchFamily="18" charset="0"/>
                      </a:rPr>
                      <m:t>∆</m:t>
                    </m:r>
                    <m:r>
                      <a:rPr lang="en-US" sz="2000" b="0" i="1">
                        <a:latin typeface="Cambria Math" panose="02040503050406030204" pitchFamily="18" charset="0"/>
                        <a:ea typeface="Cambria Math" panose="02040503050406030204" pitchFamily="18" charset="0"/>
                      </a:rPr>
                      <m:t>𝑃</m:t>
                    </m:r>
                    <m:d>
                      <m:dPr>
                        <m:ctrlPr>
                          <a:rPr lang="en-US" sz="2000" b="0" i="1">
                            <a:latin typeface="Cambria Math" panose="02040503050406030204" pitchFamily="18" charset="0"/>
                            <a:ea typeface="Cambria Math" panose="02040503050406030204" pitchFamily="18" charset="0"/>
                          </a:rPr>
                        </m:ctrlPr>
                      </m:dPr>
                      <m:e>
                        <m:r>
                          <a:rPr lang="en-US" sz="2000" b="0" i="1">
                            <a:latin typeface="Cambria Math" panose="02040503050406030204" pitchFamily="18" charset="0"/>
                            <a:ea typeface="Cambria Math" panose="02040503050406030204" pitchFamily="18" charset="0"/>
                          </a:rPr>
                          <m:t>𝑡</m:t>
                        </m:r>
                      </m:e>
                    </m:d>
                    <m:r>
                      <a:rPr lang="en-US" sz="2000" b="0" i="1">
                        <a:latin typeface="Cambria Math" panose="02040503050406030204" pitchFamily="18" charset="0"/>
                        <a:ea typeface="Cambria Math" panose="02040503050406030204" pitchFamily="18" charset="0"/>
                      </a:rPr>
                      <m:t>= ∆</m:t>
                    </m:r>
                    <m:sSub>
                      <m:sSubPr>
                        <m:ctrlPr>
                          <a:rPr lang="en-US" sz="2000" b="0" i="1">
                            <a:latin typeface="Cambria Math" panose="02040503050406030204" pitchFamily="18" charset="0"/>
                            <a:ea typeface="Cambria Math" panose="02040503050406030204" pitchFamily="18" charset="0"/>
                          </a:rPr>
                        </m:ctrlPr>
                      </m:sSubPr>
                      <m:e>
                        <m:r>
                          <a:rPr lang="en-US" sz="2000" b="0" i="1">
                            <a:latin typeface="Cambria Math" panose="02040503050406030204" pitchFamily="18" charset="0"/>
                            <a:ea typeface="Cambria Math" panose="02040503050406030204" pitchFamily="18" charset="0"/>
                          </a:rPr>
                          <m:t>𝑃</m:t>
                        </m:r>
                      </m:e>
                      <m:sub>
                        <m:r>
                          <a:rPr lang="en-US" sz="2000" b="0" i="1">
                            <a:latin typeface="Cambria Math" panose="02040503050406030204" pitchFamily="18" charset="0"/>
                            <a:ea typeface="Cambria Math" panose="02040503050406030204" pitchFamily="18" charset="0"/>
                          </a:rPr>
                          <m:t>0</m:t>
                        </m:r>
                      </m:sub>
                    </m:sSub>
                    <m:sSup>
                      <m:sSupPr>
                        <m:ctrlPr>
                          <a:rPr lang="en-US" sz="2000" b="0" i="1">
                            <a:latin typeface="Cambria Math" panose="02040503050406030204" pitchFamily="18" charset="0"/>
                            <a:ea typeface="Cambria Math" panose="02040503050406030204" pitchFamily="18" charset="0"/>
                          </a:rPr>
                        </m:ctrlPr>
                      </m:sSupPr>
                      <m:e>
                        <m:r>
                          <a:rPr lang="en-US" sz="2000" b="0" i="1">
                            <a:latin typeface="Cambria Math" panose="02040503050406030204" pitchFamily="18" charset="0"/>
                            <a:ea typeface="Cambria Math" panose="02040503050406030204" pitchFamily="18" charset="0"/>
                          </a:rPr>
                          <m:t>𝑒</m:t>
                        </m:r>
                      </m:e>
                      <m:sup>
                        <m:r>
                          <m:rPr>
                            <m:sty m:val="p"/>
                          </m:rPr>
                          <a:rPr lang="el-GR" sz="2000" b="0" i="1">
                            <a:latin typeface="Cambria Math" panose="02040503050406030204" pitchFamily="18" charset="0"/>
                            <a:ea typeface="Cambria Math" panose="02040503050406030204" pitchFamily="18" charset="0"/>
                          </a:rPr>
                          <m:t>Ω</m:t>
                        </m:r>
                        <m:r>
                          <a:rPr lang="en-US" sz="2000" b="0" i="1">
                            <a:latin typeface="Cambria Math" panose="02040503050406030204" pitchFamily="18" charset="0"/>
                            <a:ea typeface="Cambria Math" panose="02040503050406030204" pitchFamily="18" charset="0"/>
                          </a:rPr>
                          <m:t>𝑡</m:t>
                        </m:r>
                      </m:sup>
                    </m:sSup>
                  </m:oMath>
                </m:oMathPara>
              </a14:m>
              <a:endParaRPr lang="en-US" sz="2000" i="1">
                <a:latin typeface="Cambria Math" panose="02040503050406030204" pitchFamily="18" charset="0"/>
              </a:endParaRPr>
            </a:p>
            <a:p>
              <a:endParaRPr lang="en-US" sz="2000" i="1">
                <a:latin typeface="Cambria Math" panose="02040503050406030204" pitchFamily="18" charset="0"/>
              </a:endParaRPr>
            </a:p>
            <a:p>
              <a14:m>
                <m:oMathPara xmlns:m="http://schemas.openxmlformats.org/officeDocument/2006/math">
                  <m:oMathParaPr>
                    <m:jc m:val="centerGroup"/>
                  </m:oMathParaPr>
                  <m:oMath xmlns:m="http://schemas.openxmlformats.org/officeDocument/2006/math">
                    <m:sSub>
                      <m:sSubPr>
                        <m:ctrlPr>
                          <a:rPr lang="en-US" sz="2000" i="1">
                            <a:latin typeface="Cambria Math" panose="02040503050406030204" pitchFamily="18" charset="0"/>
                          </a:rPr>
                        </m:ctrlPr>
                      </m:sSubPr>
                      <m:e>
                        <m:r>
                          <a:rPr lang="en-US" sz="2000" b="0" i="1">
                            <a:latin typeface="Cambria Math" panose="02040503050406030204" pitchFamily="18" charset="0"/>
                          </a:rPr>
                          <m:t>𝐾</m:t>
                        </m:r>
                      </m:e>
                      <m:sub>
                        <m:r>
                          <a:rPr lang="en-US" sz="2000" b="0" i="1">
                            <a:latin typeface="Cambria Math" panose="02040503050406030204" pitchFamily="18" charset="0"/>
                          </a:rPr>
                          <m:t>𝑔</m:t>
                        </m:r>
                      </m:sub>
                    </m:sSub>
                    <m:r>
                      <a:rPr lang="en-US" sz="2000" b="0" i="1">
                        <a:latin typeface="Cambria Math" panose="02040503050406030204" pitchFamily="18" charset="0"/>
                      </a:rPr>
                      <m:t>=</m:t>
                    </m:r>
                    <m:f>
                      <m:fPr>
                        <m:ctrlPr>
                          <a:rPr lang="en-US" sz="2000" b="0" i="1">
                            <a:latin typeface="Cambria Math" panose="02040503050406030204" pitchFamily="18" charset="0"/>
                          </a:rPr>
                        </m:ctrlPr>
                      </m:fPr>
                      <m:num>
                        <m:r>
                          <a:rPr lang="en-US" sz="2000" b="0" i="1">
                            <a:latin typeface="Cambria Math" panose="02040503050406030204" pitchFamily="18" charset="0"/>
                            <a:ea typeface="Cambria Math" panose="02040503050406030204" pitchFamily="18" charset="0"/>
                          </a:rPr>
                          <m:t>𝜂</m:t>
                        </m:r>
                        <m:r>
                          <a:rPr lang="en-US" sz="2000" b="0" i="1">
                            <a:latin typeface="Cambria Math" panose="02040503050406030204" pitchFamily="18" charset="0"/>
                            <a:ea typeface="Cambria Math" panose="02040503050406030204" pitchFamily="18" charset="0"/>
                          </a:rPr>
                          <m:t>∙</m:t>
                        </m:r>
                        <m:r>
                          <a:rPr lang="en-US" sz="2000" b="0" i="1">
                            <a:latin typeface="Cambria Math" panose="02040503050406030204" pitchFamily="18" charset="0"/>
                            <a:ea typeface="Cambria Math" panose="02040503050406030204" pitchFamily="18" charset="0"/>
                          </a:rPr>
                          <m:t>𝐿</m:t>
                        </m:r>
                        <m:r>
                          <a:rPr lang="en-US" sz="2000" b="0" i="1">
                            <a:latin typeface="Cambria Math" panose="02040503050406030204" pitchFamily="18" charset="0"/>
                            <a:ea typeface="Cambria Math" panose="02040503050406030204" pitchFamily="18" charset="0"/>
                          </a:rPr>
                          <m:t>∙</m:t>
                        </m:r>
                        <m:r>
                          <a:rPr lang="en-US" sz="2000" b="0" i="1">
                            <a:latin typeface="Cambria Math" panose="02040503050406030204" pitchFamily="18" charset="0"/>
                            <a:ea typeface="Cambria Math" panose="02040503050406030204" pitchFamily="18" charset="0"/>
                          </a:rPr>
                          <m:t>𝑉</m:t>
                        </m:r>
                        <m:r>
                          <a:rPr lang="en-US" sz="2000" b="0" i="1">
                            <a:latin typeface="Cambria Math" panose="02040503050406030204" pitchFamily="18" charset="0"/>
                            <a:ea typeface="Cambria Math" panose="02040503050406030204" pitchFamily="18" charset="0"/>
                          </a:rPr>
                          <m:t>∙</m:t>
                        </m:r>
                        <m:r>
                          <m:rPr>
                            <m:sty m:val="p"/>
                          </m:rPr>
                          <a:rPr lang="el-GR" sz="2000" b="0" i="1">
                            <a:latin typeface="Cambria Math" panose="02040503050406030204" pitchFamily="18" charset="0"/>
                            <a:ea typeface="Cambria Math" panose="02040503050406030204" pitchFamily="18" charset="0"/>
                          </a:rPr>
                          <m:t>Ω</m:t>
                        </m:r>
                      </m:num>
                      <m:den>
                        <m:r>
                          <a:rPr lang="en-US" sz="2000" b="0" i="1">
                            <a:latin typeface="Cambria Math" panose="02040503050406030204" pitchFamily="18" charset="0"/>
                          </a:rPr>
                          <m:t>𝐴</m:t>
                        </m:r>
                        <m:r>
                          <a:rPr lang="en-US" sz="2000" b="0" i="1">
                            <a:latin typeface="Cambria Math" panose="02040503050406030204" pitchFamily="18" charset="0"/>
                            <a:ea typeface="Cambria Math" panose="02040503050406030204" pitchFamily="18" charset="0"/>
                          </a:rPr>
                          <m:t>∙</m:t>
                        </m:r>
                        <m:r>
                          <m:rPr>
                            <m:sty m:val="p"/>
                          </m:rPr>
                          <a:rPr lang="el-GR" sz="2000" b="0" i="1">
                            <a:latin typeface="Cambria Math" panose="02040503050406030204" pitchFamily="18" charset="0"/>
                            <a:ea typeface="Cambria Math" panose="02040503050406030204" pitchFamily="18" charset="0"/>
                          </a:rPr>
                          <m:t>Δ</m:t>
                        </m:r>
                        <m:r>
                          <a:rPr lang="en-US" sz="2000" b="0" i="1">
                            <a:latin typeface="Cambria Math" panose="02040503050406030204" pitchFamily="18" charset="0"/>
                            <a:ea typeface="Cambria Math" panose="02040503050406030204" pitchFamily="18" charset="0"/>
                          </a:rPr>
                          <m:t>𝑃</m:t>
                        </m:r>
                      </m:den>
                    </m:f>
                  </m:oMath>
                </m:oMathPara>
              </a14:m>
              <a:endParaRPr lang="en-US" sz="2000"/>
            </a:p>
          </xdr:txBody>
        </xdr:sp>
      </mc:Choice>
      <mc:Fallback>
        <xdr:sp macro="" textlink="">
          <xdr:nvSpPr>
            <xdr:cNvPr id="5" name="TextBox 4">
              <a:extLst>
                <a:ext uri="{FF2B5EF4-FFF2-40B4-BE49-F238E27FC236}">
                  <a16:creationId xmlns:a16="http://schemas.microsoft.com/office/drawing/2014/main" id="{20D4A02A-30E1-782A-96CF-CAFE3A4EE003}"/>
                </a:ext>
              </a:extLst>
            </xdr:cNvPr>
            <xdr:cNvSpPr txBox="1"/>
          </xdr:nvSpPr>
          <xdr:spPr>
            <a:xfrm>
              <a:off x="8001000" y="3263900"/>
              <a:ext cx="2946400" cy="184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000" i="1">
                <a:latin typeface="Cambria Math" panose="02040503050406030204" pitchFamily="18" charset="0"/>
              </a:endParaRPr>
            </a:p>
            <a:p>
              <a:r>
                <a:rPr lang="en-US" sz="2000" i="0">
                  <a:latin typeface="Cambria Math" panose="02040503050406030204" pitchFamily="18" charset="0"/>
                  <a:ea typeface="Cambria Math" panose="02040503050406030204" pitchFamily="18" charset="0"/>
                </a:rPr>
                <a:t>∆</a:t>
              </a:r>
              <a:r>
                <a:rPr lang="en-US" sz="2000" b="0" i="0">
                  <a:latin typeface="Cambria Math" panose="02040503050406030204" pitchFamily="18" charset="0"/>
                  <a:ea typeface="Cambria Math" panose="02040503050406030204" pitchFamily="18" charset="0"/>
                </a:rPr>
                <a:t>𝑃(𝑡)= ∆𝑃_0 𝑒^</a:t>
              </a:r>
              <a:r>
                <a:rPr lang="el-GR" sz="2000" b="0" i="0">
                  <a:latin typeface="Cambria Math" panose="02040503050406030204" pitchFamily="18" charset="0"/>
                  <a:ea typeface="Cambria Math" panose="02040503050406030204" pitchFamily="18" charset="0"/>
                </a:rPr>
                <a:t>Ω</a:t>
              </a:r>
              <a:r>
                <a:rPr lang="en-US" sz="2000" b="0" i="0">
                  <a:latin typeface="Cambria Math" panose="02040503050406030204" pitchFamily="18" charset="0"/>
                  <a:ea typeface="Cambria Math" panose="02040503050406030204" pitchFamily="18" charset="0"/>
                </a:rPr>
                <a:t>𝑡</a:t>
              </a:r>
              <a:endParaRPr lang="en-US" sz="2000" i="1">
                <a:latin typeface="Cambria Math" panose="02040503050406030204" pitchFamily="18" charset="0"/>
              </a:endParaRPr>
            </a:p>
            <a:p>
              <a:endParaRPr lang="en-US" sz="2000" i="1">
                <a:latin typeface="Cambria Math" panose="02040503050406030204" pitchFamily="18" charset="0"/>
              </a:endParaRPr>
            </a:p>
            <a:p>
              <a:r>
                <a:rPr lang="en-US" sz="2000" b="0" i="0">
                  <a:latin typeface="Cambria Math" panose="02040503050406030204" pitchFamily="18" charset="0"/>
                </a:rPr>
                <a:t>𝐾_𝑔=(</a:t>
              </a:r>
              <a:r>
                <a:rPr lang="en-US" sz="2000" b="0" i="0">
                  <a:latin typeface="Cambria Math" panose="02040503050406030204" pitchFamily="18" charset="0"/>
                  <a:ea typeface="Cambria Math" panose="02040503050406030204" pitchFamily="18" charset="0"/>
                </a:rPr>
                <a:t>𝜂∙𝐿∙𝑉∙</a:t>
              </a:r>
              <a:r>
                <a:rPr lang="el-GR" sz="2000" b="0" i="0">
                  <a:latin typeface="Cambria Math" panose="02040503050406030204" pitchFamily="18" charset="0"/>
                  <a:ea typeface="Cambria Math" panose="02040503050406030204" pitchFamily="18" charset="0"/>
                </a:rPr>
                <a:t>Ω</a:t>
              </a:r>
              <a:r>
                <a:rPr lang="en-US" sz="2000" b="0" i="0">
                  <a:latin typeface="Cambria Math" panose="02040503050406030204" pitchFamily="18" charset="0"/>
                  <a:ea typeface="Cambria Math" panose="02040503050406030204" pitchFamily="18" charset="0"/>
                </a:rPr>
                <a:t>)/(</a:t>
              </a:r>
              <a:r>
                <a:rPr lang="en-US" sz="2000" b="0" i="0">
                  <a:latin typeface="Cambria Math" panose="02040503050406030204" pitchFamily="18" charset="0"/>
                </a:rPr>
                <a:t>𝐴</a:t>
              </a:r>
              <a:r>
                <a:rPr lang="en-US" sz="2000" b="0" i="0">
                  <a:latin typeface="Cambria Math" panose="02040503050406030204" pitchFamily="18" charset="0"/>
                  <a:ea typeface="Cambria Math" panose="02040503050406030204" pitchFamily="18" charset="0"/>
                </a:rPr>
                <a:t>∙</a:t>
              </a:r>
              <a:r>
                <a:rPr lang="el-GR" sz="2000" b="0" i="0">
                  <a:latin typeface="Cambria Math" panose="02040503050406030204" pitchFamily="18" charset="0"/>
                  <a:ea typeface="Cambria Math" panose="02040503050406030204" pitchFamily="18" charset="0"/>
                </a:rPr>
                <a:t>Δ</a:t>
              </a:r>
              <a:r>
                <a:rPr lang="en-US" sz="2000" b="0" i="0">
                  <a:latin typeface="Cambria Math" panose="02040503050406030204" pitchFamily="18" charset="0"/>
                  <a:ea typeface="Cambria Math" panose="02040503050406030204" pitchFamily="18" charset="0"/>
                </a:rPr>
                <a:t>𝑃)</a:t>
              </a:r>
              <a:endParaRPr lang="en-US" sz="2000"/>
            </a:p>
          </xdr:txBody>
        </xdr:sp>
      </mc:Fallback>
    </mc:AlternateContent>
    <xdr:clientData/>
  </xdr:twoCellAnchor>
  <xdr:twoCellAnchor>
    <xdr:from>
      <xdr:col>15</xdr:col>
      <xdr:colOff>114300</xdr:colOff>
      <xdr:row>40</xdr:row>
      <xdr:rowOff>165100</xdr:rowOff>
    </xdr:from>
    <xdr:to>
      <xdr:col>20</xdr:col>
      <xdr:colOff>571500</xdr:colOff>
      <xdr:row>57</xdr:row>
      <xdr:rowOff>184150</xdr:rowOff>
    </xdr:to>
    <xdr:graphicFrame macro="">
      <xdr:nvGraphicFramePr>
        <xdr:cNvPr id="6" name="Chart 5">
          <a:extLst>
            <a:ext uri="{FF2B5EF4-FFF2-40B4-BE49-F238E27FC236}">
              <a16:creationId xmlns:a16="http://schemas.microsoft.com/office/drawing/2014/main" id="{7D5800DC-37E4-6D44-8C99-3B583D700B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21</xdr:col>
      <xdr:colOff>753762</xdr:colOff>
      <xdr:row>19</xdr:row>
      <xdr:rowOff>165100</xdr:rowOff>
    </xdr:from>
    <xdr:to>
      <xdr:col>31</xdr:col>
      <xdr:colOff>101600</xdr:colOff>
      <xdr:row>53</xdr:row>
      <xdr:rowOff>38100</xdr:rowOff>
    </xdr:to>
    <xdr:pic>
      <xdr:nvPicPr>
        <xdr:cNvPr id="7" name="Picture 6">
          <a:extLst>
            <a:ext uri="{FF2B5EF4-FFF2-40B4-BE49-F238E27FC236}">
              <a16:creationId xmlns:a16="http://schemas.microsoft.com/office/drawing/2014/main" id="{3C6B4815-84B2-FFA7-FEB1-8C38430D552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9206862" y="3784600"/>
          <a:ext cx="7602838" cy="635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96"/>
  <sheetViews>
    <sheetView topLeftCell="A6" workbookViewId="0">
      <selection activeCell="F11" sqref="F11"/>
    </sheetView>
  </sheetViews>
  <sheetFormatPr baseColWidth="10" defaultColWidth="8.6640625" defaultRowHeight="15" x14ac:dyDescent="0.2"/>
  <cols>
    <col min="1" max="1" width="8.6640625" style="1"/>
    <col min="2" max="2" width="20.6640625" style="8" customWidth="1"/>
    <col min="3" max="4" width="20.6640625" style="5" customWidth="1"/>
    <col min="5" max="8" width="20.6640625" style="2" customWidth="1"/>
    <col min="9" max="11" width="20.6640625" style="1" customWidth="1"/>
    <col min="12" max="12" width="19.1640625" style="1" customWidth="1"/>
    <col min="13" max="13" width="19" style="1" customWidth="1"/>
    <col min="14" max="14" width="30.6640625" style="1" customWidth="1"/>
    <col min="15" max="28" width="20.6640625" style="1" customWidth="1"/>
    <col min="29" max="16384" width="8.6640625" style="1"/>
  </cols>
  <sheetData>
    <row r="1" spans="1:16" x14ac:dyDescent="0.2">
      <c r="B1" s="82" t="s">
        <v>0</v>
      </c>
      <c r="C1" s="82"/>
      <c r="D1" s="82"/>
    </row>
    <row r="2" spans="1:16" x14ac:dyDescent="0.2">
      <c r="B2" s="83" t="s">
        <v>1</v>
      </c>
      <c r="C2" s="83"/>
      <c r="D2" s="3" t="s">
        <v>2</v>
      </c>
      <c r="E2" s="4" t="s">
        <v>3</v>
      </c>
      <c r="F2" s="4"/>
      <c r="G2" s="4"/>
    </row>
    <row r="3" spans="1:16" x14ac:dyDescent="0.2">
      <c r="B3" s="84" t="s">
        <v>4</v>
      </c>
      <c r="C3" s="84"/>
      <c r="D3" s="5" t="s">
        <v>5</v>
      </c>
      <c r="E3" s="2" t="s">
        <v>6</v>
      </c>
    </row>
    <row r="4" spans="1:16" x14ac:dyDescent="0.2">
      <c r="B4" s="84" t="s">
        <v>7</v>
      </c>
      <c r="C4" s="84"/>
      <c r="D4" s="5" t="s">
        <v>5</v>
      </c>
      <c r="E4" s="2" t="s">
        <v>6</v>
      </c>
    </row>
    <row r="5" spans="1:16" x14ac:dyDescent="0.2">
      <c r="B5" s="84" t="s">
        <v>8</v>
      </c>
      <c r="C5" s="84"/>
      <c r="D5" s="5" t="s">
        <v>9</v>
      </c>
      <c r="E5" s="2" t="s">
        <v>10</v>
      </c>
    </row>
    <row r="6" spans="1:16" x14ac:dyDescent="0.2">
      <c r="B6" s="84" t="s">
        <v>11</v>
      </c>
      <c r="C6" s="84"/>
      <c r="D6" s="5" t="s">
        <v>9</v>
      </c>
      <c r="E6" s="2" t="s">
        <v>10</v>
      </c>
    </row>
    <row r="8" spans="1:16" ht="16" thickBot="1" x14ac:dyDescent="0.25">
      <c r="A8" s="88" t="s">
        <v>12</v>
      </c>
      <c r="B8" s="89" t="s">
        <v>13</v>
      </c>
      <c r="C8" s="14" t="s">
        <v>34</v>
      </c>
      <c r="D8" s="19" t="s">
        <v>4</v>
      </c>
      <c r="E8" s="20" t="s">
        <v>7</v>
      </c>
      <c r="F8" s="19" t="s">
        <v>4</v>
      </c>
      <c r="G8" s="20" t="s">
        <v>7</v>
      </c>
      <c r="H8" s="6" t="s">
        <v>8</v>
      </c>
      <c r="I8" s="7" t="s">
        <v>11</v>
      </c>
    </row>
    <row r="9" spans="1:16" ht="16" thickBot="1" x14ac:dyDescent="0.25">
      <c r="A9" s="88"/>
      <c r="B9" s="89"/>
      <c r="C9" s="90" t="s">
        <v>35</v>
      </c>
      <c r="D9" s="21" t="s">
        <v>5</v>
      </c>
      <c r="E9" s="21" t="s">
        <v>5</v>
      </c>
      <c r="F9" s="21" t="s">
        <v>36</v>
      </c>
      <c r="G9" s="21" t="s">
        <v>36</v>
      </c>
      <c r="H9" s="4" t="s">
        <v>9</v>
      </c>
      <c r="I9" s="4" t="s">
        <v>9</v>
      </c>
      <c r="N9" s="85" t="s">
        <v>40</v>
      </c>
      <c r="O9" s="86"/>
      <c r="P9" s="87"/>
    </row>
    <row r="10" spans="1:16" x14ac:dyDescent="0.2">
      <c r="A10" s="88"/>
      <c r="B10" s="89"/>
      <c r="C10" s="90"/>
      <c r="D10" s="21" t="s">
        <v>14</v>
      </c>
      <c r="E10" s="21" t="s">
        <v>14</v>
      </c>
      <c r="F10" s="21" t="s">
        <v>14</v>
      </c>
      <c r="G10" s="21" t="s">
        <v>14</v>
      </c>
      <c r="H10" s="4" t="s">
        <v>14</v>
      </c>
      <c r="I10" s="4" t="s">
        <v>14</v>
      </c>
      <c r="N10" s="31" t="s">
        <v>21</v>
      </c>
      <c r="O10" s="32">
        <f xml:space="preserve"> 0.328*25.4*10^(-3)/2</f>
        <v>4.1655999999999993E-3</v>
      </c>
      <c r="P10" s="33" t="s">
        <v>28</v>
      </c>
    </row>
    <row r="11" spans="1:16" x14ac:dyDescent="0.2">
      <c r="A11" s="16" t="s">
        <v>15</v>
      </c>
      <c r="B11" s="17">
        <v>44783.497870370367</v>
      </c>
      <c r="C11" s="18">
        <v>0</v>
      </c>
      <c r="D11" s="18">
        <v>1</v>
      </c>
      <c r="E11" s="18">
        <v>1</v>
      </c>
      <c r="F11" s="18">
        <f>D11*6894.76 +101325</f>
        <v>108219.76</v>
      </c>
      <c r="G11" s="18">
        <f>E11*6894.76 +101325</f>
        <v>108219.76</v>
      </c>
      <c r="I11" s="2"/>
      <c r="N11" s="25" t="s">
        <v>22</v>
      </c>
      <c r="O11" s="23">
        <f xml:space="preserve"> 7.94*10^(-3)</f>
        <v>7.9400000000000009E-3</v>
      </c>
      <c r="P11" s="26" t="s">
        <v>28</v>
      </c>
    </row>
    <row r="12" spans="1:16" x14ac:dyDescent="0.2">
      <c r="A12" s="16" t="s">
        <v>15</v>
      </c>
      <c r="B12" s="17">
        <v>44783.497881944444</v>
      </c>
      <c r="C12" s="18">
        <f>C11+1</f>
        <v>1</v>
      </c>
      <c r="D12" s="18">
        <v>1</v>
      </c>
      <c r="E12" s="18">
        <v>1</v>
      </c>
      <c r="F12" s="18">
        <f t="shared" ref="F12:F75" si="0">D12*6894.76 +101325</f>
        <v>108219.76</v>
      </c>
      <c r="G12" s="18">
        <f t="shared" ref="G12:G75" si="1">E12*6894.76 +101325</f>
        <v>108219.76</v>
      </c>
      <c r="I12" s="2"/>
      <c r="N12" s="25" t="s">
        <v>23</v>
      </c>
      <c r="O12" s="23">
        <f>O11*PI()*O10^2</f>
        <v>4.3283812240392796E-7</v>
      </c>
      <c r="P12" s="26" t="s">
        <v>27</v>
      </c>
    </row>
    <row r="13" spans="1:16" x14ac:dyDescent="0.2">
      <c r="A13" s="16" t="s">
        <v>15</v>
      </c>
      <c r="B13" s="17">
        <v>44783.497893518521</v>
      </c>
      <c r="C13" s="18">
        <f t="shared" ref="C13:C76" si="2">C12+1</f>
        <v>2</v>
      </c>
      <c r="D13" s="18">
        <v>19</v>
      </c>
      <c r="E13" s="18">
        <v>11</v>
      </c>
      <c r="F13" s="18">
        <f t="shared" si="0"/>
        <v>232325.44</v>
      </c>
      <c r="G13" s="18">
        <f t="shared" si="1"/>
        <v>177167.35999999999</v>
      </c>
      <c r="I13" s="2"/>
      <c r="N13" s="25" t="s">
        <v>24</v>
      </c>
      <c r="O13" s="23">
        <f>25.08*10^(-9)/4</f>
        <v>6.2700000000000001E-9</v>
      </c>
      <c r="P13" s="26" t="s">
        <v>27</v>
      </c>
    </row>
    <row r="14" spans="1:16" x14ac:dyDescent="0.2">
      <c r="A14" s="16" t="s">
        <v>15</v>
      </c>
      <c r="B14" s="17">
        <v>44783.49790509259</v>
      </c>
      <c r="C14" s="18">
        <f t="shared" si="2"/>
        <v>3</v>
      </c>
      <c r="D14" s="18">
        <v>56</v>
      </c>
      <c r="E14" s="18">
        <v>54</v>
      </c>
      <c r="F14" s="18">
        <f t="shared" si="0"/>
        <v>487431.56</v>
      </c>
      <c r="G14" s="18">
        <f t="shared" si="1"/>
        <v>473642.04000000004</v>
      </c>
      <c r="I14" s="2"/>
      <c r="N14" s="25" t="s">
        <v>25</v>
      </c>
      <c r="O14" s="23">
        <f>O13/O12</f>
        <v>1.4485785044018804E-2</v>
      </c>
      <c r="P14" s="26" t="s">
        <v>26</v>
      </c>
    </row>
    <row r="15" spans="1:16" x14ac:dyDescent="0.2">
      <c r="A15" s="16" t="s">
        <v>15</v>
      </c>
      <c r="B15" s="17">
        <v>44783.497916666667</v>
      </c>
      <c r="C15" s="18">
        <f t="shared" si="2"/>
        <v>4</v>
      </c>
      <c r="D15" s="18">
        <v>85</v>
      </c>
      <c r="E15" s="18">
        <v>81</v>
      </c>
      <c r="F15" s="18">
        <f t="shared" si="0"/>
        <v>687379.6</v>
      </c>
      <c r="G15" s="18">
        <f t="shared" si="1"/>
        <v>659800.56000000006</v>
      </c>
      <c r="I15" s="2"/>
      <c r="L15" s="1">
        <f>4293339/(8.314*300)</f>
        <v>1721.329083473659</v>
      </c>
      <c r="N15" s="25" t="s">
        <v>39</v>
      </c>
      <c r="O15" s="23">
        <f>O10^2*PI()</f>
        <v>5.4513617431225171E-5</v>
      </c>
      <c r="P15" s="26" t="s">
        <v>41</v>
      </c>
    </row>
    <row r="16" spans="1:16" x14ac:dyDescent="0.2">
      <c r="A16" s="16" t="s">
        <v>15</v>
      </c>
      <c r="B16" s="17">
        <v>44783.497928240744</v>
      </c>
      <c r="C16" s="18">
        <f t="shared" si="2"/>
        <v>5</v>
      </c>
      <c r="D16" s="18">
        <v>98</v>
      </c>
      <c r="E16" s="18">
        <v>101</v>
      </c>
      <c r="F16" s="18">
        <f t="shared" si="0"/>
        <v>777011.48</v>
      </c>
      <c r="G16" s="18">
        <f t="shared" si="1"/>
        <v>797695.76</v>
      </c>
      <c r="I16" s="2"/>
      <c r="M16" s="22"/>
      <c r="N16" s="25" t="s">
        <v>37</v>
      </c>
      <c r="O16" s="23">
        <f>7.94*4*0.001</f>
        <v>3.1760000000000004E-2</v>
      </c>
      <c r="P16" s="26" t="s">
        <v>28</v>
      </c>
    </row>
    <row r="17" spans="1:16" x14ac:dyDescent="0.2">
      <c r="A17" s="16" t="s">
        <v>15</v>
      </c>
      <c r="B17" s="17">
        <v>44783.497939814813</v>
      </c>
      <c r="C17" s="18">
        <f t="shared" si="2"/>
        <v>6</v>
      </c>
      <c r="D17" s="18">
        <v>118</v>
      </c>
      <c r="E17" s="18">
        <v>120</v>
      </c>
      <c r="F17" s="18">
        <f t="shared" si="0"/>
        <v>914906.68</v>
      </c>
      <c r="G17" s="18">
        <f t="shared" si="1"/>
        <v>928696.20000000007</v>
      </c>
      <c r="I17" s="2"/>
      <c r="M17" s="22"/>
      <c r="N17" s="25" t="s">
        <v>38</v>
      </c>
      <c r="O17" s="23">
        <f>2.54*0.01*6</f>
        <v>0.15240000000000001</v>
      </c>
      <c r="P17" s="26" t="s">
        <v>28</v>
      </c>
    </row>
    <row r="18" spans="1:16" x14ac:dyDescent="0.2">
      <c r="A18" s="16" t="s">
        <v>15</v>
      </c>
      <c r="B18" s="17">
        <v>44783.49795138889</v>
      </c>
      <c r="C18" s="18">
        <f t="shared" si="2"/>
        <v>7</v>
      </c>
      <c r="D18" s="18">
        <v>140</v>
      </c>
      <c r="E18" s="18">
        <v>134</v>
      </c>
      <c r="F18" s="18">
        <f t="shared" si="0"/>
        <v>1066591.3999999999</v>
      </c>
      <c r="G18" s="18">
        <f t="shared" si="1"/>
        <v>1025222.8400000001</v>
      </c>
      <c r="I18" s="2"/>
      <c r="M18" s="22"/>
      <c r="N18" s="25" t="s">
        <v>30</v>
      </c>
      <c r="O18" s="23">
        <f>1.79*10^(-5)</f>
        <v>1.7900000000000001E-5</v>
      </c>
      <c r="P18" s="26" t="s">
        <v>31</v>
      </c>
    </row>
    <row r="19" spans="1:16" x14ac:dyDescent="0.2">
      <c r="A19" s="16" t="s">
        <v>15</v>
      </c>
      <c r="B19" s="17">
        <v>44783.49796296296</v>
      </c>
      <c r="C19" s="18">
        <f t="shared" si="2"/>
        <v>8</v>
      </c>
      <c r="D19" s="18">
        <v>163</v>
      </c>
      <c r="E19" s="18">
        <v>162</v>
      </c>
      <c r="F19" s="18">
        <f t="shared" si="0"/>
        <v>1225170.8800000001</v>
      </c>
      <c r="G19" s="18">
        <f t="shared" si="1"/>
        <v>1218276.1200000001</v>
      </c>
      <c r="I19" s="2"/>
      <c r="N19" s="25" t="s">
        <v>33</v>
      </c>
      <c r="O19" s="23">
        <v>1.1839999999999999</v>
      </c>
      <c r="P19" s="26" t="s">
        <v>32</v>
      </c>
    </row>
    <row r="20" spans="1:16" x14ac:dyDescent="0.2">
      <c r="A20" s="16" t="s">
        <v>15</v>
      </c>
      <c r="B20" s="17">
        <v>44783.497974537036</v>
      </c>
      <c r="C20" s="18">
        <f t="shared" si="2"/>
        <v>9</v>
      </c>
      <c r="D20" s="18">
        <v>184</v>
      </c>
      <c r="E20" s="18">
        <v>184</v>
      </c>
      <c r="F20" s="18">
        <f t="shared" si="0"/>
        <v>1369960.84</v>
      </c>
      <c r="G20" s="18">
        <f t="shared" si="1"/>
        <v>1369960.84</v>
      </c>
      <c r="I20" s="2"/>
      <c r="N20" s="25" t="s">
        <v>42</v>
      </c>
      <c r="O20" s="23">
        <f>12.5*10^(-6)</f>
        <v>1.2499999999999999E-5</v>
      </c>
      <c r="P20" s="26" t="s">
        <v>27</v>
      </c>
    </row>
    <row r="21" spans="1:16" x14ac:dyDescent="0.2">
      <c r="A21" s="16" t="s">
        <v>15</v>
      </c>
      <c r="B21" s="17">
        <v>44783.497986111113</v>
      </c>
      <c r="C21" s="18">
        <f t="shared" si="2"/>
        <v>10</v>
      </c>
      <c r="D21" s="18">
        <v>198</v>
      </c>
      <c r="E21" s="18">
        <v>204</v>
      </c>
      <c r="F21" s="18">
        <f t="shared" si="0"/>
        <v>1466487.48</v>
      </c>
      <c r="G21" s="18">
        <f t="shared" si="1"/>
        <v>1507856.04</v>
      </c>
      <c r="I21" s="2"/>
      <c r="N21" s="25" t="s">
        <v>43</v>
      </c>
      <c r="O21" s="24">
        <v>4293339</v>
      </c>
      <c r="P21" s="26" t="s">
        <v>36</v>
      </c>
    </row>
    <row r="22" spans="1:16" x14ac:dyDescent="0.2">
      <c r="A22" s="16" t="s">
        <v>15</v>
      </c>
      <c r="B22" s="17">
        <v>44783.497997685183</v>
      </c>
      <c r="C22" s="18">
        <f t="shared" si="2"/>
        <v>11</v>
      </c>
      <c r="D22" s="18">
        <v>226</v>
      </c>
      <c r="E22" s="18">
        <v>225</v>
      </c>
      <c r="F22" s="18">
        <f t="shared" si="0"/>
        <v>1659540.76</v>
      </c>
      <c r="G22" s="18">
        <f t="shared" si="1"/>
        <v>1652646</v>
      </c>
      <c r="I22" s="2"/>
      <c r="N22" s="25" t="s">
        <v>44</v>
      </c>
      <c r="O22" s="23">
        <v>101325</v>
      </c>
      <c r="P22" s="26" t="s">
        <v>36</v>
      </c>
    </row>
    <row r="23" spans="1:16" x14ac:dyDescent="0.2">
      <c r="A23" s="16" t="s">
        <v>15</v>
      </c>
      <c r="B23" s="17">
        <v>44783.49800925926</v>
      </c>
      <c r="C23" s="18">
        <f t="shared" si="2"/>
        <v>12</v>
      </c>
      <c r="D23" s="18">
        <v>244</v>
      </c>
      <c r="E23" s="18">
        <v>245</v>
      </c>
      <c r="F23" s="18">
        <f t="shared" si="0"/>
        <v>1783646.44</v>
      </c>
      <c r="G23" s="18">
        <f t="shared" si="1"/>
        <v>1790541.2</v>
      </c>
      <c r="I23" s="2"/>
      <c r="N23" s="25" t="s">
        <v>45</v>
      </c>
      <c r="O23" s="23">
        <v>0.18309300000000001</v>
      </c>
      <c r="P23" s="26"/>
    </row>
    <row r="24" spans="1:16" x14ac:dyDescent="0.2">
      <c r="A24" s="16" t="s">
        <v>15</v>
      </c>
      <c r="B24" s="17">
        <v>44783.498020833336</v>
      </c>
      <c r="C24" s="18">
        <f t="shared" si="2"/>
        <v>13</v>
      </c>
      <c r="D24" s="18">
        <v>275</v>
      </c>
      <c r="E24" s="18">
        <v>276</v>
      </c>
      <c r="F24" s="18">
        <f t="shared" si="0"/>
        <v>1997384</v>
      </c>
      <c r="G24" s="18">
        <f t="shared" si="1"/>
        <v>2004278.76</v>
      </c>
      <c r="I24" s="2"/>
      <c r="N24" s="28" t="s">
        <v>29</v>
      </c>
      <c r="O24" s="29">
        <f>O23*O18*O20*O16/(PI()*O10^2*(O21-O22))</f>
        <v>5.6936078556533719E-15</v>
      </c>
      <c r="P24" s="30" t="s">
        <v>41</v>
      </c>
    </row>
    <row r="25" spans="1:16" x14ac:dyDescent="0.2">
      <c r="A25" s="16" t="s">
        <v>15</v>
      </c>
      <c r="B25" s="17">
        <v>44783.498032407406</v>
      </c>
      <c r="C25" s="18">
        <f t="shared" si="2"/>
        <v>14</v>
      </c>
      <c r="D25" s="18">
        <v>302</v>
      </c>
      <c r="E25" s="18">
        <v>306</v>
      </c>
      <c r="F25" s="18">
        <f t="shared" si="0"/>
        <v>2183542.52</v>
      </c>
      <c r="G25" s="18">
        <f t="shared" si="1"/>
        <v>2211121.56</v>
      </c>
      <c r="I25" s="2"/>
    </row>
    <row r="26" spans="1:16" x14ac:dyDescent="0.2">
      <c r="A26" s="16" t="s">
        <v>15</v>
      </c>
      <c r="B26" s="17">
        <v>44783.498043981483</v>
      </c>
      <c r="C26" s="18">
        <f t="shared" si="2"/>
        <v>15</v>
      </c>
      <c r="D26" s="18">
        <v>340</v>
      </c>
      <c r="E26" s="18">
        <v>337</v>
      </c>
      <c r="F26" s="18">
        <f t="shared" si="0"/>
        <v>2445543.4</v>
      </c>
      <c r="G26" s="18">
        <f t="shared" si="1"/>
        <v>2424859.12</v>
      </c>
      <c r="I26" s="2"/>
    </row>
    <row r="27" spans="1:16" x14ac:dyDescent="0.2">
      <c r="A27" s="16" t="s">
        <v>15</v>
      </c>
      <c r="B27" s="17">
        <v>44783.498055555552</v>
      </c>
      <c r="C27" s="18">
        <f t="shared" si="2"/>
        <v>16</v>
      </c>
      <c r="D27" s="18">
        <v>360</v>
      </c>
      <c r="E27" s="18">
        <v>366</v>
      </c>
      <c r="F27" s="18">
        <f t="shared" si="0"/>
        <v>2583438.6</v>
      </c>
      <c r="G27" s="18">
        <f t="shared" si="1"/>
        <v>2624807.16</v>
      </c>
      <c r="I27" s="2"/>
    </row>
    <row r="28" spans="1:16" x14ac:dyDescent="0.2">
      <c r="A28" s="16" t="s">
        <v>15</v>
      </c>
      <c r="B28" s="17">
        <v>44783.498067129629</v>
      </c>
      <c r="C28" s="18">
        <f t="shared" si="2"/>
        <v>17</v>
      </c>
      <c r="D28" s="18">
        <v>396</v>
      </c>
      <c r="E28" s="18">
        <v>398</v>
      </c>
      <c r="F28" s="18">
        <f t="shared" si="0"/>
        <v>2831649.96</v>
      </c>
      <c r="G28" s="18">
        <f t="shared" si="1"/>
        <v>2845439.48</v>
      </c>
      <c r="I28" s="2"/>
    </row>
    <row r="29" spans="1:16" x14ac:dyDescent="0.2">
      <c r="A29" s="16" t="s">
        <v>15</v>
      </c>
      <c r="B29" s="17">
        <v>44783.498078703706</v>
      </c>
      <c r="C29" s="18">
        <f t="shared" si="2"/>
        <v>18</v>
      </c>
      <c r="D29" s="18">
        <v>423</v>
      </c>
      <c r="E29" s="18">
        <v>419</v>
      </c>
      <c r="F29" s="18">
        <f t="shared" si="0"/>
        <v>3017808.48</v>
      </c>
      <c r="G29" s="18">
        <f t="shared" si="1"/>
        <v>2990229.44</v>
      </c>
      <c r="I29" s="2"/>
    </row>
    <row r="30" spans="1:16" x14ac:dyDescent="0.2">
      <c r="A30" s="16" t="s">
        <v>15</v>
      </c>
      <c r="B30" s="17">
        <v>44783.498090277775</v>
      </c>
      <c r="C30" s="18">
        <f t="shared" si="2"/>
        <v>19</v>
      </c>
      <c r="D30" s="18">
        <v>452</v>
      </c>
      <c r="E30" s="18">
        <v>450</v>
      </c>
      <c r="F30" s="18">
        <f t="shared" si="0"/>
        <v>3217756.52</v>
      </c>
      <c r="G30" s="18">
        <f t="shared" si="1"/>
        <v>3203967</v>
      </c>
      <c r="I30" s="2"/>
    </row>
    <row r="31" spans="1:16" x14ac:dyDescent="0.2">
      <c r="A31" s="16" t="s">
        <v>15</v>
      </c>
      <c r="B31" s="17">
        <v>44783.498101851852</v>
      </c>
      <c r="C31" s="18">
        <f t="shared" si="2"/>
        <v>20</v>
      </c>
      <c r="D31" s="18">
        <v>484</v>
      </c>
      <c r="E31" s="18">
        <v>482</v>
      </c>
      <c r="F31" s="18">
        <f t="shared" si="0"/>
        <v>3438388.8400000003</v>
      </c>
      <c r="G31" s="18">
        <f t="shared" si="1"/>
        <v>3424599.3200000003</v>
      </c>
      <c r="I31" s="2"/>
    </row>
    <row r="32" spans="1:16" x14ac:dyDescent="0.2">
      <c r="A32" s="16" t="s">
        <v>15</v>
      </c>
      <c r="B32" s="17">
        <v>44783.498113425929</v>
      </c>
      <c r="C32" s="18">
        <f t="shared" si="2"/>
        <v>21</v>
      </c>
      <c r="D32" s="18">
        <v>496</v>
      </c>
      <c r="E32" s="18">
        <v>497</v>
      </c>
      <c r="F32" s="18">
        <f t="shared" si="0"/>
        <v>3521125.96</v>
      </c>
      <c r="G32" s="18">
        <f t="shared" si="1"/>
        <v>3528020.72</v>
      </c>
      <c r="I32" s="2"/>
    </row>
    <row r="33" spans="1:9" x14ac:dyDescent="0.2">
      <c r="A33" s="16" t="s">
        <v>15</v>
      </c>
      <c r="B33" s="17">
        <v>44783.498124999998</v>
      </c>
      <c r="C33" s="18">
        <f t="shared" si="2"/>
        <v>22</v>
      </c>
      <c r="D33" s="18">
        <v>505</v>
      </c>
      <c r="E33" s="18">
        <v>506</v>
      </c>
      <c r="F33" s="18">
        <f t="shared" si="0"/>
        <v>3583178.8000000003</v>
      </c>
      <c r="G33" s="18">
        <f t="shared" si="1"/>
        <v>3590073.56</v>
      </c>
      <c r="I33" s="2"/>
    </row>
    <row r="34" spans="1:9" x14ac:dyDescent="0.2">
      <c r="A34" s="16" t="s">
        <v>15</v>
      </c>
      <c r="B34" s="17">
        <v>44783.498136574075</v>
      </c>
      <c r="C34" s="18">
        <f t="shared" si="2"/>
        <v>23</v>
      </c>
      <c r="D34" s="18">
        <v>517</v>
      </c>
      <c r="E34" s="18">
        <v>518</v>
      </c>
      <c r="F34" s="18">
        <f t="shared" si="0"/>
        <v>3665915.92</v>
      </c>
      <c r="G34" s="18">
        <f t="shared" si="1"/>
        <v>3672810.68</v>
      </c>
      <c r="I34" s="2"/>
    </row>
    <row r="35" spans="1:9" x14ac:dyDescent="0.2">
      <c r="A35" s="16" t="s">
        <v>15</v>
      </c>
      <c r="B35" s="17">
        <v>44783.498148148145</v>
      </c>
      <c r="C35" s="18">
        <f t="shared" si="2"/>
        <v>24</v>
      </c>
      <c r="D35" s="18">
        <v>526</v>
      </c>
      <c r="E35" s="18">
        <v>526</v>
      </c>
      <c r="F35" s="18">
        <f t="shared" si="0"/>
        <v>3727968.7600000002</v>
      </c>
      <c r="G35" s="18">
        <f t="shared" si="1"/>
        <v>3727968.7600000002</v>
      </c>
      <c r="I35" s="2"/>
    </row>
    <row r="36" spans="1:9" x14ac:dyDescent="0.2">
      <c r="A36" s="16" t="s">
        <v>15</v>
      </c>
      <c r="B36" s="17">
        <v>44783.498159722221</v>
      </c>
      <c r="C36" s="18">
        <f t="shared" si="2"/>
        <v>25</v>
      </c>
      <c r="D36" s="18">
        <v>529</v>
      </c>
      <c r="E36" s="18">
        <v>530</v>
      </c>
      <c r="F36" s="18">
        <f t="shared" si="0"/>
        <v>3748653.04</v>
      </c>
      <c r="G36" s="18">
        <f t="shared" si="1"/>
        <v>3755547.8000000003</v>
      </c>
      <c r="I36" s="2"/>
    </row>
    <row r="37" spans="1:9" x14ac:dyDescent="0.2">
      <c r="A37" s="16" t="s">
        <v>15</v>
      </c>
      <c r="B37" s="17">
        <v>44783.498171296298</v>
      </c>
      <c r="C37" s="18">
        <f t="shared" si="2"/>
        <v>26</v>
      </c>
      <c r="D37" s="18">
        <v>532</v>
      </c>
      <c r="E37" s="18">
        <v>533</v>
      </c>
      <c r="F37" s="18">
        <f t="shared" si="0"/>
        <v>3769337.3200000003</v>
      </c>
      <c r="G37" s="18">
        <f t="shared" si="1"/>
        <v>3776232.08</v>
      </c>
      <c r="I37" s="2"/>
    </row>
    <row r="38" spans="1:9" x14ac:dyDescent="0.2">
      <c r="A38" s="16" t="s">
        <v>15</v>
      </c>
      <c r="B38" s="17">
        <v>44783.498182870368</v>
      </c>
      <c r="C38" s="18">
        <f t="shared" si="2"/>
        <v>27</v>
      </c>
      <c r="D38" s="18">
        <v>535</v>
      </c>
      <c r="E38" s="18">
        <v>536</v>
      </c>
      <c r="F38" s="18">
        <f t="shared" si="0"/>
        <v>3790021.6</v>
      </c>
      <c r="G38" s="18">
        <f t="shared" si="1"/>
        <v>3796916.3600000003</v>
      </c>
      <c r="I38" s="2"/>
    </row>
    <row r="39" spans="1:9" x14ac:dyDescent="0.2">
      <c r="A39" s="16" t="s">
        <v>15</v>
      </c>
      <c r="B39" s="17">
        <v>44783.498194444444</v>
      </c>
      <c r="C39" s="18">
        <f t="shared" si="2"/>
        <v>28</v>
      </c>
      <c r="D39" s="18">
        <v>539</v>
      </c>
      <c r="E39" s="18">
        <v>539</v>
      </c>
      <c r="F39" s="18">
        <f t="shared" si="0"/>
        <v>3817600.64</v>
      </c>
      <c r="G39" s="18">
        <f t="shared" si="1"/>
        <v>3817600.64</v>
      </c>
      <c r="I39" s="2"/>
    </row>
    <row r="40" spans="1:9" x14ac:dyDescent="0.2">
      <c r="A40" s="16" t="s">
        <v>15</v>
      </c>
      <c r="B40" s="17">
        <v>44783.498206018521</v>
      </c>
      <c r="C40" s="18">
        <f t="shared" si="2"/>
        <v>29</v>
      </c>
      <c r="D40" s="18">
        <v>542</v>
      </c>
      <c r="E40" s="18">
        <v>543</v>
      </c>
      <c r="F40" s="18">
        <f t="shared" si="0"/>
        <v>3838284.92</v>
      </c>
      <c r="G40" s="18">
        <f t="shared" si="1"/>
        <v>3845179.68</v>
      </c>
      <c r="I40" s="2"/>
    </row>
    <row r="41" spans="1:9" x14ac:dyDescent="0.2">
      <c r="A41" s="16" t="s">
        <v>15</v>
      </c>
      <c r="B41" s="17">
        <v>44783.498217592591</v>
      </c>
      <c r="C41" s="18">
        <f t="shared" si="2"/>
        <v>30</v>
      </c>
      <c r="D41" s="18">
        <v>546</v>
      </c>
      <c r="E41" s="18">
        <v>547</v>
      </c>
      <c r="F41" s="18">
        <f t="shared" si="0"/>
        <v>3865863.96</v>
      </c>
      <c r="G41" s="18">
        <f t="shared" si="1"/>
        <v>3872758.72</v>
      </c>
      <c r="I41" s="2"/>
    </row>
    <row r="42" spans="1:9" x14ac:dyDescent="0.2">
      <c r="A42" s="16" t="s">
        <v>15</v>
      </c>
      <c r="B42" s="17">
        <v>44783.498229166667</v>
      </c>
      <c r="C42" s="18">
        <f t="shared" si="2"/>
        <v>31</v>
      </c>
      <c r="D42" s="18">
        <v>550</v>
      </c>
      <c r="E42" s="18">
        <v>551</v>
      </c>
      <c r="F42" s="18">
        <f t="shared" si="0"/>
        <v>3893443</v>
      </c>
      <c r="G42" s="18">
        <f t="shared" si="1"/>
        <v>3900337.7600000002</v>
      </c>
      <c r="I42" s="2"/>
    </row>
    <row r="43" spans="1:9" x14ac:dyDescent="0.2">
      <c r="A43" s="16" t="s">
        <v>15</v>
      </c>
      <c r="B43" s="17">
        <v>44783.498240740744</v>
      </c>
      <c r="C43" s="18">
        <f t="shared" si="2"/>
        <v>32</v>
      </c>
      <c r="D43" s="18">
        <v>554</v>
      </c>
      <c r="E43" s="18">
        <v>555</v>
      </c>
      <c r="F43" s="18">
        <f t="shared" si="0"/>
        <v>3921022.04</v>
      </c>
      <c r="G43" s="18">
        <f t="shared" si="1"/>
        <v>3927916.8000000003</v>
      </c>
      <c r="I43" s="2"/>
    </row>
    <row r="44" spans="1:9" x14ac:dyDescent="0.2">
      <c r="A44" s="16" t="s">
        <v>15</v>
      </c>
      <c r="B44" s="17">
        <v>44783.498252314814</v>
      </c>
      <c r="C44" s="18">
        <f t="shared" si="2"/>
        <v>33</v>
      </c>
      <c r="D44" s="18">
        <v>558</v>
      </c>
      <c r="E44" s="18">
        <v>559</v>
      </c>
      <c r="F44" s="18">
        <f t="shared" si="0"/>
        <v>3948601.08</v>
      </c>
      <c r="G44" s="18">
        <f t="shared" si="1"/>
        <v>3955495.8400000003</v>
      </c>
      <c r="I44" s="2"/>
    </row>
    <row r="45" spans="1:9" x14ac:dyDescent="0.2">
      <c r="A45" s="16" t="s">
        <v>15</v>
      </c>
      <c r="B45" s="17">
        <v>44783.498263888891</v>
      </c>
      <c r="C45" s="18">
        <f t="shared" si="2"/>
        <v>34</v>
      </c>
      <c r="D45" s="18">
        <v>563</v>
      </c>
      <c r="E45" s="18">
        <v>564</v>
      </c>
      <c r="F45" s="18">
        <f t="shared" si="0"/>
        <v>3983074.8800000004</v>
      </c>
      <c r="G45" s="18">
        <f t="shared" si="1"/>
        <v>3989969.64</v>
      </c>
      <c r="I45" s="2"/>
    </row>
    <row r="46" spans="1:9" x14ac:dyDescent="0.2">
      <c r="A46" s="16" t="s">
        <v>15</v>
      </c>
      <c r="B46" s="17">
        <v>44783.49827546296</v>
      </c>
      <c r="C46" s="18">
        <f t="shared" si="2"/>
        <v>35</v>
      </c>
      <c r="D46" s="18">
        <v>565</v>
      </c>
      <c r="E46" s="18">
        <v>566</v>
      </c>
      <c r="F46" s="18">
        <f t="shared" si="0"/>
        <v>3996864.4</v>
      </c>
      <c r="G46" s="18">
        <f t="shared" si="1"/>
        <v>4003759.16</v>
      </c>
      <c r="I46" s="2"/>
    </row>
    <row r="47" spans="1:9" x14ac:dyDescent="0.2">
      <c r="A47" s="16" t="s">
        <v>15</v>
      </c>
      <c r="B47" s="17">
        <v>44783.498287037037</v>
      </c>
      <c r="C47" s="18">
        <f t="shared" si="2"/>
        <v>36</v>
      </c>
      <c r="D47" s="18">
        <v>568</v>
      </c>
      <c r="E47" s="18">
        <v>569</v>
      </c>
      <c r="F47" s="18">
        <f t="shared" si="0"/>
        <v>4017548.68</v>
      </c>
      <c r="G47" s="18">
        <f t="shared" si="1"/>
        <v>4024443.44</v>
      </c>
      <c r="I47" s="2"/>
    </row>
    <row r="48" spans="1:9" x14ac:dyDescent="0.2">
      <c r="A48" s="16" t="s">
        <v>15</v>
      </c>
      <c r="B48" s="17">
        <v>44783.498298611114</v>
      </c>
      <c r="C48" s="18">
        <f t="shared" si="2"/>
        <v>37</v>
      </c>
      <c r="D48" s="18">
        <v>574</v>
      </c>
      <c r="E48" s="18">
        <v>575</v>
      </c>
      <c r="F48" s="18">
        <f t="shared" si="0"/>
        <v>4058917.24</v>
      </c>
      <c r="G48" s="18">
        <f t="shared" si="1"/>
        <v>4065812</v>
      </c>
      <c r="I48" s="2"/>
    </row>
    <row r="49" spans="1:9" x14ac:dyDescent="0.2">
      <c r="A49" s="16" t="s">
        <v>15</v>
      </c>
      <c r="B49" s="17">
        <v>44783.498310185183</v>
      </c>
      <c r="C49" s="18">
        <f t="shared" si="2"/>
        <v>38</v>
      </c>
      <c r="D49" s="18">
        <v>580</v>
      </c>
      <c r="E49" s="18">
        <v>580</v>
      </c>
      <c r="F49" s="18">
        <f t="shared" si="0"/>
        <v>4100285.8000000003</v>
      </c>
      <c r="G49" s="18">
        <f t="shared" si="1"/>
        <v>4100285.8000000003</v>
      </c>
      <c r="I49" s="2"/>
    </row>
    <row r="50" spans="1:9" x14ac:dyDescent="0.2">
      <c r="A50" s="16" t="s">
        <v>15</v>
      </c>
      <c r="B50" s="17">
        <v>44783.49832175926</v>
      </c>
      <c r="C50" s="18">
        <f t="shared" si="2"/>
        <v>39</v>
      </c>
      <c r="D50" s="18">
        <v>584</v>
      </c>
      <c r="E50" s="18">
        <v>585</v>
      </c>
      <c r="F50" s="18">
        <f t="shared" si="0"/>
        <v>4127864.8400000003</v>
      </c>
      <c r="G50" s="18">
        <f t="shared" si="1"/>
        <v>4134759.6</v>
      </c>
      <c r="I50" s="2"/>
    </row>
    <row r="51" spans="1:9" x14ac:dyDescent="0.2">
      <c r="A51" s="16" t="s">
        <v>15</v>
      </c>
      <c r="B51" s="17">
        <v>44783.498333333337</v>
      </c>
      <c r="C51" s="18">
        <f t="shared" si="2"/>
        <v>40</v>
      </c>
      <c r="D51" s="18">
        <v>590</v>
      </c>
      <c r="E51" s="18">
        <v>591</v>
      </c>
      <c r="F51" s="18">
        <f t="shared" si="0"/>
        <v>4169233.4</v>
      </c>
      <c r="G51" s="18">
        <f t="shared" si="1"/>
        <v>4176128.16</v>
      </c>
      <c r="I51" s="2"/>
    </row>
    <row r="52" spans="1:9" x14ac:dyDescent="0.2">
      <c r="A52" s="16" t="s">
        <v>15</v>
      </c>
      <c r="B52" s="17">
        <v>44783.498344907406</v>
      </c>
      <c r="C52" s="18">
        <f t="shared" si="2"/>
        <v>41</v>
      </c>
      <c r="D52" s="18">
        <v>597</v>
      </c>
      <c r="E52" s="18">
        <v>598</v>
      </c>
      <c r="F52" s="18">
        <f t="shared" si="0"/>
        <v>4217496.7200000007</v>
      </c>
      <c r="G52" s="18">
        <f t="shared" si="1"/>
        <v>4224391.4800000004</v>
      </c>
      <c r="I52" s="2"/>
    </row>
    <row r="53" spans="1:9" x14ac:dyDescent="0.2">
      <c r="A53" s="16" t="s">
        <v>15</v>
      </c>
      <c r="B53" s="17">
        <v>44783.498356481483</v>
      </c>
      <c r="C53" s="18">
        <f t="shared" si="2"/>
        <v>42</v>
      </c>
      <c r="D53" s="18">
        <v>604</v>
      </c>
      <c r="E53" s="18">
        <v>605</v>
      </c>
      <c r="F53" s="18">
        <f t="shared" si="0"/>
        <v>4265760.04</v>
      </c>
      <c r="G53" s="18">
        <f t="shared" si="1"/>
        <v>4272654.8000000007</v>
      </c>
      <c r="I53" s="2"/>
    </row>
    <row r="54" spans="1:9" x14ac:dyDescent="0.2">
      <c r="A54" s="16" t="s">
        <v>15</v>
      </c>
      <c r="B54" s="17">
        <v>44783.498368055552</v>
      </c>
      <c r="C54" s="18">
        <f t="shared" si="2"/>
        <v>43</v>
      </c>
      <c r="D54" s="18">
        <v>608</v>
      </c>
      <c r="E54" s="18">
        <v>609</v>
      </c>
      <c r="F54" s="18">
        <f t="shared" si="0"/>
        <v>4293339.08</v>
      </c>
      <c r="G54" s="18">
        <f t="shared" si="1"/>
        <v>4300233.84</v>
      </c>
      <c r="I54" s="2"/>
    </row>
    <row r="55" spans="1:9" x14ac:dyDescent="0.2">
      <c r="A55" s="16" t="s">
        <v>15</v>
      </c>
      <c r="B55" s="17">
        <v>44783.498379629629</v>
      </c>
      <c r="C55" s="18">
        <f t="shared" si="2"/>
        <v>44</v>
      </c>
      <c r="D55" s="18">
        <v>610</v>
      </c>
      <c r="E55" s="18">
        <v>610</v>
      </c>
      <c r="F55" s="18">
        <f t="shared" si="0"/>
        <v>4307128.6000000006</v>
      </c>
      <c r="G55" s="18">
        <f t="shared" si="1"/>
        <v>4307128.6000000006</v>
      </c>
      <c r="I55" s="2"/>
    </row>
    <row r="56" spans="1:9" x14ac:dyDescent="0.2">
      <c r="A56" s="16" t="s">
        <v>15</v>
      </c>
      <c r="B56" s="17">
        <v>44783.498391203706</v>
      </c>
      <c r="C56" s="18">
        <f t="shared" si="2"/>
        <v>45</v>
      </c>
      <c r="D56" s="18">
        <v>610</v>
      </c>
      <c r="E56" s="18">
        <v>611</v>
      </c>
      <c r="F56" s="18">
        <f t="shared" si="0"/>
        <v>4307128.6000000006</v>
      </c>
      <c r="G56" s="18">
        <f t="shared" si="1"/>
        <v>4314023.3600000003</v>
      </c>
      <c r="I56" s="2"/>
    </row>
    <row r="57" spans="1:9" x14ac:dyDescent="0.2">
      <c r="A57" s="16" t="s">
        <v>15</v>
      </c>
      <c r="B57" s="17">
        <v>44783.498402777775</v>
      </c>
      <c r="C57" s="18">
        <f t="shared" si="2"/>
        <v>46</v>
      </c>
      <c r="D57" s="18">
        <v>611</v>
      </c>
      <c r="E57" s="18">
        <v>611</v>
      </c>
      <c r="F57" s="18">
        <f t="shared" si="0"/>
        <v>4314023.3600000003</v>
      </c>
      <c r="G57" s="18">
        <f t="shared" si="1"/>
        <v>4314023.3600000003</v>
      </c>
      <c r="I57" s="2"/>
    </row>
    <row r="58" spans="1:9" x14ac:dyDescent="0.2">
      <c r="A58" s="16" t="s">
        <v>15</v>
      </c>
      <c r="B58" s="17">
        <v>44783.498414351852</v>
      </c>
      <c r="C58" s="18">
        <f t="shared" si="2"/>
        <v>47</v>
      </c>
      <c r="D58" s="18">
        <v>611</v>
      </c>
      <c r="E58" s="18">
        <v>612</v>
      </c>
      <c r="F58" s="18">
        <f t="shared" si="0"/>
        <v>4314023.3600000003</v>
      </c>
      <c r="G58" s="18">
        <f t="shared" si="1"/>
        <v>4320918.12</v>
      </c>
      <c r="I58" s="2"/>
    </row>
    <row r="59" spans="1:9" x14ac:dyDescent="0.2">
      <c r="A59" s="16" t="s">
        <v>15</v>
      </c>
      <c r="B59" s="17">
        <v>44783.498425925929</v>
      </c>
      <c r="C59" s="18">
        <f t="shared" si="2"/>
        <v>48</v>
      </c>
      <c r="D59" s="18">
        <v>611</v>
      </c>
      <c r="E59" s="18">
        <v>612</v>
      </c>
      <c r="F59" s="18">
        <f t="shared" si="0"/>
        <v>4314023.3600000003</v>
      </c>
      <c r="G59" s="18">
        <f t="shared" si="1"/>
        <v>4320918.12</v>
      </c>
      <c r="I59" s="2"/>
    </row>
    <row r="60" spans="1:9" x14ac:dyDescent="0.2">
      <c r="A60" s="16" t="s">
        <v>15</v>
      </c>
      <c r="B60" s="17">
        <v>44783.498437499999</v>
      </c>
      <c r="C60" s="18">
        <f t="shared" si="2"/>
        <v>49</v>
      </c>
      <c r="D60" s="18">
        <v>610</v>
      </c>
      <c r="E60" s="18">
        <v>611</v>
      </c>
      <c r="F60" s="18">
        <f t="shared" si="0"/>
        <v>4307128.6000000006</v>
      </c>
      <c r="G60" s="18">
        <f t="shared" si="1"/>
        <v>4314023.3600000003</v>
      </c>
      <c r="I60" s="2"/>
    </row>
    <row r="61" spans="1:9" x14ac:dyDescent="0.2">
      <c r="A61" s="16" t="s">
        <v>15</v>
      </c>
      <c r="B61" s="17">
        <v>44783.498449074075</v>
      </c>
      <c r="C61" s="18">
        <f t="shared" si="2"/>
        <v>50</v>
      </c>
      <c r="D61" s="18">
        <v>609</v>
      </c>
      <c r="E61" s="18">
        <v>610</v>
      </c>
      <c r="F61" s="18">
        <f t="shared" si="0"/>
        <v>4300233.84</v>
      </c>
      <c r="G61" s="18">
        <f t="shared" si="1"/>
        <v>4307128.6000000006</v>
      </c>
      <c r="I61" s="2"/>
    </row>
    <row r="62" spans="1:9" x14ac:dyDescent="0.2">
      <c r="A62" s="16" t="s">
        <v>15</v>
      </c>
      <c r="B62" s="17">
        <v>44783.498460648145</v>
      </c>
      <c r="C62" s="18">
        <f t="shared" si="2"/>
        <v>51</v>
      </c>
      <c r="D62" s="18">
        <v>608</v>
      </c>
      <c r="E62" s="18">
        <v>609</v>
      </c>
      <c r="F62" s="18">
        <f t="shared" si="0"/>
        <v>4293339.08</v>
      </c>
      <c r="G62" s="18">
        <f t="shared" si="1"/>
        <v>4300233.84</v>
      </c>
      <c r="I62" s="2"/>
    </row>
    <row r="63" spans="1:9" x14ac:dyDescent="0.2">
      <c r="A63" s="16" t="s">
        <v>15</v>
      </c>
      <c r="B63" s="17">
        <v>44783.498472222222</v>
      </c>
      <c r="C63" s="18">
        <f t="shared" si="2"/>
        <v>52</v>
      </c>
      <c r="D63" s="18">
        <v>608</v>
      </c>
      <c r="E63" s="18">
        <v>609</v>
      </c>
      <c r="F63" s="18">
        <f t="shared" si="0"/>
        <v>4293339.08</v>
      </c>
      <c r="G63" s="18">
        <f t="shared" si="1"/>
        <v>4300233.84</v>
      </c>
      <c r="I63" s="2"/>
    </row>
    <row r="64" spans="1:9" x14ac:dyDescent="0.2">
      <c r="A64" s="16" t="s">
        <v>15</v>
      </c>
      <c r="B64" s="17">
        <v>44783.498483796298</v>
      </c>
      <c r="C64" s="18">
        <f t="shared" si="2"/>
        <v>53</v>
      </c>
      <c r="D64" s="18">
        <v>608</v>
      </c>
      <c r="E64" s="18">
        <v>609</v>
      </c>
      <c r="F64" s="18">
        <f t="shared" si="0"/>
        <v>4293339.08</v>
      </c>
      <c r="G64" s="18">
        <f t="shared" si="1"/>
        <v>4300233.84</v>
      </c>
      <c r="I64" s="2"/>
    </row>
    <row r="65" spans="1:9" x14ac:dyDescent="0.2">
      <c r="A65" s="16" t="s">
        <v>15</v>
      </c>
      <c r="B65" s="17">
        <v>44783.498495370368</v>
      </c>
      <c r="C65" s="18">
        <f t="shared" si="2"/>
        <v>54</v>
      </c>
      <c r="D65" s="18">
        <v>608</v>
      </c>
      <c r="E65" s="18">
        <v>609</v>
      </c>
      <c r="F65" s="18">
        <f t="shared" si="0"/>
        <v>4293339.08</v>
      </c>
      <c r="G65" s="18">
        <f t="shared" si="1"/>
        <v>4300233.84</v>
      </c>
      <c r="I65" s="2"/>
    </row>
    <row r="66" spans="1:9" x14ac:dyDescent="0.2">
      <c r="A66" s="16" t="s">
        <v>15</v>
      </c>
      <c r="B66" s="17">
        <v>44783.498506944445</v>
      </c>
      <c r="C66" s="18">
        <f t="shared" si="2"/>
        <v>55</v>
      </c>
      <c r="D66" s="18">
        <v>608</v>
      </c>
      <c r="E66" s="18">
        <v>609</v>
      </c>
      <c r="F66" s="18">
        <f t="shared" si="0"/>
        <v>4293339.08</v>
      </c>
      <c r="G66" s="18">
        <f t="shared" si="1"/>
        <v>4300233.84</v>
      </c>
      <c r="I66" s="2"/>
    </row>
    <row r="67" spans="1:9" x14ac:dyDescent="0.2">
      <c r="A67" s="16" t="s">
        <v>15</v>
      </c>
      <c r="B67" s="17">
        <v>44783.498518518521</v>
      </c>
      <c r="C67" s="18">
        <f t="shared" si="2"/>
        <v>56</v>
      </c>
      <c r="D67" s="18">
        <v>608</v>
      </c>
      <c r="E67" s="18">
        <v>608</v>
      </c>
      <c r="F67" s="18">
        <f t="shared" si="0"/>
        <v>4293339.08</v>
      </c>
      <c r="G67" s="18">
        <f t="shared" si="1"/>
        <v>4293339.08</v>
      </c>
      <c r="I67" s="2"/>
    </row>
    <row r="68" spans="1:9" x14ac:dyDescent="0.2">
      <c r="A68" s="16" t="s">
        <v>15</v>
      </c>
      <c r="B68" s="17">
        <v>44783.498530092591</v>
      </c>
      <c r="C68" s="18">
        <f t="shared" si="2"/>
        <v>57</v>
      </c>
      <c r="D68" s="18">
        <v>608</v>
      </c>
      <c r="E68" s="18">
        <v>608</v>
      </c>
      <c r="F68" s="18">
        <f t="shared" si="0"/>
        <v>4293339.08</v>
      </c>
      <c r="G68" s="18">
        <f t="shared" si="1"/>
        <v>4293339.08</v>
      </c>
      <c r="I68" s="2"/>
    </row>
    <row r="69" spans="1:9" x14ac:dyDescent="0.2">
      <c r="A69" s="16" t="s">
        <v>15</v>
      </c>
      <c r="B69" s="17">
        <v>44783.498541666668</v>
      </c>
      <c r="C69" s="18">
        <f t="shared" si="2"/>
        <v>58</v>
      </c>
      <c r="D69" s="18">
        <v>608</v>
      </c>
      <c r="E69" s="18">
        <v>608</v>
      </c>
      <c r="F69" s="18">
        <f t="shared" si="0"/>
        <v>4293339.08</v>
      </c>
      <c r="G69" s="18">
        <f t="shared" si="1"/>
        <v>4293339.08</v>
      </c>
      <c r="H69"/>
      <c r="I69" s="2"/>
    </row>
    <row r="70" spans="1:9" x14ac:dyDescent="0.2">
      <c r="A70" s="10">
        <v>1</v>
      </c>
      <c r="B70" s="11">
        <v>44783.498553240737</v>
      </c>
      <c r="C70" s="12">
        <v>0</v>
      </c>
      <c r="D70" s="12">
        <v>608</v>
      </c>
      <c r="E70" s="12">
        <v>608</v>
      </c>
      <c r="F70" s="12">
        <f t="shared" si="0"/>
        <v>4293339.08</v>
      </c>
      <c r="G70" s="12">
        <f t="shared" si="1"/>
        <v>4293339.08</v>
      </c>
      <c r="H70" s="35"/>
      <c r="I70" s="2"/>
    </row>
    <row r="71" spans="1:9" x14ac:dyDescent="0.2">
      <c r="A71" s="10">
        <v>1</v>
      </c>
      <c r="B71" s="11">
        <v>44783.498564814814</v>
      </c>
      <c r="C71" s="12">
        <f t="shared" si="2"/>
        <v>1</v>
      </c>
      <c r="D71" s="12">
        <v>594</v>
      </c>
      <c r="E71" s="12">
        <v>524</v>
      </c>
      <c r="F71" s="12">
        <f t="shared" si="0"/>
        <v>4196812.4399999995</v>
      </c>
      <c r="G71" s="12">
        <f t="shared" si="1"/>
        <v>3714179.24</v>
      </c>
      <c r="H71" s="35"/>
      <c r="I71" s="2"/>
    </row>
    <row r="72" spans="1:9" x14ac:dyDescent="0.2">
      <c r="A72" s="10">
        <v>1</v>
      </c>
      <c r="B72" s="11">
        <v>44783.498576388891</v>
      </c>
      <c r="C72" s="12">
        <f t="shared" si="2"/>
        <v>2</v>
      </c>
      <c r="D72" s="12">
        <v>450</v>
      </c>
      <c r="E72" s="12">
        <v>193</v>
      </c>
      <c r="F72" s="12">
        <f t="shared" si="0"/>
        <v>3203967</v>
      </c>
      <c r="G72" s="12">
        <f t="shared" si="1"/>
        <v>1432013.68</v>
      </c>
      <c r="H72"/>
      <c r="I72" s="2"/>
    </row>
    <row r="73" spans="1:9" x14ac:dyDescent="0.2">
      <c r="A73" s="10">
        <v>1</v>
      </c>
      <c r="B73" s="11">
        <v>44783.49858796296</v>
      </c>
      <c r="C73" s="12">
        <f t="shared" si="2"/>
        <v>3</v>
      </c>
      <c r="D73" s="12">
        <v>323</v>
      </c>
      <c r="E73" s="12">
        <v>71</v>
      </c>
      <c r="F73" s="12">
        <f t="shared" si="0"/>
        <v>2328332.48</v>
      </c>
      <c r="G73" s="12">
        <f t="shared" si="1"/>
        <v>590852.96</v>
      </c>
      <c r="H73"/>
      <c r="I73" s="2"/>
    </row>
    <row r="74" spans="1:9" x14ac:dyDescent="0.2">
      <c r="A74" s="10">
        <v>1</v>
      </c>
      <c r="B74" s="11">
        <v>44783.498599537037</v>
      </c>
      <c r="C74" s="12">
        <f t="shared" si="2"/>
        <v>4</v>
      </c>
      <c r="D74" s="12">
        <v>230</v>
      </c>
      <c r="E74" s="12">
        <v>29</v>
      </c>
      <c r="F74" s="12">
        <f t="shared" si="0"/>
        <v>1687119.8</v>
      </c>
      <c r="G74" s="12">
        <f t="shared" si="1"/>
        <v>301273.04000000004</v>
      </c>
      <c r="H74"/>
      <c r="I74" s="2"/>
    </row>
    <row r="75" spans="1:9" x14ac:dyDescent="0.2">
      <c r="A75" s="10">
        <v>1</v>
      </c>
      <c r="B75" s="11">
        <v>44783.498611111114</v>
      </c>
      <c r="C75" s="12">
        <f t="shared" si="2"/>
        <v>5</v>
      </c>
      <c r="D75" s="12">
        <v>165</v>
      </c>
      <c r="E75" s="12">
        <v>15</v>
      </c>
      <c r="F75" s="12">
        <f t="shared" si="0"/>
        <v>1238960.4000000001</v>
      </c>
      <c r="G75" s="12">
        <f t="shared" si="1"/>
        <v>204746.40000000002</v>
      </c>
      <c r="H75"/>
      <c r="I75" s="2"/>
    </row>
    <row r="76" spans="1:9" x14ac:dyDescent="0.2">
      <c r="A76" s="10">
        <v>1</v>
      </c>
      <c r="B76" s="11">
        <v>44783.498622685183</v>
      </c>
      <c r="C76" s="12">
        <f t="shared" si="2"/>
        <v>6</v>
      </c>
      <c r="D76" s="12">
        <v>118</v>
      </c>
      <c r="E76" s="12">
        <v>6</v>
      </c>
      <c r="F76" s="12">
        <f t="shared" ref="F76:F81" si="3">D76*6894.76 +101325</f>
        <v>914906.68</v>
      </c>
      <c r="G76" s="12">
        <f t="shared" ref="G76:G139" si="4">E76*6894.76 +101325</f>
        <v>142693.56</v>
      </c>
      <c r="H76"/>
      <c r="I76" s="2"/>
    </row>
    <row r="77" spans="1:9" x14ac:dyDescent="0.2">
      <c r="A77" s="10">
        <v>1</v>
      </c>
      <c r="B77" s="11">
        <v>44783.49863425926</v>
      </c>
      <c r="C77" s="12">
        <f t="shared" ref="C77:C98" si="5">C76+1</f>
        <v>7</v>
      </c>
      <c r="D77" s="12">
        <v>87</v>
      </c>
      <c r="E77" s="12">
        <v>3</v>
      </c>
      <c r="F77" s="12">
        <f t="shared" si="3"/>
        <v>701169.12</v>
      </c>
      <c r="G77" s="12">
        <f t="shared" si="4"/>
        <v>122009.28</v>
      </c>
      <c r="H77"/>
      <c r="I77" s="2"/>
    </row>
    <row r="78" spans="1:9" x14ac:dyDescent="0.2">
      <c r="A78" s="10">
        <v>1</v>
      </c>
      <c r="B78" s="11">
        <v>44783.498645833337</v>
      </c>
      <c r="C78" s="12">
        <f t="shared" si="5"/>
        <v>8</v>
      </c>
      <c r="D78" s="12">
        <v>61</v>
      </c>
      <c r="E78" s="12">
        <v>1</v>
      </c>
      <c r="F78" s="12">
        <f t="shared" si="3"/>
        <v>521905.36</v>
      </c>
      <c r="G78" s="12">
        <f t="shared" si="4"/>
        <v>108219.76</v>
      </c>
      <c r="H78"/>
      <c r="I78" s="2"/>
    </row>
    <row r="79" spans="1:9" x14ac:dyDescent="0.2">
      <c r="A79" s="10">
        <v>1</v>
      </c>
      <c r="B79" s="11">
        <v>44783.498657407406</v>
      </c>
      <c r="C79" s="12">
        <f t="shared" si="5"/>
        <v>9</v>
      </c>
      <c r="D79" s="12">
        <v>48</v>
      </c>
      <c r="E79" s="12">
        <v>1</v>
      </c>
      <c r="F79" s="12">
        <f t="shared" si="3"/>
        <v>432273.48</v>
      </c>
      <c r="G79" s="12">
        <f t="shared" si="4"/>
        <v>108219.76</v>
      </c>
      <c r="H79"/>
      <c r="I79" s="2"/>
    </row>
    <row r="80" spans="1:9" x14ac:dyDescent="0.2">
      <c r="A80" s="10">
        <v>1</v>
      </c>
      <c r="B80" s="11">
        <v>44783.498668981483</v>
      </c>
      <c r="C80" s="12">
        <f t="shared" si="5"/>
        <v>10</v>
      </c>
      <c r="D80" s="12">
        <v>35</v>
      </c>
      <c r="E80" s="12">
        <v>1</v>
      </c>
      <c r="F80" s="12">
        <f t="shared" si="3"/>
        <v>342641.6</v>
      </c>
      <c r="G80" s="12">
        <f t="shared" si="4"/>
        <v>108219.76</v>
      </c>
      <c r="H80"/>
      <c r="I80" s="2"/>
    </row>
    <row r="81" spans="1:9" x14ac:dyDescent="0.2">
      <c r="A81" s="10">
        <v>1</v>
      </c>
      <c r="B81" s="11">
        <v>44783.498680555553</v>
      </c>
      <c r="C81" s="12">
        <f t="shared" si="5"/>
        <v>11</v>
      </c>
      <c r="D81" s="34">
        <v>25</v>
      </c>
      <c r="E81" s="34">
        <v>0</v>
      </c>
      <c r="F81" s="34">
        <f t="shared" si="3"/>
        <v>273694</v>
      </c>
      <c r="G81" s="34">
        <f t="shared" si="4"/>
        <v>101325</v>
      </c>
      <c r="H81"/>
      <c r="I81" s="2"/>
    </row>
    <row r="82" spans="1:9" x14ac:dyDescent="0.2">
      <c r="A82" s="10">
        <v>1</v>
      </c>
      <c r="B82" s="11">
        <v>44783.498692129629</v>
      </c>
      <c r="C82" s="12">
        <f t="shared" si="5"/>
        <v>12</v>
      </c>
      <c r="D82" s="34">
        <v>17</v>
      </c>
      <c r="E82" s="34">
        <v>0</v>
      </c>
      <c r="F82" s="34">
        <f t="shared" ref="F82:F145" si="6">D82*6894.76 +101325</f>
        <v>218535.91999999998</v>
      </c>
      <c r="G82" s="34">
        <f t="shared" si="4"/>
        <v>101325</v>
      </c>
      <c r="H82"/>
      <c r="I82" s="2"/>
    </row>
    <row r="83" spans="1:9" x14ac:dyDescent="0.2">
      <c r="A83" s="10">
        <v>1</v>
      </c>
      <c r="B83" s="11">
        <v>44783.498703703706</v>
      </c>
      <c r="C83" s="12">
        <f t="shared" si="5"/>
        <v>13</v>
      </c>
      <c r="D83" s="34">
        <v>12</v>
      </c>
      <c r="E83" s="34">
        <v>0</v>
      </c>
      <c r="F83" s="34">
        <f t="shared" si="6"/>
        <v>184062.12</v>
      </c>
      <c r="G83" s="34">
        <f t="shared" si="4"/>
        <v>101325</v>
      </c>
      <c r="H83"/>
      <c r="I83" s="2"/>
    </row>
    <row r="84" spans="1:9" x14ac:dyDescent="0.2">
      <c r="A84" s="10">
        <v>1</v>
      </c>
      <c r="B84" s="11">
        <v>44783.498715277776</v>
      </c>
      <c r="C84" s="12">
        <f t="shared" si="5"/>
        <v>14</v>
      </c>
      <c r="D84" s="34">
        <v>8</v>
      </c>
      <c r="E84" s="34">
        <v>0</v>
      </c>
      <c r="F84" s="34">
        <f t="shared" si="6"/>
        <v>156483.08000000002</v>
      </c>
      <c r="G84" s="34">
        <f t="shared" si="4"/>
        <v>101325</v>
      </c>
      <c r="H84"/>
      <c r="I84" s="2"/>
    </row>
    <row r="85" spans="1:9" x14ac:dyDescent="0.2">
      <c r="A85" s="10">
        <v>1</v>
      </c>
      <c r="B85" s="11">
        <v>44783.498726851853</v>
      </c>
      <c r="C85" s="12">
        <f t="shared" si="5"/>
        <v>15</v>
      </c>
      <c r="D85" s="34">
        <v>6</v>
      </c>
      <c r="E85" s="34">
        <v>0</v>
      </c>
      <c r="F85" s="34">
        <f t="shared" si="6"/>
        <v>142693.56</v>
      </c>
      <c r="G85" s="34">
        <f t="shared" si="4"/>
        <v>101325</v>
      </c>
      <c r="H85"/>
      <c r="I85" s="2"/>
    </row>
    <row r="86" spans="1:9" x14ac:dyDescent="0.2">
      <c r="A86" s="10">
        <v>1</v>
      </c>
      <c r="B86" s="11">
        <v>44783.498738425929</v>
      </c>
      <c r="C86" s="12">
        <f t="shared" si="5"/>
        <v>16</v>
      </c>
      <c r="D86" s="34">
        <v>4</v>
      </c>
      <c r="E86" s="34">
        <v>0</v>
      </c>
      <c r="F86" s="34">
        <f t="shared" si="6"/>
        <v>128904.04000000001</v>
      </c>
      <c r="G86" s="34">
        <f t="shared" si="4"/>
        <v>101325</v>
      </c>
      <c r="H86"/>
      <c r="I86" s="2"/>
    </row>
    <row r="87" spans="1:9" x14ac:dyDescent="0.2">
      <c r="A87" s="10">
        <v>1</v>
      </c>
      <c r="B87" s="11">
        <v>44783.498749999999</v>
      </c>
      <c r="C87" s="12">
        <f t="shared" si="5"/>
        <v>17</v>
      </c>
      <c r="D87" s="34">
        <v>3</v>
      </c>
      <c r="E87" s="34">
        <v>0</v>
      </c>
      <c r="F87" s="34">
        <f t="shared" si="6"/>
        <v>122009.28</v>
      </c>
      <c r="G87" s="34">
        <f t="shared" si="4"/>
        <v>101325</v>
      </c>
      <c r="H87"/>
      <c r="I87" s="2"/>
    </row>
    <row r="88" spans="1:9" x14ac:dyDescent="0.2">
      <c r="A88" s="10">
        <v>1</v>
      </c>
      <c r="B88" s="11">
        <v>44783.498761574076</v>
      </c>
      <c r="C88" s="12">
        <f t="shared" si="5"/>
        <v>18</v>
      </c>
      <c r="D88" s="34">
        <v>3</v>
      </c>
      <c r="E88" s="34">
        <v>0</v>
      </c>
      <c r="F88" s="34">
        <f t="shared" si="6"/>
        <v>122009.28</v>
      </c>
      <c r="G88" s="34">
        <f t="shared" si="4"/>
        <v>101325</v>
      </c>
      <c r="H88"/>
      <c r="I88" s="2"/>
    </row>
    <row r="89" spans="1:9" x14ac:dyDescent="0.2">
      <c r="A89" s="10">
        <v>1</v>
      </c>
      <c r="B89" s="11">
        <v>44783.498773148145</v>
      </c>
      <c r="C89" s="12">
        <f t="shared" si="5"/>
        <v>19</v>
      </c>
      <c r="D89" s="34">
        <v>2</v>
      </c>
      <c r="E89" s="34">
        <v>0</v>
      </c>
      <c r="F89" s="34">
        <f t="shared" si="6"/>
        <v>115114.52</v>
      </c>
      <c r="G89" s="34">
        <f t="shared" si="4"/>
        <v>101325</v>
      </c>
      <c r="H89"/>
      <c r="I89" s="2"/>
    </row>
    <row r="90" spans="1:9" x14ac:dyDescent="0.2">
      <c r="A90" s="10">
        <v>1</v>
      </c>
      <c r="B90" s="11">
        <v>44783.498784722222</v>
      </c>
      <c r="C90" s="12">
        <f t="shared" si="5"/>
        <v>20</v>
      </c>
      <c r="D90" s="34">
        <v>2</v>
      </c>
      <c r="E90" s="34">
        <v>0</v>
      </c>
      <c r="F90" s="34">
        <f t="shared" si="6"/>
        <v>115114.52</v>
      </c>
      <c r="G90" s="34">
        <f t="shared" si="4"/>
        <v>101325</v>
      </c>
      <c r="H90"/>
      <c r="I90" s="2"/>
    </row>
    <row r="91" spans="1:9" x14ac:dyDescent="0.2">
      <c r="A91" s="10">
        <v>1</v>
      </c>
      <c r="B91" s="11">
        <v>44783.498796296299</v>
      </c>
      <c r="C91" s="12">
        <f t="shared" si="5"/>
        <v>21</v>
      </c>
      <c r="D91" s="34">
        <v>1</v>
      </c>
      <c r="E91" s="34">
        <v>0</v>
      </c>
      <c r="F91" s="34">
        <f t="shared" si="6"/>
        <v>108219.76</v>
      </c>
      <c r="G91" s="34">
        <f t="shared" si="4"/>
        <v>101325</v>
      </c>
      <c r="H91"/>
      <c r="I91" s="2"/>
    </row>
    <row r="92" spans="1:9" x14ac:dyDescent="0.2">
      <c r="A92" s="10">
        <v>1</v>
      </c>
      <c r="B92" s="11">
        <v>44783.498807870368</v>
      </c>
      <c r="C92" s="12">
        <f t="shared" si="5"/>
        <v>22</v>
      </c>
      <c r="D92" s="34">
        <v>1</v>
      </c>
      <c r="E92" s="34">
        <v>0</v>
      </c>
      <c r="F92" s="34">
        <f t="shared" si="6"/>
        <v>108219.76</v>
      </c>
      <c r="G92" s="34">
        <f t="shared" si="4"/>
        <v>101325</v>
      </c>
      <c r="H92"/>
      <c r="I92" s="2"/>
    </row>
    <row r="93" spans="1:9" x14ac:dyDescent="0.2">
      <c r="A93" s="10">
        <v>1</v>
      </c>
      <c r="B93" s="11">
        <v>44783.498819444445</v>
      </c>
      <c r="C93" s="12">
        <f t="shared" si="5"/>
        <v>23</v>
      </c>
      <c r="D93" s="34">
        <v>1</v>
      </c>
      <c r="E93" s="34">
        <v>0</v>
      </c>
      <c r="F93" s="34">
        <f t="shared" si="6"/>
        <v>108219.76</v>
      </c>
      <c r="G93" s="34">
        <f t="shared" si="4"/>
        <v>101325</v>
      </c>
      <c r="H93"/>
      <c r="I93" s="2"/>
    </row>
    <row r="94" spans="1:9" x14ac:dyDescent="0.2">
      <c r="A94" s="10">
        <v>1</v>
      </c>
      <c r="B94" s="11">
        <v>44783.498831018522</v>
      </c>
      <c r="C94" s="12">
        <f t="shared" si="5"/>
        <v>24</v>
      </c>
      <c r="D94" s="34">
        <v>1</v>
      </c>
      <c r="E94" s="34">
        <v>0</v>
      </c>
      <c r="F94" s="34">
        <f t="shared" si="6"/>
        <v>108219.76</v>
      </c>
      <c r="G94" s="34">
        <f t="shared" si="4"/>
        <v>101325</v>
      </c>
      <c r="H94"/>
      <c r="I94" s="2"/>
    </row>
    <row r="95" spans="1:9" x14ac:dyDescent="0.2">
      <c r="A95" s="10">
        <v>1</v>
      </c>
      <c r="B95" s="11">
        <v>44783.498842592591</v>
      </c>
      <c r="C95" s="12">
        <f t="shared" si="5"/>
        <v>25</v>
      </c>
      <c r="D95" s="34">
        <v>1</v>
      </c>
      <c r="E95" s="34">
        <v>0</v>
      </c>
      <c r="F95" s="34">
        <f t="shared" si="6"/>
        <v>108219.76</v>
      </c>
      <c r="G95" s="34">
        <f t="shared" si="4"/>
        <v>101325</v>
      </c>
      <c r="H95"/>
      <c r="I95" s="2"/>
    </row>
    <row r="96" spans="1:9" x14ac:dyDescent="0.2">
      <c r="A96" s="10">
        <v>1</v>
      </c>
      <c r="B96" s="11">
        <v>44783.498854166668</v>
      </c>
      <c r="C96" s="12">
        <f t="shared" si="5"/>
        <v>26</v>
      </c>
      <c r="D96" s="34">
        <v>1</v>
      </c>
      <c r="E96" s="34">
        <v>0</v>
      </c>
      <c r="F96" s="34">
        <f t="shared" si="6"/>
        <v>108219.76</v>
      </c>
      <c r="G96" s="34">
        <f t="shared" si="4"/>
        <v>101325</v>
      </c>
      <c r="H96"/>
      <c r="I96" s="2"/>
    </row>
    <row r="97" spans="1:9" x14ac:dyDescent="0.2">
      <c r="A97" s="10">
        <v>1</v>
      </c>
      <c r="B97" s="11">
        <v>44783.498865740738</v>
      </c>
      <c r="C97" s="12">
        <f t="shared" si="5"/>
        <v>27</v>
      </c>
      <c r="D97" s="34">
        <v>0</v>
      </c>
      <c r="E97" s="34">
        <v>0</v>
      </c>
      <c r="F97" s="34">
        <f t="shared" si="6"/>
        <v>101325</v>
      </c>
      <c r="G97" s="34">
        <f t="shared" si="4"/>
        <v>101325</v>
      </c>
      <c r="H97"/>
      <c r="I97" s="2"/>
    </row>
    <row r="98" spans="1:9" x14ac:dyDescent="0.2">
      <c r="A98" s="10">
        <v>1</v>
      </c>
      <c r="B98" s="11">
        <v>44783.498877314814</v>
      </c>
      <c r="C98" s="12">
        <f t="shared" si="5"/>
        <v>28</v>
      </c>
      <c r="D98" s="34">
        <v>0</v>
      </c>
      <c r="E98" s="34">
        <v>0</v>
      </c>
      <c r="F98" s="34">
        <f t="shared" si="6"/>
        <v>101325</v>
      </c>
      <c r="G98" s="34">
        <f t="shared" si="4"/>
        <v>101325</v>
      </c>
      <c r="H98"/>
      <c r="I98" s="2"/>
    </row>
    <row r="99" spans="1:9" x14ac:dyDescent="0.2">
      <c r="A99" s="1" t="s">
        <v>16</v>
      </c>
      <c r="B99" s="8">
        <v>44783.505370370367</v>
      </c>
      <c r="C99" s="5">
        <v>0</v>
      </c>
      <c r="D99" s="5">
        <v>2</v>
      </c>
      <c r="E99" s="5">
        <v>2</v>
      </c>
      <c r="F99" s="5">
        <f t="shared" si="6"/>
        <v>115114.52</v>
      </c>
      <c r="G99" s="14">
        <f t="shared" si="4"/>
        <v>115114.52</v>
      </c>
      <c r="I99" s="2"/>
    </row>
    <row r="100" spans="1:9" x14ac:dyDescent="0.2">
      <c r="A100" s="1" t="s">
        <v>16</v>
      </c>
      <c r="B100" s="8">
        <v>44783.505381944444</v>
      </c>
      <c r="C100" s="5">
        <f t="shared" ref="C100:C140" si="7">C99+1</f>
        <v>1</v>
      </c>
      <c r="D100" s="5">
        <v>11</v>
      </c>
      <c r="E100" s="5">
        <v>2</v>
      </c>
      <c r="F100" s="5">
        <f t="shared" si="6"/>
        <v>177167.35999999999</v>
      </c>
      <c r="G100" s="14">
        <f t="shared" si="4"/>
        <v>115114.52</v>
      </c>
      <c r="I100" s="2"/>
    </row>
    <row r="101" spans="1:9" x14ac:dyDescent="0.2">
      <c r="A101" s="1" t="s">
        <v>16</v>
      </c>
      <c r="B101" s="8">
        <v>44783.505393518521</v>
      </c>
      <c r="C101" s="5">
        <f t="shared" si="7"/>
        <v>2</v>
      </c>
      <c r="D101" s="5">
        <v>55</v>
      </c>
      <c r="E101" s="5">
        <v>5</v>
      </c>
      <c r="F101" s="5">
        <f t="shared" si="6"/>
        <v>480536.8</v>
      </c>
      <c r="G101" s="14">
        <f t="shared" si="4"/>
        <v>135798.79999999999</v>
      </c>
      <c r="I101" s="2"/>
    </row>
    <row r="102" spans="1:9" x14ac:dyDescent="0.2">
      <c r="A102" s="1" t="s">
        <v>16</v>
      </c>
      <c r="B102" s="8">
        <v>44783.50540509259</v>
      </c>
      <c r="C102" s="5">
        <f t="shared" si="7"/>
        <v>3</v>
      </c>
      <c r="D102" s="5">
        <v>93</v>
      </c>
      <c r="E102" s="5">
        <v>34</v>
      </c>
      <c r="F102" s="5">
        <f t="shared" si="6"/>
        <v>742537.68</v>
      </c>
      <c r="G102" s="14">
        <f t="shared" si="4"/>
        <v>335746.83999999997</v>
      </c>
      <c r="I102" s="2"/>
    </row>
    <row r="103" spans="1:9" x14ac:dyDescent="0.2">
      <c r="A103" s="1" t="s">
        <v>16</v>
      </c>
      <c r="B103" s="8">
        <v>44783.505416666667</v>
      </c>
      <c r="C103" s="5">
        <f t="shared" si="7"/>
        <v>4</v>
      </c>
      <c r="D103" s="5">
        <v>113</v>
      </c>
      <c r="E103" s="5">
        <v>62</v>
      </c>
      <c r="F103" s="5">
        <f t="shared" si="6"/>
        <v>880432.88</v>
      </c>
      <c r="G103" s="14">
        <f t="shared" si="4"/>
        <v>528800.12</v>
      </c>
      <c r="I103" s="2"/>
    </row>
    <row r="104" spans="1:9" x14ac:dyDescent="0.2">
      <c r="A104" s="1" t="s">
        <v>16</v>
      </c>
      <c r="B104" s="8">
        <v>44783.505428240744</v>
      </c>
      <c r="C104" s="5">
        <f t="shared" si="7"/>
        <v>5</v>
      </c>
      <c r="D104" s="5">
        <v>135</v>
      </c>
      <c r="E104" s="5">
        <v>90</v>
      </c>
      <c r="F104" s="5">
        <f t="shared" si="6"/>
        <v>1032117.6</v>
      </c>
      <c r="G104" s="14">
        <f t="shared" si="4"/>
        <v>721853.4</v>
      </c>
      <c r="I104" s="2"/>
    </row>
    <row r="105" spans="1:9" x14ac:dyDescent="0.2">
      <c r="A105" s="1" t="s">
        <v>16</v>
      </c>
      <c r="B105" s="8">
        <v>44783.505439814813</v>
      </c>
      <c r="C105" s="5">
        <f t="shared" si="7"/>
        <v>6</v>
      </c>
      <c r="D105" s="5">
        <v>167</v>
      </c>
      <c r="E105" s="5">
        <v>132</v>
      </c>
      <c r="F105" s="5">
        <f t="shared" si="6"/>
        <v>1252749.92</v>
      </c>
      <c r="G105" s="14">
        <f t="shared" si="4"/>
        <v>1011433.3200000001</v>
      </c>
      <c r="I105" s="2"/>
    </row>
    <row r="106" spans="1:9" x14ac:dyDescent="0.2">
      <c r="A106" s="1" t="s">
        <v>16</v>
      </c>
      <c r="B106" s="8">
        <v>44783.50545138889</v>
      </c>
      <c r="C106" s="5">
        <f t="shared" si="7"/>
        <v>7</v>
      </c>
      <c r="D106" s="5">
        <v>198</v>
      </c>
      <c r="E106" s="5">
        <v>165</v>
      </c>
      <c r="F106" s="5">
        <f t="shared" si="6"/>
        <v>1466487.48</v>
      </c>
      <c r="G106" s="14">
        <f t="shared" si="4"/>
        <v>1238960.4000000001</v>
      </c>
      <c r="I106" s="2"/>
    </row>
    <row r="107" spans="1:9" x14ac:dyDescent="0.2">
      <c r="A107" s="1" t="s">
        <v>16</v>
      </c>
      <c r="B107" s="8">
        <v>44783.505462962959</v>
      </c>
      <c r="C107" s="5">
        <f t="shared" si="7"/>
        <v>8</v>
      </c>
      <c r="D107" s="5">
        <v>236</v>
      </c>
      <c r="E107" s="5">
        <v>199</v>
      </c>
      <c r="F107" s="5">
        <f t="shared" si="6"/>
        <v>1728488.36</v>
      </c>
      <c r="G107" s="14">
        <f t="shared" si="4"/>
        <v>1473382.24</v>
      </c>
      <c r="I107" s="2"/>
    </row>
    <row r="108" spans="1:9" x14ac:dyDescent="0.2">
      <c r="A108" s="1" t="s">
        <v>16</v>
      </c>
      <c r="B108" s="8">
        <v>44783.505474537036</v>
      </c>
      <c r="C108" s="5">
        <f t="shared" si="7"/>
        <v>9</v>
      </c>
      <c r="D108" s="5">
        <v>268</v>
      </c>
      <c r="E108" s="5">
        <v>245</v>
      </c>
      <c r="F108" s="5">
        <f t="shared" si="6"/>
        <v>1949120.6800000002</v>
      </c>
      <c r="G108" s="14">
        <f t="shared" si="4"/>
        <v>1790541.2</v>
      </c>
      <c r="I108" s="2"/>
    </row>
    <row r="109" spans="1:9" x14ac:dyDescent="0.2">
      <c r="A109" s="1" t="s">
        <v>16</v>
      </c>
      <c r="B109" s="8">
        <v>44783.505486111113</v>
      </c>
      <c r="C109" s="5">
        <f t="shared" si="7"/>
        <v>10</v>
      </c>
      <c r="D109" s="5">
        <v>305</v>
      </c>
      <c r="E109" s="5">
        <v>283</v>
      </c>
      <c r="F109" s="5">
        <f t="shared" si="6"/>
        <v>2204226.8000000003</v>
      </c>
      <c r="G109" s="14">
        <f t="shared" si="4"/>
        <v>2052542.08</v>
      </c>
      <c r="I109" s="2"/>
    </row>
    <row r="110" spans="1:9" x14ac:dyDescent="0.2">
      <c r="A110" s="1" t="s">
        <v>16</v>
      </c>
      <c r="B110" s="8">
        <v>44783.505497685182</v>
      </c>
      <c r="C110" s="5">
        <f t="shared" si="7"/>
        <v>11</v>
      </c>
      <c r="D110" s="5">
        <v>335</v>
      </c>
      <c r="E110" s="5">
        <v>315</v>
      </c>
      <c r="F110" s="5">
        <f t="shared" si="6"/>
        <v>2411069.6</v>
      </c>
      <c r="G110" s="14">
        <f t="shared" si="4"/>
        <v>2273174.4</v>
      </c>
      <c r="I110" s="2"/>
    </row>
    <row r="111" spans="1:9" x14ac:dyDescent="0.2">
      <c r="A111" s="1" t="s">
        <v>16</v>
      </c>
      <c r="B111" s="8">
        <v>44783.505509259259</v>
      </c>
      <c r="C111" s="5">
        <f t="shared" si="7"/>
        <v>12</v>
      </c>
      <c r="D111" s="5">
        <v>375</v>
      </c>
      <c r="E111" s="5">
        <v>356</v>
      </c>
      <c r="F111" s="5">
        <f t="shared" si="6"/>
        <v>2686860</v>
      </c>
      <c r="G111" s="14">
        <f t="shared" si="4"/>
        <v>2555859.56</v>
      </c>
      <c r="I111" s="2"/>
    </row>
    <row r="112" spans="1:9" x14ac:dyDescent="0.2">
      <c r="A112" s="1" t="s">
        <v>16</v>
      </c>
      <c r="B112" s="8">
        <v>44783.505520833336</v>
      </c>
      <c r="C112" s="5">
        <f t="shared" si="7"/>
        <v>13</v>
      </c>
      <c r="D112" s="5">
        <v>414</v>
      </c>
      <c r="E112" s="5">
        <v>390</v>
      </c>
      <c r="F112" s="5">
        <f t="shared" si="6"/>
        <v>2955755.64</v>
      </c>
      <c r="G112" s="14">
        <f t="shared" si="4"/>
        <v>2790281.4</v>
      </c>
      <c r="I112" s="2"/>
    </row>
    <row r="113" spans="1:9" x14ac:dyDescent="0.2">
      <c r="A113" s="1" t="s">
        <v>16</v>
      </c>
      <c r="B113" s="8">
        <v>44783.505532407406</v>
      </c>
      <c r="C113" s="5">
        <f t="shared" si="7"/>
        <v>14</v>
      </c>
      <c r="D113" s="5">
        <v>454</v>
      </c>
      <c r="E113" s="5">
        <v>438</v>
      </c>
      <c r="F113" s="5">
        <f t="shared" si="6"/>
        <v>3231546.04</v>
      </c>
      <c r="G113" s="14">
        <f t="shared" si="4"/>
        <v>3121229.88</v>
      </c>
      <c r="I113" s="2"/>
    </row>
    <row r="114" spans="1:9" x14ac:dyDescent="0.2">
      <c r="A114" s="1" t="s">
        <v>16</v>
      </c>
      <c r="B114" s="8">
        <v>44783.505543981482</v>
      </c>
      <c r="C114" s="5">
        <f t="shared" si="7"/>
        <v>15</v>
      </c>
      <c r="D114" s="5">
        <v>496</v>
      </c>
      <c r="E114" s="5">
        <v>476</v>
      </c>
      <c r="F114" s="5">
        <f t="shared" si="6"/>
        <v>3521125.96</v>
      </c>
      <c r="G114" s="14">
        <f t="shared" si="4"/>
        <v>3383230.7600000002</v>
      </c>
      <c r="I114" s="2"/>
    </row>
    <row r="115" spans="1:9" x14ac:dyDescent="0.2">
      <c r="A115" s="1" t="s">
        <v>16</v>
      </c>
      <c r="B115" s="8">
        <v>44783.505555555559</v>
      </c>
      <c r="C115" s="5">
        <f t="shared" si="7"/>
        <v>16</v>
      </c>
      <c r="D115" s="5">
        <v>536</v>
      </c>
      <c r="E115" s="5">
        <v>518</v>
      </c>
      <c r="F115" s="5">
        <f t="shared" si="6"/>
        <v>3796916.3600000003</v>
      </c>
      <c r="G115" s="14">
        <f t="shared" si="4"/>
        <v>3672810.68</v>
      </c>
      <c r="I115" s="2"/>
    </row>
    <row r="116" spans="1:9" x14ac:dyDescent="0.2">
      <c r="A116" s="1" t="s">
        <v>16</v>
      </c>
      <c r="B116" s="8">
        <v>44783.505567129629</v>
      </c>
      <c r="C116" s="5">
        <f t="shared" si="7"/>
        <v>17</v>
      </c>
      <c r="D116" s="5">
        <v>574</v>
      </c>
      <c r="E116" s="5">
        <v>558</v>
      </c>
      <c r="F116" s="5">
        <f t="shared" si="6"/>
        <v>4058917.24</v>
      </c>
      <c r="G116" s="14">
        <f t="shared" si="4"/>
        <v>3948601.08</v>
      </c>
      <c r="I116" s="2"/>
    </row>
    <row r="117" spans="1:9" x14ac:dyDescent="0.2">
      <c r="A117" s="1" t="s">
        <v>16</v>
      </c>
      <c r="B117" s="8">
        <v>44783.505578703705</v>
      </c>
      <c r="C117" s="5">
        <f t="shared" si="7"/>
        <v>18</v>
      </c>
      <c r="D117" s="5">
        <v>605</v>
      </c>
      <c r="E117" s="5">
        <v>596</v>
      </c>
      <c r="F117" s="5">
        <f t="shared" si="6"/>
        <v>4272654.8000000007</v>
      </c>
      <c r="G117" s="14">
        <f t="shared" si="4"/>
        <v>4210601.96</v>
      </c>
      <c r="I117" s="2"/>
    </row>
    <row r="118" spans="1:9" x14ac:dyDescent="0.2">
      <c r="A118" s="1" t="s">
        <v>16</v>
      </c>
      <c r="B118" s="8">
        <v>44783.505590277775</v>
      </c>
      <c r="C118" s="5">
        <f t="shared" si="7"/>
        <v>19</v>
      </c>
      <c r="D118" s="5">
        <v>614</v>
      </c>
      <c r="E118" s="5">
        <v>609</v>
      </c>
      <c r="F118" s="5">
        <f t="shared" si="6"/>
        <v>4334707.6400000006</v>
      </c>
      <c r="G118" s="14">
        <f t="shared" si="4"/>
        <v>4300233.84</v>
      </c>
      <c r="I118" s="2"/>
    </row>
    <row r="119" spans="1:9" x14ac:dyDescent="0.2">
      <c r="A119" s="1" t="s">
        <v>16</v>
      </c>
      <c r="B119" s="8">
        <v>44783.505601851852</v>
      </c>
      <c r="C119" s="5">
        <f t="shared" si="7"/>
        <v>20</v>
      </c>
      <c r="D119" s="5">
        <v>638</v>
      </c>
      <c r="E119" s="5">
        <v>632</v>
      </c>
      <c r="F119" s="5">
        <f t="shared" si="6"/>
        <v>4500181.88</v>
      </c>
      <c r="G119" s="14">
        <f t="shared" si="4"/>
        <v>4458813.32</v>
      </c>
      <c r="I119" s="2"/>
    </row>
    <row r="120" spans="1:9" x14ac:dyDescent="0.2">
      <c r="A120" s="1" t="s">
        <v>16</v>
      </c>
      <c r="B120" s="8">
        <v>44783.505613425928</v>
      </c>
      <c r="C120" s="5">
        <f t="shared" si="7"/>
        <v>21</v>
      </c>
      <c r="D120" s="5">
        <v>650</v>
      </c>
      <c r="E120" s="5">
        <v>653</v>
      </c>
      <c r="F120" s="5">
        <f t="shared" si="6"/>
        <v>4582919</v>
      </c>
      <c r="G120" s="14">
        <f t="shared" si="4"/>
        <v>4603603.28</v>
      </c>
      <c r="I120" s="2"/>
    </row>
    <row r="121" spans="1:9" x14ac:dyDescent="0.2">
      <c r="A121" s="1" t="s">
        <v>16</v>
      </c>
      <c r="B121" s="8">
        <v>44783.505624999998</v>
      </c>
      <c r="C121" s="5">
        <f t="shared" si="7"/>
        <v>22</v>
      </c>
      <c r="D121" s="5">
        <v>666</v>
      </c>
      <c r="E121" s="5">
        <v>664</v>
      </c>
      <c r="F121" s="5">
        <f t="shared" si="6"/>
        <v>4693235.16</v>
      </c>
      <c r="G121" s="14">
        <f t="shared" si="4"/>
        <v>4679445.6400000006</v>
      </c>
      <c r="I121" s="2"/>
    </row>
    <row r="122" spans="1:9" x14ac:dyDescent="0.2">
      <c r="A122" s="1" t="s">
        <v>16</v>
      </c>
      <c r="B122" s="8">
        <v>44783.505636574075</v>
      </c>
      <c r="C122" s="5">
        <f t="shared" si="7"/>
        <v>23</v>
      </c>
      <c r="D122" s="5">
        <v>688</v>
      </c>
      <c r="E122" s="5">
        <v>685</v>
      </c>
      <c r="F122" s="5">
        <f t="shared" si="6"/>
        <v>4844919.88</v>
      </c>
      <c r="G122" s="14">
        <f t="shared" si="4"/>
        <v>4824235.6000000006</v>
      </c>
      <c r="I122" s="2"/>
    </row>
    <row r="123" spans="1:9" x14ac:dyDescent="0.2">
      <c r="A123" s="1" t="s">
        <v>16</v>
      </c>
      <c r="B123" s="8">
        <v>44783.505648148152</v>
      </c>
      <c r="C123" s="5">
        <f t="shared" si="7"/>
        <v>24</v>
      </c>
      <c r="D123" s="5">
        <v>698</v>
      </c>
      <c r="E123" s="5">
        <v>696</v>
      </c>
      <c r="F123" s="5">
        <f t="shared" si="6"/>
        <v>4913867.4800000004</v>
      </c>
      <c r="G123" s="14">
        <f t="shared" si="4"/>
        <v>4900077.96</v>
      </c>
      <c r="I123" s="2"/>
    </row>
    <row r="124" spans="1:9" x14ac:dyDescent="0.2">
      <c r="A124" s="1" t="s">
        <v>16</v>
      </c>
      <c r="B124" s="8">
        <v>44783.505659722221</v>
      </c>
      <c r="C124" s="5">
        <f t="shared" si="7"/>
        <v>25</v>
      </c>
      <c r="D124" s="5">
        <v>703</v>
      </c>
      <c r="E124" s="5">
        <v>703</v>
      </c>
      <c r="F124" s="5">
        <f t="shared" si="6"/>
        <v>4948341.28</v>
      </c>
      <c r="G124" s="14">
        <f t="shared" si="4"/>
        <v>4948341.28</v>
      </c>
      <c r="I124" s="2"/>
    </row>
    <row r="125" spans="1:9" x14ac:dyDescent="0.2">
      <c r="A125" s="1" t="s">
        <v>16</v>
      </c>
      <c r="B125" s="8">
        <v>44783.505671296298</v>
      </c>
      <c r="C125" s="5">
        <f t="shared" si="7"/>
        <v>26</v>
      </c>
      <c r="D125" s="5">
        <v>715</v>
      </c>
      <c r="E125" s="5">
        <v>714</v>
      </c>
      <c r="F125" s="5">
        <f t="shared" si="6"/>
        <v>5031078.4000000004</v>
      </c>
      <c r="G125" s="14">
        <f t="shared" si="4"/>
        <v>5024183.6400000006</v>
      </c>
      <c r="I125" s="2"/>
    </row>
    <row r="126" spans="1:9" x14ac:dyDescent="0.2">
      <c r="A126" s="1" t="s">
        <v>16</v>
      </c>
      <c r="B126" s="8">
        <v>44783.505682870367</v>
      </c>
      <c r="C126" s="5">
        <f t="shared" si="7"/>
        <v>27</v>
      </c>
      <c r="D126" s="5">
        <v>722</v>
      </c>
      <c r="E126" s="5">
        <v>722</v>
      </c>
      <c r="F126" s="5">
        <f t="shared" si="6"/>
        <v>5079341.72</v>
      </c>
      <c r="G126" s="14">
        <f t="shared" si="4"/>
        <v>5079341.72</v>
      </c>
      <c r="I126" s="2"/>
    </row>
    <row r="127" spans="1:9" x14ac:dyDescent="0.2">
      <c r="A127" s="1" t="s">
        <v>16</v>
      </c>
      <c r="B127" s="8">
        <v>44783.505694444444</v>
      </c>
      <c r="C127" s="5">
        <f t="shared" si="7"/>
        <v>28</v>
      </c>
      <c r="D127" s="5">
        <v>725</v>
      </c>
      <c r="E127" s="5">
        <v>726</v>
      </c>
      <c r="F127" s="5">
        <f t="shared" si="6"/>
        <v>5100026</v>
      </c>
      <c r="G127" s="14">
        <f t="shared" si="4"/>
        <v>5106920.76</v>
      </c>
      <c r="I127" s="2"/>
    </row>
    <row r="128" spans="1:9" x14ac:dyDescent="0.2">
      <c r="A128" s="1" t="s">
        <v>16</v>
      </c>
      <c r="B128" s="8">
        <v>44783.505706018521</v>
      </c>
      <c r="C128" s="5">
        <f t="shared" si="7"/>
        <v>29</v>
      </c>
      <c r="D128" s="5">
        <v>728</v>
      </c>
      <c r="E128" s="5">
        <v>729</v>
      </c>
      <c r="F128" s="5">
        <f t="shared" si="6"/>
        <v>5120710.28</v>
      </c>
      <c r="G128" s="14">
        <f t="shared" si="4"/>
        <v>5127605.04</v>
      </c>
      <c r="I128" s="2"/>
    </row>
    <row r="129" spans="1:9" x14ac:dyDescent="0.2">
      <c r="A129" s="1" t="s">
        <v>16</v>
      </c>
      <c r="B129" s="8">
        <v>44783.50571759259</v>
      </c>
      <c r="C129" s="5">
        <f t="shared" si="7"/>
        <v>30</v>
      </c>
      <c r="D129" s="5">
        <v>732</v>
      </c>
      <c r="E129" s="5">
        <v>733</v>
      </c>
      <c r="F129" s="5">
        <f t="shared" si="6"/>
        <v>5148289.32</v>
      </c>
      <c r="G129" s="14">
        <f t="shared" si="4"/>
        <v>5155184.08</v>
      </c>
      <c r="I129" s="2"/>
    </row>
    <row r="130" spans="1:9" x14ac:dyDescent="0.2">
      <c r="A130" s="1" t="s">
        <v>16</v>
      </c>
      <c r="B130" s="8">
        <v>44783.505729166667</v>
      </c>
      <c r="C130" s="5">
        <f t="shared" si="7"/>
        <v>31</v>
      </c>
      <c r="D130" s="5">
        <v>736</v>
      </c>
      <c r="E130" s="5">
        <v>736</v>
      </c>
      <c r="F130" s="5">
        <f t="shared" si="6"/>
        <v>5175868.3600000003</v>
      </c>
      <c r="G130" s="14">
        <f t="shared" si="4"/>
        <v>5175868.3600000003</v>
      </c>
      <c r="I130" s="2"/>
    </row>
    <row r="131" spans="1:9" x14ac:dyDescent="0.2">
      <c r="A131" s="1" t="s">
        <v>16</v>
      </c>
      <c r="B131" s="8">
        <v>44783.505740740744</v>
      </c>
      <c r="C131" s="5">
        <f t="shared" si="7"/>
        <v>32</v>
      </c>
      <c r="D131" s="5">
        <v>740</v>
      </c>
      <c r="E131" s="5">
        <v>741</v>
      </c>
      <c r="F131" s="5">
        <f t="shared" si="6"/>
        <v>5203447.4000000004</v>
      </c>
      <c r="G131" s="14">
        <f t="shared" si="4"/>
        <v>5210342.16</v>
      </c>
      <c r="I131" s="2"/>
    </row>
    <row r="132" spans="1:9" x14ac:dyDescent="0.2">
      <c r="A132" s="1" t="s">
        <v>16</v>
      </c>
      <c r="B132" s="8">
        <v>44783.505752314813</v>
      </c>
      <c r="C132" s="5">
        <f t="shared" si="7"/>
        <v>33</v>
      </c>
      <c r="D132" s="5">
        <v>746</v>
      </c>
      <c r="E132" s="5">
        <v>746</v>
      </c>
      <c r="F132" s="5">
        <f t="shared" si="6"/>
        <v>5244815.96</v>
      </c>
      <c r="G132" s="14">
        <f t="shared" si="4"/>
        <v>5244815.96</v>
      </c>
      <c r="I132" s="2"/>
    </row>
    <row r="133" spans="1:9" x14ac:dyDescent="0.2">
      <c r="A133" s="1" t="s">
        <v>16</v>
      </c>
      <c r="B133" s="8">
        <v>44783.50576388889</v>
      </c>
      <c r="C133" s="5">
        <f t="shared" si="7"/>
        <v>34</v>
      </c>
      <c r="D133" s="5">
        <v>753</v>
      </c>
      <c r="E133" s="5">
        <v>753</v>
      </c>
      <c r="F133" s="5">
        <f t="shared" si="6"/>
        <v>5293079.28</v>
      </c>
      <c r="G133" s="14">
        <f t="shared" si="4"/>
        <v>5293079.28</v>
      </c>
      <c r="I133" s="2"/>
    </row>
    <row r="134" spans="1:9" x14ac:dyDescent="0.2">
      <c r="A134" s="1" t="s">
        <v>16</v>
      </c>
      <c r="B134" s="8">
        <v>44783.50577546296</v>
      </c>
      <c r="C134" s="5">
        <f t="shared" si="7"/>
        <v>35</v>
      </c>
      <c r="D134" s="5">
        <v>758</v>
      </c>
      <c r="E134" s="5">
        <v>758</v>
      </c>
      <c r="F134" s="5">
        <f t="shared" si="6"/>
        <v>5327553.08</v>
      </c>
      <c r="G134" s="14">
        <f t="shared" si="4"/>
        <v>5327553.08</v>
      </c>
      <c r="I134" s="2"/>
    </row>
    <row r="135" spans="1:9" x14ac:dyDescent="0.2">
      <c r="A135" s="1" t="s">
        <v>16</v>
      </c>
      <c r="B135" s="8">
        <v>44783.505787037036</v>
      </c>
      <c r="C135" s="5">
        <f t="shared" si="7"/>
        <v>36</v>
      </c>
      <c r="D135" s="5">
        <v>762</v>
      </c>
      <c r="E135" s="5">
        <v>763</v>
      </c>
      <c r="F135" s="5">
        <f t="shared" si="6"/>
        <v>5355132.12</v>
      </c>
      <c r="G135" s="14">
        <f t="shared" si="4"/>
        <v>5362026.88</v>
      </c>
      <c r="I135" s="2"/>
    </row>
    <row r="136" spans="1:9" x14ac:dyDescent="0.2">
      <c r="A136" s="1" t="s">
        <v>16</v>
      </c>
      <c r="B136" s="8">
        <v>44783.505798611113</v>
      </c>
      <c r="C136" s="5">
        <f t="shared" si="7"/>
        <v>37</v>
      </c>
      <c r="D136" s="5">
        <v>768</v>
      </c>
      <c r="E136" s="5">
        <v>769</v>
      </c>
      <c r="F136" s="5">
        <f t="shared" si="6"/>
        <v>5396500.6799999997</v>
      </c>
      <c r="G136" s="14">
        <f t="shared" si="4"/>
        <v>5403395.4400000004</v>
      </c>
      <c r="I136" s="2"/>
    </row>
    <row r="137" spans="1:9" x14ac:dyDescent="0.2">
      <c r="A137" s="1" t="s">
        <v>16</v>
      </c>
      <c r="B137" s="8">
        <v>44783.505810185183</v>
      </c>
      <c r="C137" s="5">
        <f t="shared" si="7"/>
        <v>38</v>
      </c>
      <c r="D137" s="5">
        <v>775</v>
      </c>
      <c r="E137" s="5">
        <v>775</v>
      </c>
      <c r="F137" s="5">
        <f t="shared" si="6"/>
        <v>5444764</v>
      </c>
      <c r="G137" s="14">
        <f t="shared" si="4"/>
        <v>5444764</v>
      </c>
      <c r="I137" s="2"/>
    </row>
    <row r="138" spans="1:9" x14ac:dyDescent="0.2">
      <c r="A138" s="1" t="s">
        <v>16</v>
      </c>
      <c r="B138" s="8">
        <v>44783.50582175926</v>
      </c>
      <c r="C138" s="5">
        <f t="shared" si="7"/>
        <v>39</v>
      </c>
      <c r="D138" s="5">
        <v>781</v>
      </c>
      <c r="E138" s="5">
        <v>782</v>
      </c>
      <c r="F138" s="5">
        <f t="shared" si="6"/>
        <v>5486132.5600000005</v>
      </c>
      <c r="G138" s="14">
        <f t="shared" si="4"/>
        <v>5493027.3200000003</v>
      </c>
      <c r="I138" s="2"/>
    </row>
    <row r="139" spans="1:9" x14ac:dyDescent="0.2">
      <c r="A139" s="1" t="s">
        <v>16</v>
      </c>
      <c r="B139" s="8">
        <v>44783.505833333336</v>
      </c>
      <c r="C139" s="5">
        <f t="shared" si="7"/>
        <v>40</v>
      </c>
      <c r="D139" s="5">
        <v>788</v>
      </c>
      <c r="E139" s="5">
        <v>788</v>
      </c>
      <c r="F139" s="5">
        <f t="shared" si="6"/>
        <v>5534395.8799999999</v>
      </c>
      <c r="G139" s="14">
        <f t="shared" si="4"/>
        <v>5534395.8799999999</v>
      </c>
      <c r="I139" s="2"/>
    </row>
    <row r="140" spans="1:9" x14ac:dyDescent="0.2">
      <c r="A140" s="1" t="s">
        <v>16</v>
      </c>
      <c r="B140" s="8">
        <v>44783.505844907406</v>
      </c>
      <c r="C140" s="5">
        <f t="shared" si="7"/>
        <v>41</v>
      </c>
      <c r="D140" s="5">
        <v>798</v>
      </c>
      <c r="E140" s="5">
        <v>797</v>
      </c>
      <c r="F140" s="5">
        <f t="shared" si="6"/>
        <v>5603343.4800000004</v>
      </c>
      <c r="G140" s="14">
        <f t="shared" ref="G140:G203" si="8">E140*6894.76 +101325</f>
        <v>5596448.7199999997</v>
      </c>
      <c r="I140" s="2"/>
    </row>
    <row r="141" spans="1:9" x14ac:dyDescent="0.2">
      <c r="A141" s="1" t="s">
        <v>16</v>
      </c>
      <c r="B141" s="8">
        <v>44783.505856481483</v>
      </c>
      <c r="C141" s="5">
        <f t="shared" ref="C141:C204" si="9">C140+1</f>
        <v>42</v>
      </c>
      <c r="D141" s="5">
        <v>809</v>
      </c>
      <c r="E141" s="5">
        <v>808</v>
      </c>
      <c r="F141" s="5">
        <f t="shared" si="6"/>
        <v>5679185.8399999999</v>
      </c>
      <c r="G141" s="14">
        <f t="shared" si="8"/>
        <v>5672291.0800000001</v>
      </c>
      <c r="I141" s="2"/>
    </row>
    <row r="142" spans="1:9" x14ac:dyDescent="0.2">
      <c r="A142" s="1" t="s">
        <v>16</v>
      </c>
      <c r="B142" s="8">
        <v>44783.505868055552</v>
      </c>
      <c r="C142" s="5">
        <f t="shared" si="9"/>
        <v>43</v>
      </c>
      <c r="D142" s="5">
        <v>817</v>
      </c>
      <c r="E142" s="5">
        <v>817</v>
      </c>
      <c r="F142" s="5">
        <f t="shared" si="6"/>
        <v>5734343.9199999999</v>
      </c>
      <c r="G142" s="14">
        <f t="shared" si="8"/>
        <v>5734343.9199999999</v>
      </c>
      <c r="I142" s="2"/>
    </row>
    <row r="143" spans="1:9" x14ac:dyDescent="0.2">
      <c r="A143" s="1" t="s">
        <v>16</v>
      </c>
      <c r="B143" s="8">
        <v>44783.505879629629</v>
      </c>
      <c r="C143" s="5">
        <f t="shared" si="9"/>
        <v>44</v>
      </c>
      <c r="D143" s="5">
        <v>820</v>
      </c>
      <c r="E143" s="5">
        <v>821</v>
      </c>
      <c r="F143" s="5">
        <f t="shared" si="6"/>
        <v>5755028.2000000002</v>
      </c>
      <c r="G143" s="14">
        <f t="shared" si="8"/>
        <v>5761922.96</v>
      </c>
      <c r="I143" s="2"/>
    </row>
    <row r="144" spans="1:9" x14ac:dyDescent="0.2">
      <c r="A144" s="1" t="s">
        <v>16</v>
      </c>
      <c r="B144" s="8">
        <v>44783.505891203706</v>
      </c>
      <c r="C144" s="5">
        <f t="shared" si="9"/>
        <v>45</v>
      </c>
      <c r="D144" s="5">
        <v>821</v>
      </c>
      <c r="E144" s="5">
        <v>822</v>
      </c>
      <c r="F144" s="5">
        <f t="shared" si="6"/>
        <v>5761922.96</v>
      </c>
      <c r="G144" s="14">
        <f t="shared" si="8"/>
        <v>5768817.7199999997</v>
      </c>
      <c r="I144" s="2"/>
    </row>
    <row r="145" spans="1:9" x14ac:dyDescent="0.2">
      <c r="A145" s="1" t="s">
        <v>16</v>
      </c>
      <c r="B145" s="8">
        <v>44783.505902777775</v>
      </c>
      <c r="C145" s="5">
        <f t="shared" si="9"/>
        <v>46</v>
      </c>
      <c r="D145" s="5">
        <v>821</v>
      </c>
      <c r="E145" s="5">
        <v>822</v>
      </c>
      <c r="F145" s="5">
        <f t="shared" si="6"/>
        <v>5761922.96</v>
      </c>
      <c r="G145" s="14">
        <f t="shared" si="8"/>
        <v>5768817.7199999997</v>
      </c>
      <c r="I145" s="2"/>
    </row>
    <row r="146" spans="1:9" x14ac:dyDescent="0.2">
      <c r="A146" s="1" t="s">
        <v>16</v>
      </c>
      <c r="B146" s="8">
        <v>44783.505914351852</v>
      </c>
      <c r="C146" s="5">
        <f t="shared" si="9"/>
        <v>47</v>
      </c>
      <c r="D146" s="5">
        <v>820</v>
      </c>
      <c r="E146" s="5">
        <v>821</v>
      </c>
      <c r="F146" s="5">
        <f t="shared" ref="F146:F209" si="10">D146*6894.76 +101325</f>
        <v>5755028.2000000002</v>
      </c>
      <c r="G146" s="14">
        <f t="shared" si="8"/>
        <v>5761922.96</v>
      </c>
      <c r="I146" s="2"/>
    </row>
    <row r="147" spans="1:9" x14ac:dyDescent="0.2">
      <c r="A147" s="1" t="s">
        <v>16</v>
      </c>
      <c r="B147" s="8">
        <v>44783.505925925929</v>
      </c>
      <c r="C147" s="5">
        <f t="shared" si="9"/>
        <v>48</v>
      </c>
      <c r="D147" s="5">
        <v>818</v>
      </c>
      <c r="E147" s="5">
        <v>819</v>
      </c>
      <c r="F147" s="5">
        <f t="shared" si="10"/>
        <v>5741238.6800000006</v>
      </c>
      <c r="G147" s="14">
        <f t="shared" si="8"/>
        <v>5748133.4400000004</v>
      </c>
      <c r="I147" s="2"/>
    </row>
    <row r="148" spans="1:9" x14ac:dyDescent="0.2">
      <c r="A148" s="1" t="s">
        <v>16</v>
      </c>
      <c r="B148" s="8">
        <v>44783.505937499998</v>
      </c>
      <c r="C148" s="5">
        <f t="shared" si="9"/>
        <v>49</v>
      </c>
      <c r="D148" s="5">
        <v>816</v>
      </c>
      <c r="E148" s="5">
        <v>817</v>
      </c>
      <c r="F148" s="5">
        <f t="shared" si="10"/>
        <v>5727449.1600000001</v>
      </c>
      <c r="G148" s="14">
        <f t="shared" si="8"/>
        <v>5734343.9199999999</v>
      </c>
      <c r="I148" s="2"/>
    </row>
    <row r="149" spans="1:9" x14ac:dyDescent="0.2">
      <c r="A149" s="1" t="s">
        <v>16</v>
      </c>
      <c r="B149" s="8">
        <v>44783.505949074075</v>
      </c>
      <c r="C149" s="5">
        <f t="shared" si="9"/>
        <v>50</v>
      </c>
      <c r="D149" s="5">
        <v>815</v>
      </c>
      <c r="E149" s="5">
        <v>816</v>
      </c>
      <c r="F149" s="5">
        <f t="shared" si="10"/>
        <v>5720554.4000000004</v>
      </c>
      <c r="G149" s="14">
        <f t="shared" si="8"/>
        <v>5727449.1600000001</v>
      </c>
      <c r="I149" s="2"/>
    </row>
    <row r="150" spans="1:9" x14ac:dyDescent="0.2">
      <c r="A150" s="1" t="s">
        <v>16</v>
      </c>
      <c r="B150" s="8">
        <v>44783.505960648145</v>
      </c>
      <c r="C150" s="5">
        <f t="shared" si="9"/>
        <v>51</v>
      </c>
      <c r="D150" s="5">
        <v>815</v>
      </c>
      <c r="E150" s="5">
        <v>816</v>
      </c>
      <c r="F150" s="5">
        <f t="shared" si="10"/>
        <v>5720554.4000000004</v>
      </c>
      <c r="G150" s="14">
        <f t="shared" si="8"/>
        <v>5727449.1600000001</v>
      </c>
      <c r="I150" s="2"/>
    </row>
    <row r="151" spans="1:9" x14ac:dyDescent="0.2">
      <c r="A151" s="1" t="s">
        <v>16</v>
      </c>
      <c r="B151" s="8">
        <v>44783.505972222221</v>
      </c>
      <c r="C151" s="5">
        <f t="shared" si="9"/>
        <v>52</v>
      </c>
      <c r="D151" s="5">
        <v>814</v>
      </c>
      <c r="E151" s="5">
        <v>815</v>
      </c>
      <c r="F151" s="5">
        <f t="shared" si="10"/>
        <v>5713659.6400000006</v>
      </c>
      <c r="G151" s="14">
        <f t="shared" si="8"/>
        <v>5720554.4000000004</v>
      </c>
      <c r="I151" s="2"/>
    </row>
    <row r="152" spans="1:9" x14ac:dyDescent="0.2">
      <c r="A152" s="1" t="s">
        <v>16</v>
      </c>
      <c r="B152" s="8">
        <v>44783.505983796298</v>
      </c>
      <c r="C152" s="5">
        <f t="shared" si="9"/>
        <v>53</v>
      </c>
      <c r="D152" s="5">
        <v>814</v>
      </c>
      <c r="E152" s="5">
        <v>815</v>
      </c>
      <c r="F152" s="5">
        <f t="shared" si="10"/>
        <v>5713659.6400000006</v>
      </c>
      <c r="G152" s="14">
        <f t="shared" si="8"/>
        <v>5720554.4000000004</v>
      </c>
      <c r="I152" s="2"/>
    </row>
    <row r="153" spans="1:9" x14ac:dyDescent="0.2">
      <c r="A153" s="10">
        <v>2</v>
      </c>
      <c r="B153" s="11">
        <v>44783.505995370368</v>
      </c>
      <c r="C153" s="12">
        <f t="shared" si="9"/>
        <v>54</v>
      </c>
      <c r="D153" s="12">
        <v>814</v>
      </c>
      <c r="E153" s="12">
        <v>815</v>
      </c>
      <c r="F153" s="12">
        <f t="shared" si="10"/>
        <v>5713659.6400000006</v>
      </c>
      <c r="G153" s="12">
        <f t="shared" si="8"/>
        <v>5720554.4000000004</v>
      </c>
      <c r="I153" s="2"/>
    </row>
    <row r="154" spans="1:9" x14ac:dyDescent="0.2">
      <c r="A154" s="10">
        <v>2</v>
      </c>
      <c r="B154" s="11">
        <v>44783.506006944444</v>
      </c>
      <c r="C154" s="12">
        <f t="shared" si="9"/>
        <v>55</v>
      </c>
      <c r="D154" s="12">
        <v>763</v>
      </c>
      <c r="E154" s="12">
        <v>401</v>
      </c>
      <c r="F154" s="12">
        <f t="shared" si="10"/>
        <v>5362026.88</v>
      </c>
      <c r="G154" s="12">
        <f t="shared" si="8"/>
        <v>2866123.7600000002</v>
      </c>
      <c r="I154" s="2"/>
    </row>
    <row r="155" spans="1:9" x14ac:dyDescent="0.2">
      <c r="A155" s="10">
        <v>2</v>
      </c>
      <c r="B155" s="11">
        <v>44783.506018518521</v>
      </c>
      <c r="C155" s="12">
        <f t="shared" si="9"/>
        <v>56</v>
      </c>
      <c r="D155" s="12">
        <v>630</v>
      </c>
      <c r="E155" s="12">
        <v>148</v>
      </c>
      <c r="F155" s="12">
        <f t="shared" si="10"/>
        <v>4445023.8</v>
      </c>
      <c r="G155" s="12">
        <f t="shared" si="8"/>
        <v>1121749.48</v>
      </c>
      <c r="I155" s="2"/>
    </row>
    <row r="156" spans="1:9" x14ac:dyDescent="0.2">
      <c r="A156" s="10">
        <v>2</v>
      </c>
      <c r="B156" s="11">
        <v>44783.506030092591</v>
      </c>
      <c r="C156" s="12">
        <f t="shared" si="9"/>
        <v>57</v>
      </c>
      <c r="D156" s="12">
        <v>506</v>
      </c>
      <c r="E156" s="12">
        <v>54</v>
      </c>
      <c r="F156" s="12">
        <f t="shared" si="10"/>
        <v>3590073.56</v>
      </c>
      <c r="G156" s="12">
        <f t="shared" si="8"/>
        <v>473642.04000000004</v>
      </c>
      <c r="I156" s="2"/>
    </row>
    <row r="157" spans="1:9" x14ac:dyDescent="0.2">
      <c r="A157" s="10">
        <v>2</v>
      </c>
      <c r="B157" s="11">
        <v>44783.506041666667</v>
      </c>
      <c r="C157" s="12">
        <f t="shared" si="9"/>
        <v>58</v>
      </c>
      <c r="D157" s="12">
        <v>405</v>
      </c>
      <c r="E157" s="12">
        <v>26</v>
      </c>
      <c r="F157" s="12">
        <f t="shared" si="10"/>
        <v>2893702.8000000003</v>
      </c>
      <c r="G157" s="12">
        <f t="shared" si="8"/>
        <v>280588.76</v>
      </c>
      <c r="I157" s="2"/>
    </row>
    <row r="158" spans="1:9" x14ac:dyDescent="0.2">
      <c r="A158" s="10">
        <v>2</v>
      </c>
      <c r="B158" s="11">
        <v>44783.506053240744</v>
      </c>
      <c r="C158" s="12">
        <f t="shared" si="9"/>
        <v>59</v>
      </c>
      <c r="D158" s="12">
        <v>324</v>
      </c>
      <c r="E158" s="12">
        <v>12</v>
      </c>
      <c r="F158" s="12">
        <f t="shared" si="10"/>
        <v>2335227.2400000002</v>
      </c>
      <c r="G158" s="12">
        <f t="shared" si="8"/>
        <v>184062.12</v>
      </c>
      <c r="I158" s="2"/>
    </row>
    <row r="159" spans="1:9" x14ac:dyDescent="0.2">
      <c r="A159" s="10">
        <v>2</v>
      </c>
      <c r="B159" s="11">
        <v>44783.506064814814</v>
      </c>
      <c r="C159" s="12">
        <f t="shared" si="9"/>
        <v>60</v>
      </c>
      <c r="D159" s="12">
        <v>261</v>
      </c>
      <c r="E159" s="12">
        <v>5</v>
      </c>
      <c r="F159" s="12">
        <f t="shared" si="10"/>
        <v>1900857.36</v>
      </c>
      <c r="G159" s="12">
        <f t="shared" si="8"/>
        <v>135798.79999999999</v>
      </c>
      <c r="I159" s="2"/>
    </row>
    <row r="160" spans="1:9" x14ac:dyDescent="0.2">
      <c r="A160" s="10">
        <v>2</v>
      </c>
      <c r="B160" s="11">
        <v>44783.506076388891</v>
      </c>
      <c r="C160" s="12">
        <f t="shared" si="9"/>
        <v>61</v>
      </c>
      <c r="D160" s="12">
        <v>209</v>
      </c>
      <c r="E160" s="12">
        <v>2</v>
      </c>
      <c r="F160" s="12">
        <f t="shared" si="10"/>
        <v>1542329.84</v>
      </c>
      <c r="G160" s="12">
        <f t="shared" si="8"/>
        <v>115114.52</v>
      </c>
      <c r="I160" s="2"/>
    </row>
    <row r="161" spans="1:9" x14ac:dyDescent="0.2">
      <c r="A161" s="10">
        <v>2</v>
      </c>
      <c r="B161" s="11">
        <v>44783.50608796296</v>
      </c>
      <c r="C161" s="12">
        <f t="shared" si="9"/>
        <v>62</v>
      </c>
      <c r="D161" s="12">
        <v>171</v>
      </c>
      <c r="E161" s="12">
        <v>1</v>
      </c>
      <c r="F161" s="12">
        <f t="shared" si="10"/>
        <v>1280328.96</v>
      </c>
      <c r="G161" s="12">
        <f t="shared" si="8"/>
        <v>108219.76</v>
      </c>
      <c r="I161" s="2"/>
    </row>
    <row r="162" spans="1:9" x14ac:dyDescent="0.2">
      <c r="A162" s="10">
        <v>2</v>
      </c>
      <c r="B162" s="11">
        <v>44783.506099537037</v>
      </c>
      <c r="C162" s="12">
        <f t="shared" si="9"/>
        <v>63</v>
      </c>
      <c r="D162" s="12">
        <v>140</v>
      </c>
      <c r="E162" s="12">
        <v>1</v>
      </c>
      <c r="F162" s="12">
        <f t="shared" si="10"/>
        <v>1066591.3999999999</v>
      </c>
      <c r="G162" s="12">
        <f t="shared" si="8"/>
        <v>108219.76</v>
      </c>
      <c r="I162" s="2"/>
    </row>
    <row r="163" spans="1:9" x14ac:dyDescent="0.2">
      <c r="A163" s="10">
        <v>2</v>
      </c>
      <c r="B163" s="11">
        <v>44783.506111111114</v>
      </c>
      <c r="C163" s="12">
        <f t="shared" si="9"/>
        <v>64</v>
      </c>
      <c r="D163" s="12">
        <v>113</v>
      </c>
      <c r="E163" s="12">
        <v>1</v>
      </c>
      <c r="F163" s="12">
        <f t="shared" si="10"/>
        <v>880432.88</v>
      </c>
      <c r="G163" s="12">
        <f t="shared" si="8"/>
        <v>108219.76</v>
      </c>
      <c r="I163" s="2"/>
    </row>
    <row r="164" spans="1:9" x14ac:dyDescent="0.2">
      <c r="A164" s="10">
        <v>2</v>
      </c>
      <c r="B164" s="11">
        <v>44783.506122685183</v>
      </c>
      <c r="C164" s="13">
        <v>0</v>
      </c>
      <c r="D164" s="13">
        <v>93</v>
      </c>
      <c r="E164" s="13">
        <v>0</v>
      </c>
      <c r="F164" s="13">
        <f t="shared" si="10"/>
        <v>742537.68</v>
      </c>
      <c r="G164" s="13">
        <f t="shared" si="8"/>
        <v>101325</v>
      </c>
      <c r="I164" s="2"/>
    </row>
    <row r="165" spans="1:9" x14ac:dyDescent="0.2">
      <c r="A165" s="10">
        <v>2</v>
      </c>
      <c r="B165" s="11">
        <v>44783.50613425926</v>
      </c>
      <c r="C165" s="13">
        <f t="shared" si="9"/>
        <v>1</v>
      </c>
      <c r="D165" s="13">
        <v>73</v>
      </c>
      <c r="E165" s="13">
        <v>0</v>
      </c>
      <c r="F165" s="13">
        <f t="shared" si="10"/>
        <v>604642.48</v>
      </c>
      <c r="G165" s="13">
        <f t="shared" si="8"/>
        <v>101325</v>
      </c>
      <c r="I165" s="2"/>
    </row>
    <row r="166" spans="1:9" x14ac:dyDescent="0.2">
      <c r="A166" s="10">
        <v>2</v>
      </c>
      <c r="B166" s="11">
        <v>44783.506145833337</v>
      </c>
      <c r="C166" s="13">
        <f t="shared" si="9"/>
        <v>2</v>
      </c>
      <c r="D166" s="13">
        <v>60</v>
      </c>
      <c r="E166" s="13">
        <v>0</v>
      </c>
      <c r="F166" s="13">
        <f t="shared" si="10"/>
        <v>515010.60000000003</v>
      </c>
      <c r="G166" s="13">
        <f t="shared" si="8"/>
        <v>101325</v>
      </c>
      <c r="I166" s="2"/>
    </row>
    <row r="167" spans="1:9" x14ac:dyDescent="0.2">
      <c r="A167" s="10">
        <v>2</v>
      </c>
      <c r="B167" s="11">
        <v>44783.506157407406</v>
      </c>
      <c r="C167" s="13">
        <f t="shared" si="9"/>
        <v>3</v>
      </c>
      <c r="D167" s="13">
        <v>49</v>
      </c>
      <c r="E167" s="13">
        <v>0</v>
      </c>
      <c r="F167" s="13">
        <f t="shared" si="10"/>
        <v>439168.24</v>
      </c>
      <c r="G167" s="13">
        <f t="shared" si="8"/>
        <v>101325</v>
      </c>
      <c r="I167" s="2"/>
    </row>
    <row r="168" spans="1:9" x14ac:dyDescent="0.2">
      <c r="A168" s="10">
        <v>2</v>
      </c>
      <c r="B168" s="11">
        <v>44783.506168981483</v>
      </c>
      <c r="C168" s="13">
        <f t="shared" si="9"/>
        <v>4</v>
      </c>
      <c r="D168" s="13">
        <v>40</v>
      </c>
      <c r="E168" s="13">
        <v>0</v>
      </c>
      <c r="F168" s="13">
        <f t="shared" si="10"/>
        <v>377115.4</v>
      </c>
      <c r="G168" s="13">
        <f t="shared" si="8"/>
        <v>101325</v>
      </c>
      <c r="I168" s="2"/>
    </row>
    <row r="169" spans="1:9" x14ac:dyDescent="0.2">
      <c r="A169" s="10">
        <v>2</v>
      </c>
      <c r="B169" s="11">
        <v>44783.506180555552</v>
      </c>
      <c r="C169" s="13">
        <f t="shared" si="9"/>
        <v>5</v>
      </c>
      <c r="D169" s="13">
        <v>32</v>
      </c>
      <c r="E169" s="13">
        <v>0</v>
      </c>
      <c r="F169" s="13">
        <f t="shared" si="10"/>
        <v>321957.32</v>
      </c>
      <c r="G169" s="13">
        <f t="shared" si="8"/>
        <v>101325</v>
      </c>
      <c r="I169" s="2"/>
    </row>
    <row r="170" spans="1:9" x14ac:dyDescent="0.2">
      <c r="A170" s="10">
        <v>2</v>
      </c>
      <c r="B170" s="11">
        <v>44783.506192129629</v>
      </c>
      <c r="C170" s="13">
        <f t="shared" si="9"/>
        <v>6</v>
      </c>
      <c r="D170" s="13">
        <v>26</v>
      </c>
      <c r="E170" s="13">
        <v>0</v>
      </c>
      <c r="F170" s="13">
        <f t="shared" si="10"/>
        <v>280588.76</v>
      </c>
      <c r="G170" s="13">
        <f t="shared" si="8"/>
        <v>101325</v>
      </c>
      <c r="I170" s="2"/>
    </row>
    <row r="171" spans="1:9" x14ac:dyDescent="0.2">
      <c r="A171" s="10">
        <v>2</v>
      </c>
      <c r="B171" s="11">
        <v>44783.506203703706</v>
      </c>
      <c r="C171" s="13">
        <f t="shared" si="9"/>
        <v>7</v>
      </c>
      <c r="D171" s="13">
        <v>21</v>
      </c>
      <c r="E171" s="13">
        <v>0</v>
      </c>
      <c r="F171" s="13">
        <f t="shared" si="10"/>
        <v>246114.96</v>
      </c>
      <c r="G171" s="13">
        <f t="shared" si="8"/>
        <v>101325</v>
      </c>
      <c r="I171" s="2"/>
    </row>
    <row r="172" spans="1:9" x14ac:dyDescent="0.2">
      <c r="A172" s="10">
        <v>2</v>
      </c>
      <c r="B172" s="11">
        <v>44783.506215277775</v>
      </c>
      <c r="C172" s="13">
        <f t="shared" si="9"/>
        <v>8</v>
      </c>
      <c r="D172" s="13">
        <v>17</v>
      </c>
      <c r="E172" s="13">
        <v>0</v>
      </c>
      <c r="F172" s="13">
        <f t="shared" si="10"/>
        <v>218535.91999999998</v>
      </c>
      <c r="G172" s="13">
        <f t="shared" si="8"/>
        <v>101325</v>
      </c>
      <c r="I172" s="2"/>
    </row>
    <row r="173" spans="1:9" x14ac:dyDescent="0.2">
      <c r="A173" s="10">
        <v>2</v>
      </c>
      <c r="B173" s="11">
        <v>44783.506226851852</v>
      </c>
      <c r="C173" s="13">
        <f t="shared" si="9"/>
        <v>9</v>
      </c>
      <c r="D173" s="13">
        <v>14</v>
      </c>
      <c r="E173" s="13">
        <v>0</v>
      </c>
      <c r="F173" s="13">
        <f t="shared" si="10"/>
        <v>197851.64</v>
      </c>
      <c r="G173" s="13">
        <f t="shared" si="8"/>
        <v>101325</v>
      </c>
      <c r="I173" s="2"/>
    </row>
    <row r="174" spans="1:9" x14ac:dyDescent="0.2">
      <c r="A174" s="10">
        <v>2</v>
      </c>
      <c r="B174" s="11">
        <v>44783.506238425929</v>
      </c>
      <c r="C174" s="13">
        <f t="shared" si="9"/>
        <v>10</v>
      </c>
      <c r="D174" s="13">
        <v>11</v>
      </c>
      <c r="E174" s="13">
        <v>0</v>
      </c>
      <c r="F174" s="13">
        <f t="shared" si="10"/>
        <v>177167.35999999999</v>
      </c>
      <c r="G174" s="13">
        <f t="shared" si="8"/>
        <v>101325</v>
      </c>
      <c r="I174" s="2"/>
    </row>
    <row r="175" spans="1:9" x14ac:dyDescent="0.2">
      <c r="A175" s="10">
        <v>2</v>
      </c>
      <c r="B175" s="11">
        <v>44783.506249999999</v>
      </c>
      <c r="C175" s="13">
        <f t="shared" si="9"/>
        <v>11</v>
      </c>
      <c r="D175" s="13">
        <v>9</v>
      </c>
      <c r="E175" s="13">
        <v>0</v>
      </c>
      <c r="F175" s="13">
        <f t="shared" si="10"/>
        <v>163377.84</v>
      </c>
      <c r="G175" s="13">
        <f t="shared" si="8"/>
        <v>101325</v>
      </c>
      <c r="I175" s="2"/>
    </row>
    <row r="176" spans="1:9" x14ac:dyDescent="0.2">
      <c r="A176" s="10">
        <v>2</v>
      </c>
      <c r="B176" s="11">
        <v>44783.506261574075</v>
      </c>
      <c r="C176" s="13">
        <f t="shared" si="9"/>
        <v>12</v>
      </c>
      <c r="D176" s="13">
        <v>8</v>
      </c>
      <c r="E176" s="13">
        <v>0</v>
      </c>
      <c r="F176" s="13">
        <f t="shared" si="10"/>
        <v>156483.08000000002</v>
      </c>
      <c r="G176" s="13">
        <f t="shared" si="8"/>
        <v>101325</v>
      </c>
      <c r="I176" s="2"/>
    </row>
    <row r="177" spans="1:9" x14ac:dyDescent="0.2">
      <c r="A177" s="10">
        <v>2</v>
      </c>
      <c r="B177" s="11">
        <v>44783.506273148145</v>
      </c>
      <c r="C177" s="13">
        <f t="shared" si="9"/>
        <v>13</v>
      </c>
      <c r="D177" s="13">
        <v>7</v>
      </c>
      <c r="E177" s="13">
        <v>0</v>
      </c>
      <c r="F177" s="13">
        <f t="shared" si="10"/>
        <v>149588.32</v>
      </c>
      <c r="G177" s="13">
        <f t="shared" si="8"/>
        <v>101325</v>
      </c>
      <c r="I177" s="2"/>
    </row>
    <row r="178" spans="1:9" x14ac:dyDescent="0.2">
      <c r="A178" s="10">
        <v>2</v>
      </c>
      <c r="B178" s="11">
        <v>44783.506284722222</v>
      </c>
      <c r="C178" s="13">
        <f t="shared" si="9"/>
        <v>14</v>
      </c>
      <c r="D178" s="13">
        <v>5</v>
      </c>
      <c r="E178" s="13">
        <v>0</v>
      </c>
      <c r="F178" s="13">
        <f t="shared" si="10"/>
        <v>135798.79999999999</v>
      </c>
      <c r="G178" s="13">
        <f t="shared" si="8"/>
        <v>101325</v>
      </c>
      <c r="I178" s="2"/>
    </row>
    <row r="179" spans="1:9" x14ac:dyDescent="0.2">
      <c r="A179" s="10">
        <v>2</v>
      </c>
      <c r="B179" s="11">
        <v>44783.506296296298</v>
      </c>
      <c r="C179" s="13">
        <f t="shared" si="9"/>
        <v>15</v>
      </c>
      <c r="D179" s="13">
        <v>5</v>
      </c>
      <c r="E179" s="13">
        <v>0</v>
      </c>
      <c r="F179" s="13">
        <f t="shared" si="10"/>
        <v>135798.79999999999</v>
      </c>
      <c r="G179" s="13">
        <f t="shared" si="8"/>
        <v>101325</v>
      </c>
      <c r="I179" s="2"/>
    </row>
    <row r="180" spans="1:9" x14ac:dyDescent="0.2">
      <c r="A180" s="10">
        <v>2</v>
      </c>
      <c r="B180" s="11">
        <v>44783.506307870368</v>
      </c>
      <c r="C180" s="13">
        <f t="shared" si="9"/>
        <v>16</v>
      </c>
      <c r="D180" s="13">
        <v>4</v>
      </c>
      <c r="E180" s="13">
        <v>0</v>
      </c>
      <c r="F180" s="13">
        <f t="shared" si="10"/>
        <v>128904.04000000001</v>
      </c>
      <c r="G180" s="13">
        <f t="shared" si="8"/>
        <v>101325</v>
      </c>
      <c r="I180" s="2"/>
    </row>
    <row r="181" spans="1:9" x14ac:dyDescent="0.2">
      <c r="A181" s="10">
        <v>2</v>
      </c>
      <c r="B181" s="11">
        <v>44783.506319444445</v>
      </c>
      <c r="C181" s="13">
        <f t="shared" si="9"/>
        <v>17</v>
      </c>
      <c r="D181" s="13">
        <v>4</v>
      </c>
      <c r="E181" s="13">
        <v>0</v>
      </c>
      <c r="F181" s="13">
        <f t="shared" si="10"/>
        <v>128904.04000000001</v>
      </c>
      <c r="G181" s="13">
        <f t="shared" si="8"/>
        <v>101325</v>
      </c>
      <c r="I181" s="2"/>
    </row>
    <row r="182" spans="1:9" x14ac:dyDescent="0.2">
      <c r="A182" s="10">
        <v>2</v>
      </c>
      <c r="B182" s="11">
        <v>44783.506331018521</v>
      </c>
      <c r="C182" s="13">
        <f t="shared" si="9"/>
        <v>18</v>
      </c>
      <c r="D182" s="13">
        <v>3</v>
      </c>
      <c r="E182" s="13">
        <v>0</v>
      </c>
      <c r="F182" s="13">
        <f t="shared" si="10"/>
        <v>122009.28</v>
      </c>
      <c r="G182" s="13">
        <f t="shared" si="8"/>
        <v>101325</v>
      </c>
      <c r="I182" s="2"/>
    </row>
    <row r="183" spans="1:9" x14ac:dyDescent="0.2">
      <c r="A183" s="10">
        <v>2</v>
      </c>
      <c r="B183" s="11">
        <v>44783.506342592591</v>
      </c>
      <c r="C183" s="13">
        <f t="shared" si="9"/>
        <v>19</v>
      </c>
      <c r="D183" s="13">
        <v>3</v>
      </c>
      <c r="E183" s="13">
        <v>0</v>
      </c>
      <c r="F183" s="13">
        <f t="shared" si="10"/>
        <v>122009.28</v>
      </c>
      <c r="G183" s="13">
        <f t="shared" si="8"/>
        <v>101325</v>
      </c>
      <c r="I183" s="2"/>
    </row>
    <row r="184" spans="1:9" x14ac:dyDescent="0.2">
      <c r="A184" s="10">
        <v>2</v>
      </c>
      <c r="B184" s="11">
        <v>44783.506354166668</v>
      </c>
      <c r="C184" s="13">
        <f t="shared" si="9"/>
        <v>20</v>
      </c>
      <c r="D184" s="13">
        <v>2</v>
      </c>
      <c r="E184" s="13">
        <v>0</v>
      </c>
      <c r="F184" s="13">
        <f t="shared" si="10"/>
        <v>115114.52</v>
      </c>
      <c r="G184" s="13">
        <f t="shared" si="8"/>
        <v>101325</v>
      </c>
      <c r="I184" s="2"/>
    </row>
    <row r="185" spans="1:9" x14ac:dyDescent="0.2">
      <c r="A185" s="10">
        <v>2</v>
      </c>
      <c r="B185" s="11">
        <v>44783.506365740737</v>
      </c>
      <c r="C185" s="13">
        <f t="shared" si="9"/>
        <v>21</v>
      </c>
      <c r="D185" s="13">
        <v>2</v>
      </c>
      <c r="E185" s="13">
        <v>0</v>
      </c>
      <c r="F185" s="13">
        <f t="shared" si="10"/>
        <v>115114.52</v>
      </c>
      <c r="G185" s="13">
        <f t="shared" si="8"/>
        <v>101325</v>
      </c>
      <c r="I185" s="2"/>
    </row>
    <row r="186" spans="1:9" x14ac:dyDescent="0.2">
      <c r="A186" s="10">
        <v>2</v>
      </c>
      <c r="B186" s="11">
        <v>44783.506377314814</v>
      </c>
      <c r="C186" s="13">
        <f t="shared" si="9"/>
        <v>22</v>
      </c>
      <c r="D186" s="13">
        <v>2</v>
      </c>
      <c r="E186" s="13">
        <v>0</v>
      </c>
      <c r="F186" s="13">
        <f t="shared" si="10"/>
        <v>115114.52</v>
      </c>
      <c r="G186" s="13">
        <f t="shared" si="8"/>
        <v>101325</v>
      </c>
      <c r="I186" s="2"/>
    </row>
    <row r="187" spans="1:9" x14ac:dyDescent="0.2">
      <c r="A187" s="10">
        <v>2</v>
      </c>
      <c r="B187" s="11">
        <v>44783.506388888891</v>
      </c>
      <c r="C187" s="13">
        <f t="shared" si="9"/>
        <v>23</v>
      </c>
      <c r="D187" s="13">
        <v>2</v>
      </c>
      <c r="E187" s="13">
        <v>0</v>
      </c>
      <c r="F187" s="13">
        <f t="shared" si="10"/>
        <v>115114.52</v>
      </c>
      <c r="G187" s="13">
        <f t="shared" si="8"/>
        <v>101325</v>
      </c>
      <c r="I187" s="2"/>
    </row>
    <row r="188" spans="1:9" x14ac:dyDescent="0.2">
      <c r="A188" s="10">
        <v>2</v>
      </c>
      <c r="B188" s="11">
        <v>44783.50640046296</v>
      </c>
      <c r="C188" s="13">
        <f t="shared" si="9"/>
        <v>24</v>
      </c>
      <c r="D188" s="13">
        <v>1</v>
      </c>
      <c r="E188" s="13">
        <v>0</v>
      </c>
      <c r="F188" s="13">
        <f t="shared" si="10"/>
        <v>108219.76</v>
      </c>
      <c r="G188" s="13">
        <f t="shared" si="8"/>
        <v>101325</v>
      </c>
      <c r="I188" s="2"/>
    </row>
    <row r="189" spans="1:9" x14ac:dyDescent="0.2">
      <c r="A189" s="10">
        <v>2</v>
      </c>
      <c r="B189" s="11">
        <v>44783.506412037037</v>
      </c>
      <c r="C189" s="13">
        <f t="shared" si="9"/>
        <v>25</v>
      </c>
      <c r="D189" s="13">
        <v>1</v>
      </c>
      <c r="E189" s="13">
        <v>0</v>
      </c>
      <c r="F189" s="13">
        <f t="shared" si="10"/>
        <v>108219.76</v>
      </c>
      <c r="G189" s="13">
        <f t="shared" si="8"/>
        <v>101325</v>
      </c>
      <c r="I189" s="2"/>
    </row>
    <row r="190" spans="1:9" x14ac:dyDescent="0.2">
      <c r="A190" s="10">
        <v>2</v>
      </c>
      <c r="B190" s="11">
        <v>44783.506423611114</v>
      </c>
      <c r="C190" s="13">
        <f t="shared" si="9"/>
        <v>26</v>
      </c>
      <c r="D190" s="13">
        <v>1</v>
      </c>
      <c r="E190" s="13">
        <v>0</v>
      </c>
      <c r="F190" s="13">
        <f t="shared" si="10"/>
        <v>108219.76</v>
      </c>
      <c r="G190" s="13">
        <f t="shared" si="8"/>
        <v>101325</v>
      </c>
      <c r="I190" s="2"/>
    </row>
    <row r="191" spans="1:9" x14ac:dyDescent="0.2">
      <c r="A191" s="10">
        <v>2</v>
      </c>
      <c r="B191" s="11">
        <v>44783.506435185183</v>
      </c>
      <c r="C191" s="13">
        <f t="shared" si="9"/>
        <v>27</v>
      </c>
      <c r="D191" s="13">
        <v>1</v>
      </c>
      <c r="E191" s="13">
        <v>0</v>
      </c>
      <c r="F191" s="13">
        <f t="shared" si="10"/>
        <v>108219.76</v>
      </c>
      <c r="G191" s="13">
        <f t="shared" si="8"/>
        <v>101325</v>
      </c>
      <c r="I191" s="2"/>
    </row>
    <row r="192" spans="1:9" x14ac:dyDescent="0.2">
      <c r="A192" s="10">
        <v>2</v>
      </c>
      <c r="B192" s="11">
        <v>44783.50644675926</v>
      </c>
      <c r="C192" s="13">
        <f t="shared" si="9"/>
        <v>28</v>
      </c>
      <c r="D192" s="13">
        <v>1</v>
      </c>
      <c r="E192" s="13">
        <v>0</v>
      </c>
      <c r="F192" s="13">
        <f t="shared" si="10"/>
        <v>108219.76</v>
      </c>
      <c r="G192" s="13">
        <f t="shared" si="8"/>
        <v>101325</v>
      </c>
      <c r="I192" s="2"/>
    </row>
    <row r="193" spans="1:9" x14ac:dyDescent="0.2">
      <c r="A193" s="10">
        <v>2</v>
      </c>
      <c r="B193" s="11">
        <v>44783.506458333337</v>
      </c>
      <c r="C193" s="13">
        <f t="shared" si="9"/>
        <v>29</v>
      </c>
      <c r="D193" s="13">
        <v>1</v>
      </c>
      <c r="E193" s="13">
        <v>0</v>
      </c>
      <c r="F193" s="13">
        <f t="shared" si="10"/>
        <v>108219.76</v>
      </c>
      <c r="G193" s="13">
        <f t="shared" si="8"/>
        <v>101325</v>
      </c>
      <c r="I193" s="2"/>
    </row>
    <row r="194" spans="1:9" x14ac:dyDescent="0.2">
      <c r="A194" s="10">
        <v>2</v>
      </c>
      <c r="B194" s="11">
        <v>44783.506469907406</v>
      </c>
      <c r="C194" s="13">
        <f t="shared" si="9"/>
        <v>30</v>
      </c>
      <c r="D194" s="13">
        <v>1</v>
      </c>
      <c r="E194" s="13">
        <v>0</v>
      </c>
      <c r="F194" s="13">
        <f t="shared" si="10"/>
        <v>108219.76</v>
      </c>
      <c r="G194" s="13">
        <f t="shared" si="8"/>
        <v>101325</v>
      </c>
      <c r="I194" s="2"/>
    </row>
    <row r="195" spans="1:9" x14ac:dyDescent="0.2">
      <c r="A195" s="10">
        <v>2</v>
      </c>
      <c r="B195" s="11">
        <v>44783.506481481483</v>
      </c>
      <c r="C195" s="13">
        <f t="shared" si="9"/>
        <v>31</v>
      </c>
      <c r="D195" s="13">
        <v>1</v>
      </c>
      <c r="E195" s="13">
        <v>0</v>
      </c>
      <c r="F195" s="13">
        <f t="shared" si="10"/>
        <v>108219.76</v>
      </c>
      <c r="G195" s="13">
        <f t="shared" si="8"/>
        <v>101325</v>
      </c>
      <c r="I195" s="2"/>
    </row>
    <row r="196" spans="1:9" x14ac:dyDescent="0.2">
      <c r="A196" s="10">
        <v>2</v>
      </c>
      <c r="B196" s="11">
        <v>44783.506493055553</v>
      </c>
      <c r="C196" s="13">
        <f t="shared" si="9"/>
        <v>32</v>
      </c>
      <c r="D196" s="13">
        <v>0</v>
      </c>
      <c r="E196" s="13">
        <v>0</v>
      </c>
      <c r="F196" s="13">
        <f t="shared" si="10"/>
        <v>101325</v>
      </c>
      <c r="G196" s="13">
        <f t="shared" si="8"/>
        <v>101325</v>
      </c>
      <c r="I196" s="2"/>
    </row>
    <row r="197" spans="1:9" x14ac:dyDescent="0.2">
      <c r="A197" s="10">
        <v>2</v>
      </c>
      <c r="B197" s="11">
        <v>44783.506504629629</v>
      </c>
      <c r="C197" s="13">
        <f t="shared" si="9"/>
        <v>33</v>
      </c>
      <c r="D197" s="13">
        <v>0</v>
      </c>
      <c r="E197" s="13">
        <v>0</v>
      </c>
      <c r="F197" s="13">
        <f t="shared" si="10"/>
        <v>101325</v>
      </c>
      <c r="G197" s="13">
        <f t="shared" si="8"/>
        <v>101325</v>
      </c>
      <c r="I197" s="2"/>
    </row>
    <row r="198" spans="1:9" x14ac:dyDescent="0.2">
      <c r="A198" s="1" t="s">
        <v>17</v>
      </c>
      <c r="B198" s="8">
        <v>44783.508715277778</v>
      </c>
      <c r="C198" s="5">
        <f t="shared" si="9"/>
        <v>34</v>
      </c>
      <c r="D198" s="5">
        <v>1</v>
      </c>
      <c r="E198" s="5">
        <v>1</v>
      </c>
      <c r="F198" s="5">
        <f t="shared" si="10"/>
        <v>108219.76</v>
      </c>
      <c r="G198" s="14">
        <f t="shared" si="8"/>
        <v>108219.76</v>
      </c>
      <c r="I198" s="2"/>
    </row>
    <row r="199" spans="1:9" x14ac:dyDescent="0.2">
      <c r="A199" s="1" t="s">
        <v>17</v>
      </c>
      <c r="B199" s="8">
        <v>44783.508726851855</v>
      </c>
      <c r="C199" s="5">
        <f t="shared" si="9"/>
        <v>35</v>
      </c>
      <c r="D199" s="5">
        <v>1</v>
      </c>
      <c r="E199" s="5">
        <v>1</v>
      </c>
      <c r="F199" s="5">
        <f t="shared" si="10"/>
        <v>108219.76</v>
      </c>
      <c r="G199" s="14">
        <f t="shared" si="8"/>
        <v>108219.76</v>
      </c>
      <c r="I199" s="2"/>
    </row>
    <row r="200" spans="1:9" x14ac:dyDescent="0.2">
      <c r="A200" s="1" t="s">
        <v>17</v>
      </c>
      <c r="B200" s="8">
        <v>44783.508738425924</v>
      </c>
      <c r="C200" s="5">
        <f t="shared" si="9"/>
        <v>36</v>
      </c>
      <c r="D200" s="5">
        <v>3</v>
      </c>
      <c r="E200" s="5">
        <v>2</v>
      </c>
      <c r="F200" s="5">
        <f t="shared" si="10"/>
        <v>122009.28</v>
      </c>
      <c r="G200" s="14">
        <f t="shared" si="8"/>
        <v>115114.52</v>
      </c>
      <c r="I200" s="2"/>
    </row>
    <row r="201" spans="1:9" x14ac:dyDescent="0.2">
      <c r="A201" s="1" t="s">
        <v>17</v>
      </c>
      <c r="B201" s="8">
        <v>44783.508750000001</v>
      </c>
      <c r="C201" s="5">
        <f t="shared" si="9"/>
        <v>37</v>
      </c>
      <c r="D201" s="5">
        <v>64</v>
      </c>
      <c r="E201" s="5">
        <v>4</v>
      </c>
      <c r="F201" s="5">
        <f t="shared" si="10"/>
        <v>542589.64</v>
      </c>
      <c r="G201" s="14">
        <f t="shared" si="8"/>
        <v>128904.04000000001</v>
      </c>
      <c r="I201" s="2"/>
    </row>
    <row r="202" spans="1:9" x14ac:dyDescent="0.2">
      <c r="A202" s="1" t="s">
        <v>17</v>
      </c>
      <c r="B202" s="8">
        <v>44783.508761574078</v>
      </c>
      <c r="C202" s="5">
        <f t="shared" si="9"/>
        <v>38</v>
      </c>
      <c r="D202" s="5">
        <v>144</v>
      </c>
      <c r="E202" s="5">
        <v>36</v>
      </c>
      <c r="F202" s="5">
        <f t="shared" si="10"/>
        <v>1094170.44</v>
      </c>
      <c r="G202" s="14">
        <f t="shared" si="8"/>
        <v>349536.36</v>
      </c>
      <c r="I202" s="2"/>
    </row>
    <row r="203" spans="1:9" x14ac:dyDescent="0.2">
      <c r="A203" s="1" t="s">
        <v>17</v>
      </c>
      <c r="B203" s="8">
        <v>44783.508773148147</v>
      </c>
      <c r="C203" s="5">
        <f t="shared" si="9"/>
        <v>39</v>
      </c>
      <c r="D203" s="5">
        <v>215</v>
      </c>
      <c r="E203" s="5">
        <v>89</v>
      </c>
      <c r="F203" s="5">
        <f t="shared" si="10"/>
        <v>1583698.4000000001</v>
      </c>
      <c r="G203" s="14">
        <f t="shared" si="8"/>
        <v>714958.64</v>
      </c>
      <c r="I203" s="2"/>
    </row>
    <row r="204" spans="1:9" x14ac:dyDescent="0.2">
      <c r="A204" s="1" t="s">
        <v>17</v>
      </c>
      <c r="B204" s="8">
        <v>44783.508784722224</v>
      </c>
      <c r="C204" s="5">
        <f t="shared" si="9"/>
        <v>40</v>
      </c>
      <c r="D204" s="5">
        <v>296</v>
      </c>
      <c r="E204" s="5">
        <v>166</v>
      </c>
      <c r="F204" s="5">
        <f t="shared" si="10"/>
        <v>2142173.96</v>
      </c>
      <c r="G204" s="14">
        <f t="shared" ref="G204:G267" si="11">E204*6894.76 +101325</f>
        <v>1245855.1600000001</v>
      </c>
      <c r="I204" s="2"/>
    </row>
    <row r="205" spans="1:9" x14ac:dyDescent="0.2">
      <c r="A205" s="1" t="s">
        <v>17</v>
      </c>
      <c r="B205" s="8">
        <v>44783.508796296293</v>
      </c>
      <c r="C205" s="5">
        <f t="shared" ref="C205:C268" si="12">C204+1</f>
        <v>41</v>
      </c>
      <c r="D205" s="5">
        <v>374</v>
      </c>
      <c r="E205" s="5">
        <v>254</v>
      </c>
      <c r="F205" s="5">
        <f t="shared" si="10"/>
        <v>2679965.2400000002</v>
      </c>
      <c r="G205" s="14">
        <f t="shared" si="11"/>
        <v>1852594.04</v>
      </c>
      <c r="I205" s="2"/>
    </row>
    <row r="206" spans="1:9" x14ac:dyDescent="0.2">
      <c r="A206" s="1" t="s">
        <v>17</v>
      </c>
      <c r="B206" s="8">
        <v>44783.50880787037</v>
      </c>
      <c r="C206" s="5">
        <f t="shared" si="12"/>
        <v>42</v>
      </c>
      <c r="D206" s="5">
        <v>459</v>
      </c>
      <c r="E206" s="5">
        <v>353</v>
      </c>
      <c r="F206" s="5">
        <f t="shared" si="10"/>
        <v>3266019.8400000003</v>
      </c>
      <c r="G206" s="14">
        <f t="shared" si="11"/>
        <v>2535175.2800000003</v>
      </c>
      <c r="I206" s="2"/>
    </row>
    <row r="207" spans="1:9" x14ac:dyDescent="0.2">
      <c r="A207" s="1" t="s">
        <v>17</v>
      </c>
      <c r="B207" s="8">
        <v>44783.508819444447</v>
      </c>
      <c r="C207" s="5">
        <f t="shared" si="12"/>
        <v>43</v>
      </c>
      <c r="D207" s="5">
        <v>517</v>
      </c>
      <c r="E207" s="5">
        <v>442</v>
      </c>
      <c r="F207" s="5">
        <f t="shared" si="10"/>
        <v>3665915.92</v>
      </c>
      <c r="G207" s="14">
        <f t="shared" si="11"/>
        <v>3148808.92</v>
      </c>
      <c r="I207" s="2"/>
    </row>
    <row r="208" spans="1:9" x14ac:dyDescent="0.2">
      <c r="A208" s="1" t="s">
        <v>17</v>
      </c>
      <c r="B208" s="8">
        <v>44783.508831018517</v>
      </c>
      <c r="C208" s="5">
        <f t="shared" si="12"/>
        <v>44</v>
      </c>
      <c r="D208" s="5">
        <v>563</v>
      </c>
      <c r="E208" s="5">
        <v>516</v>
      </c>
      <c r="F208" s="5">
        <f t="shared" si="10"/>
        <v>3983074.8800000004</v>
      </c>
      <c r="G208" s="14">
        <f t="shared" si="11"/>
        <v>3659021.16</v>
      </c>
      <c r="I208" s="2"/>
    </row>
    <row r="209" spans="1:9" x14ac:dyDescent="0.2">
      <c r="A209" s="1" t="s">
        <v>17</v>
      </c>
      <c r="B209" s="8">
        <v>44783.508842592593</v>
      </c>
      <c r="C209" s="5">
        <f t="shared" si="12"/>
        <v>45</v>
      </c>
      <c r="D209" s="5">
        <v>617</v>
      </c>
      <c r="E209" s="5">
        <v>580</v>
      </c>
      <c r="F209" s="5">
        <f t="shared" si="10"/>
        <v>4355391.92</v>
      </c>
      <c r="G209" s="14">
        <f t="shared" si="11"/>
        <v>4100285.8000000003</v>
      </c>
      <c r="I209" s="2"/>
    </row>
    <row r="210" spans="1:9" x14ac:dyDescent="0.2">
      <c r="A210" s="1" t="s">
        <v>17</v>
      </c>
      <c r="B210" s="8">
        <v>44783.50885416667</v>
      </c>
      <c r="C210" s="5">
        <f t="shared" si="12"/>
        <v>46</v>
      </c>
      <c r="D210" s="5">
        <v>654</v>
      </c>
      <c r="E210" s="5">
        <v>633</v>
      </c>
      <c r="F210" s="5">
        <f t="shared" ref="F210:F273" si="13">D210*6894.76 +101325</f>
        <v>4610498.04</v>
      </c>
      <c r="G210" s="14">
        <f t="shared" si="11"/>
        <v>4465708.08</v>
      </c>
      <c r="I210" s="2"/>
    </row>
    <row r="211" spans="1:9" x14ac:dyDescent="0.2">
      <c r="A211" s="1" t="s">
        <v>17</v>
      </c>
      <c r="B211" s="8">
        <v>44783.50886574074</v>
      </c>
      <c r="C211" s="5">
        <f t="shared" si="12"/>
        <v>47</v>
      </c>
      <c r="D211" s="5">
        <v>700</v>
      </c>
      <c r="E211" s="5">
        <v>685</v>
      </c>
      <c r="F211" s="5">
        <f t="shared" si="13"/>
        <v>4927657</v>
      </c>
      <c r="G211" s="14">
        <f t="shared" si="11"/>
        <v>4824235.6000000006</v>
      </c>
      <c r="I211" s="2"/>
    </row>
    <row r="212" spans="1:9" x14ac:dyDescent="0.2">
      <c r="A212" s="1" t="s">
        <v>17</v>
      </c>
      <c r="B212" s="8">
        <v>44783.508877314816</v>
      </c>
      <c r="C212" s="5">
        <f t="shared" si="12"/>
        <v>48</v>
      </c>
      <c r="D212" s="5">
        <v>740</v>
      </c>
      <c r="E212" s="5">
        <v>722</v>
      </c>
      <c r="F212" s="5">
        <f t="shared" si="13"/>
        <v>5203447.4000000004</v>
      </c>
      <c r="G212" s="14">
        <f t="shared" si="11"/>
        <v>5079341.72</v>
      </c>
      <c r="I212" s="2"/>
    </row>
    <row r="213" spans="1:9" x14ac:dyDescent="0.2">
      <c r="A213" s="1" t="s">
        <v>17</v>
      </c>
      <c r="B213" s="8">
        <v>44783.508888888886</v>
      </c>
      <c r="C213" s="5">
        <f t="shared" si="12"/>
        <v>49</v>
      </c>
      <c r="D213" s="5">
        <v>787</v>
      </c>
      <c r="E213" s="5">
        <v>774</v>
      </c>
      <c r="F213" s="5">
        <f t="shared" si="13"/>
        <v>5527501.1200000001</v>
      </c>
      <c r="G213" s="14">
        <f t="shared" si="11"/>
        <v>5437869.2400000002</v>
      </c>
      <c r="I213" s="2"/>
    </row>
    <row r="214" spans="1:9" x14ac:dyDescent="0.2">
      <c r="A214" s="1" t="s">
        <v>17</v>
      </c>
      <c r="B214" s="8">
        <v>44783.508900462963</v>
      </c>
      <c r="C214" s="5">
        <f t="shared" si="12"/>
        <v>50</v>
      </c>
      <c r="D214" s="5">
        <v>824</v>
      </c>
      <c r="E214" s="5">
        <v>813</v>
      </c>
      <c r="F214" s="5">
        <f t="shared" si="13"/>
        <v>5782607.2400000002</v>
      </c>
      <c r="G214" s="14">
        <f t="shared" si="11"/>
        <v>5706764.8799999999</v>
      </c>
      <c r="I214" s="2"/>
    </row>
    <row r="215" spans="1:9" x14ac:dyDescent="0.2">
      <c r="A215" s="1" t="s">
        <v>17</v>
      </c>
      <c r="B215" s="8">
        <v>44783.508912037039</v>
      </c>
      <c r="C215" s="5">
        <f t="shared" si="12"/>
        <v>51</v>
      </c>
      <c r="D215" s="5">
        <v>876</v>
      </c>
      <c r="E215" s="5">
        <v>863</v>
      </c>
      <c r="F215" s="5">
        <f t="shared" si="13"/>
        <v>6141134.7599999998</v>
      </c>
      <c r="G215" s="14">
        <f t="shared" si="11"/>
        <v>6051502.8799999999</v>
      </c>
      <c r="I215" s="2"/>
    </row>
    <row r="216" spans="1:9" x14ac:dyDescent="0.2">
      <c r="A216" s="1" t="s">
        <v>17</v>
      </c>
      <c r="B216" s="8">
        <v>44783.508923611109</v>
      </c>
      <c r="C216" s="5">
        <f t="shared" si="12"/>
        <v>52</v>
      </c>
      <c r="D216" s="5">
        <v>888</v>
      </c>
      <c r="E216" s="5">
        <v>884</v>
      </c>
      <c r="F216" s="5">
        <f t="shared" si="13"/>
        <v>6223871.8799999999</v>
      </c>
      <c r="G216" s="14">
        <f t="shared" si="11"/>
        <v>6196292.8399999999</v>
      </c>
      <c r="I216" s="2"/>
    </row>
    <row r="217" spans="1:9" x14ac:dyDescent="0.2">
      <c r="A217" s="1" t="s">
        <v>17</v>
      </c>
      <c r="B217" s="8">
        <v>44783.508935185186</v>
      </c>
      <c r="C217" s="5">
        <f t="shared" si="12"/>
        <v>53</v>
      </c>
      <c r="D217" s="5">
        <v>918</v>
      </c>
      <c r="E217" s="5">
        <v>907</v>
      </c>
      <c r="F217" s="5">
        <f t="shared" si="13"/>
        <v>6430714.6800000006</v>
      </c>
      <c r="G217" s="14">
        <f t="shared" si="11"/>
        <v>6354872.3200000003</v>
      </c>
      <c r="I217" s="2"/>
    </row>
    <row r="218" spans="1:9" x14ac:dyDescent="0.2">
      <c r="A218" s="1" t="s">
        <v>17</v>
      </c>
      <c r="B218" s="8">
        <v>44783.508946759262</v>
      </c>
      <c r="C218" s="5">
        <f t="shared" si="12"/>
        <v>54</v>
      </c>
      <c r="D218" s="5">
        <v>938</v>
      </c>
      <c r="E218" s="5">
        <v>937</v>
      </c>
      <c r="F218" s="5">
        <f t="shared" si="13"/>
        <v>6568609.8799999999</v>
      </c>
      <c r="G218" s="14">
        <f t="shared" si="11"/>
        <v>6561715.1200000001</v>
      </c>
      <c r="I218" s="2"/>
    </row>
    <row r="219" spans="1:9" x14ac:dyDescent="0.2">
      <c r="A219" s="1" t="s">
        <v>17</v>
      </c>
      <c r="B219" s="8">
        <v>44783.508958333332</v>
      </c>
      <c r="C219" s="5">
        <f t="shared" si="12"/>
        <v>55</v>
      </c>
      <c r="D219" s="5">
        <v>959</v>
      </c>
      <c r="E219" s="5">
        <v>955</v>
      </c>
      <c r="F219" s="5">
        <f t="shared" si="13"/>
        <v>6713399.8399999999</v>
      </c>
      <c r="G219" s="14">
        <f t="shared" si="11"/>
        <v>6685820.7999999998</v>
      </c>
      <c r="I219" s="2"/>
    </row>
    <row r="220" spans="1:9" x14ac:dyDescent="0.2">
      <c r="A220" s="1" t="s">
        <v>17</v>
      </c>
      <c r="B220" s="8">
        <v>44783.508969907409</v>
      </c>
      <c r="C220" s="5">
        <f t="shared" si="12"/>
        <v>56</v>
      </c>
      <c r="D220" s="5">
        <v>964</v>
      </c>
      <c r="E220" s="5">
        <v>963</v>
      </c>
      <c r="F220" s="5">
        <f t="shared" si="13"/>
        <v>6747873.6400000006</v>
      </c>
      <c r="G220" s="14">
        <f t="shared" si="11"/>
        <v>6740978.8799999999</v>
      </c>
      <c r="I220" s="2"/>
    </row>
    <row r="221" spans="1:9" x14ac:dyDescent="0.2">
      <c r="A221" s="1" t="s">
        <v>17</v>
      </c>
      <c r="B221" s="8">
        <v>44783.508981481478</v>
      </c>
      <c r="C221" s="5">
        <f t="shared" si="12"/>
        <v>57</v>
      </c>
      <c r="D221" s="5">
        <v>968</v>
      </c>
      <c r="E221" s="5">
        <v>968</v>
      </c>
      <c r="F221" s="5">
        <f t="shared" si="13"/>
        <v>6775452.6800000006</v>
      </c>
      <c r="G221" s="14">
        <f t="shared" si="11"/>
        <v>6775452.6800000006</v>
      </c>
      <c r="I221" s="2"/>
    </row>
    <row r="222" spans="1:9" x14ac:dyDescent="0.2">
      <c r="A222" s="1" t="s">
        <v>17</v>
      </c>
      <c r="B222" s="8">
        <v>44783.508993055555</v>
      </c>
      <c r="C222" s="5">
        <f t="shared" si="12"/>
        <v>58</v>
      </c>
      <c r="D222" s="5">
        <v>969</v>
      </c>
      <c r="E222" s="5">
        <v>969</v>
      </c>
      <c r="F222" s="5">
        <f t="shared" si="13"/>
        <v>6782347.4400000004</v>
      </c>
      <c r="G222" s="14">
        <f t="shared" si="11"/>
        <v>6782347.4400000004</v>
      </c>
      <c r="I222" s="2"/>
    </row>
    <row r="223" spans="1:9" x14ac:dyDescent="0.2">
      <c r="A223" s="1" t="s">
        <v>17</v>
      </c>
      <c r="B223" s="8">
        <v>44783.509004629632</v>
      </c>
      <c r="C223" s="5">
        <f t="shared" si="12"/>
        <v>59</v>
      </c>
      <c r="D223" s="5">
        <v>969</v>
      </c>
      <c r="E223" s="5">
        <v>969</v>
      </c>
      <c r="F223" s="5">
        <f t="shared" si="13"/>
        <v>6782347.4400000004</v>
      </c>
      <c r="G223" s="14">
        <f t="shared" si="11"/>
        <v>6782347.4400000004</v>
      </c>
      <c r="I223" s="2"/>
    </row>
    <row r="224" spans="1:9" x14ac:dyDescent="0.2">
      <c r="A224" s="1" t="s">
        <v>17</v>
      </c>
      <c r="B224" s="8">
        <v>44783.509016203701</v>
      </c>
      <c r="C224" s="5">
        <f t="shared" si="12"/>
        <v>60</v>
      </c>
      <c r="D224" s="5">
        <v>969</v>
      </c>
      <c r="E224" s="5">
        <v>969</v>
      </c>
      <c r="F224" s="5">
        <f t="shared" si="13"/>
        <v>6782347.4400000004</v>
      </c>
      <c r="G224" s="14">
        <f t="shared" si="11"/>
        <v>6782347.4400000004</v>
      </c>
      <c r="I224" s="2"/>
    </row>
    <row r="225" spans="1:9" x14ac:dyDescent="0.2">
      <c r="A225" s="1" t="s">
        <v>17</v>
      </c>
      <c r="B225" s="8">
        <v>44783.509027777778</v>
      </c>
      <c r="C225" s="5">
        <f t="shared" si="12"/>
        <v>61</v>
      </c>
      <c r="D225" s="5">
        <v>971</v>
      </c>
      <c r="E225" s="5">
        <v>972</v>
      </c>
      <c r="F225" s="5">
        <f t="shared" si="13"/>
        <v>6796136.96</v>
      </c>
      <c r="G225" s="14">
        <f t="shared" si="11"/>
        <v>6803031.7200000007</v>
      </c>
      <c r="I225" s="2"/>
    </row>
    <row r="226" spans="1:9" x14ac:dyDescent="0.2">
      <c r="A226" s="1" t="s">
        <v>17</v>
      </c>
      <c r="B226" s="8">
        <v>44783.509039351855</v>
      </c>
      <c r="C226" s="5">
        <f t="shared" si="12"/>
        <v>62</v>
      </c>
      <c r="D226" s="5">
        <v>977</v>
      </c>
      <c r="E226" s="5">
        <v>978</v>
      </c>
      <c r="F226" s="5">
        <f t="shared" si="13"/>
        <v>6837505.5200000005</v>
      </c>
      <c r="G226" s="14">
        <f t="shared" si="11"/>
        <v>6844400.2800000003</v>
      </c>
      <c r="I226" s="2"/>
    </row>
    <row r="227" spans="1:9" x14ac:dyDescent="0.2">
      <c r="A227" s="1" t="s">
        <v>17</v>
      </c>
      <c r="B227" s="8">
        <v>44783.509050925924</v>
      </c>
      <c r="C227" s="5">
        <f t="shared" si="12"/>
        <v>63</v>
      </c>
      <c r="D227" s="5">
        <v>983</v>
      </c>
      <c r="E227" s="5">
        <v>983</v>
      </c>
      <c r="F227" s="5">
        <f t="shared" si="13"/>
        <v>6878874.0800000001</v>
      </c>
      <c r="G227" s="14">
        <f t="shared" si="11"/>
        <v>6878874.0800000001</v>
      </c>
      <c r="I227" s="2"/>
    </row>
    <row r="228" spans="1:9" x14ac:dyDescent="0.2">
      <c r="A228" s="1" t="s">
        <v>17</v>
      </c>
      <c r="B228" s="8">
        <v>44783.509062500001</v>
      </c>
      <c r="C228" s="5">
        <f t="shared" si="12"/>
        <v>64</v>
      </c>
      <c r="D228" s="5">
        <v>987</v>
      </c>
      <c r="E228" s="5">
        <v>988</v>
      </c>
      <c r="F228" s="5">
        <f t="shared" si="13"/>
        <v>6906453.1200000001</v>
      </c>
      <c r="G228" s="14">
        <f t="shared" si="11"/>
        <v>6913347.8799999999</v>
      </c>
      <c r="I228" s="2"/>
    </row>
    <row r="229" spans="1:9" x14ac:dyDescent="0.2">
      <c r="A229" s="1" t="s">
        <v>17</v>
      </c>
      <c r="B229" s="8">
        <v>44783.509074074071</v>
      </c>
      <c r="C229" s="5">
        <f t="shared" si="12"/>
        <v>65</v>
      </c>
      <c r="D229" s="5">
        <v>990</v>
      </c>
      <c r="E229" s="5">
        <v>991</v>
      </c>
      <c r="F229" s="5">
        <f t="shared" si="13"/>
        <v>6927137.4000000004</v>
      </c>
      <c r="G229" s="14">
        <f t="shared" si="11"/>
        <v>6934032.1600000001</v>
      </c>
      <c r="I229" s="2"/>
    </row>
    <row r="230" spans="1:9" x14ac:dyDescent="0.2">
      <c r="A230" s="1" t="s">
        <v>17</v>
      </c>
      <c r="B230" s="8">
        <v>44783.509085648147</v>
      </c>
      <c r="C230" s="5">
        <f t="shared" si="12"/>
        <v>66</v>
      </c>
      <c r="D230" s="5">
        <v>991</v>
      </c>
      <c r="E230" s="5">
        <v>993</v>
      </c>
      <c r="F230" s="5">
        <f t="shared" si="13"/>
        <v>6934032.1600000001</v>
      </c>
      <c r="G230" s="14">
        <f t="shared" si="11"/>
        <v>6947821.6800000006</v>
      </c>
      <c r="I230" s="2"/>
    </row>
    <row r="231" spans="1:9" x14ac:dyDescent="0.2">
      <c r="A231" s="1" t="s">
        <v>17</v>
      </c>
      <c r="B231" s="8">
        <v>44783.509097222224</v>
      </c>
      <c r="C231" s="5">
        <f t="shared" si="12"/>
        <v>67</v>
      </c>
      <c r="D231" s="5">
        <v>993</v>
      </c>
      <c r="E231" s="5">
        <v>994</v>
      </c>
      <c r="F231" s="5">
        <f t="shared" si="13"/>
        <v>6947821.6800000006</v>
      </c>
      <c r="G231" s="14">
        <f t="shared" si="11"/>
        <v>6954716.4400000004</v>
      </c>
      <c r="I231" s="2"/>
    </row>
    <row r="232" spans="1:9" x14ac:dyDescent="0.2">
      <c r="A232" s="1" t="s">
        <v>17</v>
      </c>
      <c r="B232" s="8">
        <v>44783.509108796294</v>
      </c>
      <c r="C232" s="5">
        <f t="shared" si="12"/>
        <v>68</v>
      </c>
      <c r="D232" s="5">
        <v>994</v>
      </c>
      <c r="E232" s="5">
        <v>995</v>
      </c>
      <c r="F232" s="5">
        <f t="shared" si="13"/>
        <v>6954716.4400000004</v>
      </c>
      <c r="G232" s="14">
        <f t="shared" si="11"/>
        <v>6961611.2000000002</v>
      </c>
      <c r="I232" s="2"/>
    </row>
    <row r="233" spans="1:9" x14ac:dyDescent="0.2">
      <c r="A233" s="1" t="s">
        <v>17</v>
      </c>
      <c r="B233" s="8">
        <v>44783.509120370371</v>
      </c>
      <c r="C233" s="5">
        <f t="shared" si="12"/>
        <v>69</v>
      </c>
      <c r="D233" s="5">
        <v>994</v>
      </c>
      <c r="E233" s="5">
        <v>996</v>
      </c>
      <c r="F233" s="5">
        <f t="shared" si="13"/>
        <v>6954716.4400000004</v>
      </c>
      <c r="G233" s="14">
        <f t="shared" si="11"/>
        <v>6968505.96</v>
      </c>
      <c r="I233" s="2"/>
    </row>
    <row r="234" spans="1:9" x14ac:dyDescent="0.2">
      <c r="A234" s="1" t="s">
        <v>17</v>
      </c>
      <c r="B234" s="8">
        <v>44783.509131944447</v>
      </c>
      <c r="C234" s="5">
        <f t="shared" si="12"/>
        <v>70</v>
      </c>
      <c r="D234" s="5">
        <v>995</v>
      </c>
      <c r="E234" s="5">
        <v>996</v>
      </c>
      <c r="F234" s="5">
        <f t="shared" si="13"/>
        <v>6961611.2000000002</v>
      </c>
      <c r="G234" s="14">
        <f t="shared" si="11"/>
        <v>6968505.96</v>
      </c>
      <c r="I234" s="2"/>
    </row>
    <row r="235" spans="1:9" x14ac:dyDescent="0.2">
      <c r="A235" s="1" t="s">
        <v>17</v>
      </c>
      <c r="B235" s="8">
        <v>44783.509143518517</v>
      </c>
      <c r="C235" s="5">
        <f t="shared" si="12"/>
        <v>71</v>
      </c>
      <c r="D235" s="5">
        <v>995</v>
      </c>
      <c r="E235" s="5">
        <v>996</v>
      </c>
      <c r="F235" s="5">
        <f t="shared" si="13"/>
        <v>6961611.2000000002</v>
      </c>
      <c r="G235" s="14">
        <f t="shared" si="11"/>
        <v>6968505.96</v>
      </c>
      <c r="I235" s="2"/>
    </row>
    <row r="236" spans="1:9" x14ac:dyDescent="0.2">
      <c r="A236" s="1" t="s">
        <v>17</v>
      </c>
      <c r="B236" s="8">
        <v>44783.509155092594</v>
      </c>
      <c r="C236" s="5">
        <f t="shared" si="12"/>
        <v>72</v>
      </c>
      <c r="D236" s="5">
        <v>996</v>
      </c>
      <c r="E236" s="5">
        <v>997</v>
      </c>
      <c r="F236" s="5">
        <f t="shared" si="13"/>
        <v>6968505.96</v>
      </c>
      <c r="G236" s="14">
        <f t="shared" si="11"/>
        <v>6975400.7200000007</v>
      </c>
      <c r="I236" s="2"/>
    </row>
    <row r="237" spans="1:9" x14ac:dyDescent="0.2">
      <c r="A237" s="1" t="s">
        <v>17</v>
      </c>
      <c r="B237" s="8">
        <v>44783.509166666663</v>
      </c>
      <c r="C237" s="5">
        <f t="shared" si="12"/>
        <v>73</v>
      </c>
      <c r="D237" s="5">
        <v>997</v>
      </c>
      <c r="E237" s="5">
        <v>998</v>
      </c>
      <c r="F237" s="5">
        <f t="shared" si="13"/>
        <v>6975400.7200000007</v>
      </c>
      <c r="G237" s="14">
        <f t="shared" si="11"/>
        <v>6982295.4800000004</v>
      </c>
      <c r="I237" s="2"/>
    </row>
    <row r="238" spans="1:9" x14ac:dyDescent="0.2">
      <c r="A238" s="1" t="s">
        <v>17</v>
      </c>
      <c r="B238" s="8">
        <v>44783.50917824074</v>
      </c>
      <c r="C238" s="5">
        <f t="shared" si="12"/>
        <v>74</v>
      </c>
      <c r="D238" s="5">
        <v>997</v>
      </c>
      <c r="E238" s="5">
        <v>998</v>
      </c>
      <c r="F238" s="5">
        <f t="shared" si="13"/>
        <v>6975400.7200000007</v>
      </c>
      <c r="G238" s="14">
        <f t="shared" si="11"/>
        <v>6982295.4800000004</v>
      </c>
      <c r="I238" s="2"/>
    </row>
    <row r="239" spans="1:9" x14ac:dyDescent="0.2">
      <c r="A239" s="1" t="s">
        <v>17</v>
      </c>
      <c r="B239" s="8">
        <v>44783.509189814817</v>
      </c>
      <c r="C239" s="5">
        <f t="shared" si="12"/>
        <v>75</v>
      </c>
      <c r="D239" s="5">
        <v>998</v>
      </c>
      <c r="E239" s="5">
        <v>999</v>
      </c>
      <c r="F239" s="5">
        <f t="shared" si="13"/>
        <v>6982295.4800000004</v>
      </c>
      <c r="G239" s="14">
        <f t="shared" si="11"/>
        <v>6989190.2400000002</v>
      </c>
      <c r="I239" s="2"/>
    </row>
    <row r="240" spans="1:9" x14ac:dyDescent="0.2">
      <c r="A240" s="1" t="s">
        <v>17</v>
      </c>
      <c r="B240" s="8">
        <v>44783.509201388886</v>
      </c>
      <c r="C240" s="5">
        <f t="shared" si="12"/>
        <v>76</v>
      </c>
      <c r="D240" s="5">
        <v>999</v>
      </c>
      <c r="E240" s="5">
        <v>1000</v>
      </c>
      <c r="F240" s="5">
        <f t="shared" si="13"/>
        <v>6989190.2400000002</v>
      </c>
      <c r="G240" s="14">
        <f t="shared" si="11"/>
        <v>6996085</v>
      </c>
      <c r="I240" s="2"/>
    </row>
    <row r="241" spans="1:9" x14ac:dyDescent="0.2">
      <c r="A241" s="1" t="s">
        <v>17</v>
      </c>
      <c r="B241" s="8">
        <v>44783.509212962963</v>
      </c>
      <c r="C241" s="5">
        <f t="shared" si="12"/>
        <v>77</v>
      </c>
      <c r="D241" s="5">
        <v>999</v>
      </c>
      <c r="E241" s="5">
        <v>1000</v>
      </c>
      <c r="F241" s="5">
        <f t="shared" si="13"/>
        <v>6989190.2400000002</v>
      </c>
      <c r="G241" s="14">
        <f t="shared" si="11"/>
        <v>6996085</v>
      </c>
      <c r="I241" s="2"/>
    </row>
    <row r="242" spans="1:9" x14ac:dyDescent="0.2">
      <c r="A242" s="1" t="s">
        <v>17</v>
      </c>
      <c r="B242" s="8">
        <v>44783.50922453704</v>
      </c>
      <c r="C242" s="5">
        <f t="shared" si="12"/>
        <v>78</v>
      </c>
      <c r="D242" s="5">
        <v>1000</v>
      </c>
      <c r="E242" s="5">
        <v>1001</v>
      </c>
      <c r="F242" s="5">
        <f t="shared" si="13"/>
        <v>6996085</v>
      </c>
      <c r="G242" s="14">
        <f t="shared" si="11"/>
        <v>7002979.7599999998</v>
      </c>
      <c r="I242" s="2"/>
    </row>
    <row r="243" spans="1:9" x14ac:dyDescent="0.2">
      <c r="A243" s="1" t="s">
        <v>17</v>
      </c>
      <c r="B243" s="8">
        <v>44783.509236111109</v>
      </c>
      <c r="C243" s="5">
        <f t="shared" si="12"/>
        <v>79</v>
      </c>
      <c r="D243" s="5">
        <v>1001</v>
      </c>
      <c r="E243" s="5">
        <v>1002</v>
      </c>
      <c r="F243" s="5">
        <f t="shared" si="13"/>
        <v>7002979.7599999998</v>
      </c>
      <c r="G243" s="14">
        <f t="shared" si="11"/>
        <v>7009874.5200000005</v>
      </c>
      <c r="I243" s="2"/>
    </row>
    <row r="244" spans="1:9" x14ac:dyDescent="0.2">
      <c r="A244" s="1" t="s">
        <v>17</v>
      </c>
      <c r="B244" s="8">
        <v>44783.509247685186</v>
      </c>
      <c r="C244" s="5">
        <f t="shared" si="12"/>
        <v>80</v>
      </c>
      <c r="D244" s="5">
        <v>1001</v>
      </c>
      <c r="E244" s="5">
        <v>1002</v>
      </c>
      <c r="F244" s="5">
        <f t="shared" si="13"/>
        <v>7002979.7599999998</v>
      </c>
      <c r="G244" s="14">
        <f t="shared" si="11"/>
        <v>7009874.5200000005</v>
      </c>
      <c r="I244" s="2"/>
    </row>
    <row r="245" spans="1:9" x14ac:dyDescent="0.2">
      <c r="A245" s="1" t="s">
        <v>17</v>
      </c>
      <c r="B245" s="8">
        <v>44783.509259259263</v>
      </c>
      <c r="C245" s="5">
        <f t="shared" si="12"/>
        <v>81</v>
      </c>
      <c r="D245" s="5">
        <v>1001</v>
      </c>
      <c r="E245" s="5">
        <v>1002</v>
      </c>
      <c r="F245" s="5">
        <f t="shared" si="13"/>
        <v>7002979.7599999998</v>
      </c>
      <c r="G245" s="14">
        <f t="shared" si="11"/>
        <v>7009874.5200000005</v>
      </c>
      <c r="I245" s="2"/>
    </row>
    <row r="246" spans="1:9" x14ac:dyDescent="0.2">
      <c r="A246" s="1" t="s">
        <v>17</v>
      </c>
      <c r="B246" s="8">
        <v>44783.509270833332</v>
      </c>
      <c r="C246" s="5">
        <f t="shared" si="12"/>
        <v>82</v>
      </c>
      <c r="D246" s="5">
        <v>1000</v>
      </c>
      <c r="E246" s="5">
        <v>1002</v>
      </c>
      <c r="F246" s="5">
        <f t="shared" si="13"/>
        <v>6996085</v>
      </c>
      <c r="G246" s="14">
        <f t="shared" si="11"/>
        <v>7009874.5200000005</v>
      </c>
      <c r="I246" s="2"/>
    </row>
    <row r="247" spans="1:9" x14ac:dyDescent="0.2">
      <c r="A247" s="1" t="s">
        <v>17</v>
      </c>
      <c r="B247" s="8">
        <v>44783.509282407409</v>
      </c>
      <c r="C247" s="5">
        <f t="shared" si="12"/>
        <v>83</v>
      </c>
      <c r="D247" s="5">
        <v>1000</v>
      </c>
      <c r="E247" s="5">
        <v>1001</v>
      </c>
      <c r="F247" s="5">
        <f t="shared" si="13"/>
        <v>6996085</v>
      </c>
      <c r="G247" s="14">
        <f t="shared" si="11"/>
        <v>7002979.7599999998</v>
      </c>
      <c r="I247" s="2"/>
    </row>
    <row r="248" spans="1:9" x14ac:dyDescent="0.2">
      <c r="A248" s="1" t="s">
        <v>17</v>
      </c>
      <c r="B248" s="8">
        <v>44783.509293981479</v>
      </c>
      <c r="C248" s="5">
        <f t="shared" si="12"/>
        <v>84</v>
      </c>
      <c r="D248" s="5">
        <v>1000</v>
      </c>
      <c r="E248" s="5">
        <v>1001</v>
      </c>
      <c r="F248" s="5">
        <f t="shared" si="13"/>
        <v>6996085</v>
      </c>
      <c r="G248" s="14">
        <f t="shared" si="11"/>
        <v>7002979.7599999998</v>
      </c>
      <c r="I248" s="2"/>
    </row>
    <row r="249" spans="1:9" x14ac:dyDescent="0.2">
      <c r="A249" s="1">
        <v>3</v>
      </c>
      <c r="B249" s="8">
        <v>44783.509305555555</v>
      </c>
      <c r="C249" s="5">
        <f t="shared" si="12"/>
        <v>85</v>
      </c>
      <c r="D249" s="5">
        <v>1000</v>
      </c>
      <c r="E249" s="5">
        <v>1001</v>
      </c>
      <c r="F249" s="5">
        <f t="shared" si="13"/>
        <v>6996085</v>
      </c>
      <c r="G249" s="14">
        <f t="shared" si="11"/>
        <v>7002979.7599999998</v>
      </c>
      <c r="I249" s="2"/>
    </row>
    <row r="250" spans="1:9" x14ac:dyDescent="0.2">
      <c r="A250" s="5">
        <v>3</v>
      </c>
      <c r="B250" s="8">
        <v>44783.509317129632</v>
      </c>
      <c r="C250" s="5">
        <f t="shared" si="12"/>
        <v>86</v>
      </c>
      <c r="D250" s="5">
        <v>999</v>
      </c>
      <c r="E250" s="5">
        <v>1001</v>
      </c>
      <c r="F250" s="5">
        <f t="shared" si="13"/>
        <v>6989190.2400000002</v>
      </c>
      <c r="G250" s="14">
        <f t="shared" si="11"/>
        <v>7002979.7599999998</v>
      </c>
      <c r="I250" s="2"/>
    </row>
    <row r="251" spans="1:9" x14ac:dyDescent="0.2">
      <c r="A251" s="5">
        <v>3</v>
      </c>
      <c r="B251" s="8">
        <v>44783.509328703702</v>
      </c>
      <c r="C251" s="5">
        <f t="shared" si="12"/>
        <v>87</v>
      </c>
      <c r="D251" s="5">
        <v>999</v>
      </c>
      <c r="E251" s="5">
        <v>1001</v>
      </c>
      <c r="F251" s="5">
        <f t="shared" si="13"/>
        <v>6989190.2400000002</v>
      </c>
      <c r="G251" s="14">
        <f t="shared" si="11"/>
        <v>7002979.7599999998</v>
      </c>
      <c r="I251" s="2"/>
    </row>
    <row r="252" spans="1:9" x14ac:dyDescent="0.2">
      <c r="A252" s="5">
        <v>3</v>
      </c>
      <c r="B252" s="8">
        <v>44783.509340277778</v>
      </c>
      <c r="C252" s="5">
        <f t="shared" si="12"/>
        <v>88</v>
      </c>
      <c r="D252" s="5">
        <v>947</v>
      </c>
      <c r="E252" s="5">
        <v>501</v>
      </c>
      <c r="F252" s="5">
        <f t="shared" si="13"/>
        <v>6630662.7200000007</v>
      </c>
      <c r="G252" s="14">
        <f t="shared" si="11"/>
        <v>3555599.7600000002</v>
      </c>
      <c r="I252" s="2"/>
    </row>
    <row r="253" spans="1:9" x14ac:dyDescent="0.2">
      <c r="A253" s="5">
        <v>3</v>
      </c>
      <c r="B253" s="8">
        <v>44783.509351851855</v>
      </c>
      <c r="C253" s="5">
        <f t="shared" si="12"/>
        <v>89</v>
      </c>
      <c r="D253" s="5">
        <v>807</v>
      </c>
      <c r="E253" s="5">
        <v>185</v>
      </c>
      <c r="F253" s="5">
        <f t="shared" si="13"/>
        <v>5665396.3200000003</v>
      </c>
      <c r="G253" s="14">
        <f t="shared" si="11"/>
        <v>1376855.6</v>
      </c>
      <c r="I253" s="2"/>
    </row>
    <row r="254" spans="1:9" x14ac:dyDescent="0.2">
      <c r="A254" s="5">
        <v>3</v>
      </c>
      <c r="B254" s="8">
        <v>44783.509363425925</v>
      </c>
      <c r="C254" s="5">
        <f t="shared" si="12"/>
        <v>90</v>
      </c>
      <c r="D254" s="5">
        <v>671</v>
      </c>
      <c r="E254" s="5">
        <v>75</v>
      </c>
      <c r="F254" s="5">
        <f t="shared" si="13"/>
        <v>4727708.96</v>
      </c>
      <c r="G254" s="14">
        <f t="shared" si="11"/>
        <v>618432</v>
      </c>
      <c r="I254" s="2"/>
    </row>
    <row r="255" spans="1:9" x14ac:dyDescent="0.2">
      <c r="A255" s="5">
        <v>3</v>
      </c>
      <c r="B255" s="8">
        <v>44783.509375000001</v>
      </c>
      <c r="C255" s="5">
        <f t="shared" si="12"/>
        <v>91</v>
      </c>
      <c r="D255" s="5">
        <v>558</v>
      </c>
      <c r="E255" s="5">
        <v>30</v>
      </c>
      <c r="F255" s="5">
        <f t="shared" si="13"/>
        <v>3948601.08</v>
      </c>
      <c r="G255" s="14">
        <f t="shared" si="11"/>
        <v>308167.80000000005</v>
      </c>
      <c r="I255" s="2"/>
    </row>
    <row r="256" spans="1:9" x14ac:dyDescent="0.2">
      <c r="A256" s="5">
        <v>3</v>
      </c>
      <c r="B256" s="8">
        <v>44783.509386574071</v>
      </c>
      <c r="C256" s="5">
        <f t="shared" si="12"/>
        <v>92</v>
      </c>
      <c r="D256" s="5">
        <v>464</v>
      </c>
      <c r="E256" s="5">
        <v>15</v>
      </c>
      <c r="F256" s="5">
        <f t="shared" si="13"/>
        <v>3300493.64</v>
      </c>
      <c r="G256" s="14">
        <f t="shared" si="11"/>
        <v>204746.40000000002</v>
      </c>
      <c r="I256" s="2"/>
    </row>
    <row r="257" spans="1:9" x14ac:dyDescent="0.2">
      <c r="A257" s="5">
        <v>3</v>
      </c>
      <c r="B257" s="8">
        <v>44783.509398148148</v>
      </c>
      <c r="C257" s="5">
        <f t="shared" si="12"/>
        <v>93</v>
      </c>
      <c r="D257" s="5">
        <v>391</v>
      </c>
      <c r="E257" s="5">
        <v>6</v>
      </c>
      <c r="F257" s="5">
        <f t="shared" si="13"/>
        <v>2797176.16</v>
      </c>
      <c r="G257" s="14">
        <f t="shared" si="11"/>
        <v>142693.56</v>
      </c>
      <c r="I257" s="2"/>
    </row>
    <row r="258" spans="1:9" x14ac:dyDescent="0.2">
      <c r="A258" s="5">
        <v>3</v>
      </c>
      <c r="B258" s="8">
        <v>44783.509409722225</v>
      </c>
      <c r="C258" s="5">
        <f t="shared" si="12"/>
        <v>94</v>
      </c>
      <c r="D258" s="5">
        <v>326</v>
      </c>
      <c r="E258" s="5">
        <v>2</v>
      </c>
      <c r="F258" s="5">
        <f t="shared" si="13"/>
        <v>2349016.7600000002</v>
      </c>
      <c r="G258" s="14">
        <f t="shared" si="11"/>
        <v>115114.52</v>
      </c>
      <c r="I258" s="2"/>
    </row>
    <row r="259" spans="1:9" x14ac:dyDescent="0.2">
      <c r="A259" s="5">
        <v>3</v>
      </c>
      <c r="B259" s="8">
        <v>44783.509421296294</v>
      </c>
      <c r="C259" s="5">
        <f t="shared" si="12"/>
        <v>95</v>
      </c>
      <c r="D259" s="5">
        <v>271</v>
      </c>
      <c r="E259" s="5">
        <v>1</v>
      </c>
      <c r="F259" s="5">
        <f t="shared" si="13"/>
        <v>1969804.96</v>
      </c>
      <c r="G259" s="14">
        <f t="shared" si="11"/>
        <v>108219.76</v>
      </c>
      <c r="I259" s="2"/>
    </row>
    <row r="260" spans="1:9" x14ac:dyDescent="0.2">
      <c r="A260" s="5">
        <v>3</v>
      </c>
      <c r="B260" s="8">
        <v>44783.509432870371</v>
      </c>
      <c r="C260" s="5">
        <f t="shared" si="12"/>
        <v>96</v>
      </c>
      <c r="D260" s="5">
        <v>225</v>
      </c>
      <c r="E260" s="5">
        <v>1</v>
      </c>
      <c r="F260" s="5">
        <f t="shared" si="13"/>
        <v>1652646</v>
      </c>
      <c r="G260" s="14">
        <f t="shared" si="11"/>
        <v>108219.76</v>
      </c>
      <c r="I260" s="2"/>
    </row>
    <row r="261" spans="1:9" x14ac:dyDescent="0.2">
      <c r="A261" s="5">
        <v>3</v>
      </c>
      <c r="B261" s="8">
        <v>44783.509444444448</v>
      </c>
      <c r="C261" s="5">
        <f t="shared" si="12"/>
        <v>97</v>
      </c>
      <c r="D261" s="5">
        <v>187</v>
      </c>
      <c r="E261" s="5">
        <v>0</v>
      </c>
      <c r="F261" s="5">
        <f t="shared" si="13"/>
        <v>1390645.12</v>
      </c>
      <c r="G261" s="14">
        <f t="shared" si="11"/>
        <v>101325</v>
      </c>
      <c r="I261" s="2"/>
    </row>
    <row r="262" spans="1:9" x14ac:dyDescent="0.2">
      <c r="A262" s="5">
        <v>3</v>
      </c>
      <c r="B262" s="8">
        <v>44783.509456018517</v>
      </c>
      <c r="C262" s="5">
        <f t="shared" si="12"/>
        <v>98</v>
      </c>
      <c r="D262" s="5">
        <v>157</v>
      </c>
      <c r="E262" s="5">
        <v>0</v>
      </c>
      <c r="F262" s="5">
        <f t="shared" si="13"/>
        <v>1183802.32</v>
      </c>
      <c r="G262" s="14">
        <f t="shared" si="11"/>
        <v>101325</v>
      </c>
      <c r="I262" s="2"/>
    </row>
    <row r="263" spans="1:9" x14ac:dyDescent="0.2">
      <c r="A263" s="5">
        <v>3</v>
      </c>
      <c r="B263" s="8">
        <v>44783.509467592594</v>
      </c>
      <c r="C263" s="5">
        <f t="shared" si="12"/>
        <v>99</v>
      </c>
      <c r="D263" s="5">
        <v>126</v>
      </c>
      <c r="E263" s="5">
        <v>0</v>
      </c>
      <c r="F263" s="5">
        <f t="shared" si="13"/>
        <v>970064.76</v>
      </c>
      <c r="G263" s="14">
        <f t="shared" si="11"/>
        <v>101325</v>
      </c>
      <c r="I263" s="2"/>
    </row>
    <row r="264" spans="1:9" x14ac:dyDescent="0.2">
      <c r="A264" s="5">
        <v>3</v>
      </c>
      <c r="B264" s="8">
        <v>44783.509479166663</v>
      </c>
      <c r="C264" s="5">
        <f t="shared" si="12"/>
        <v>100</v>
      </c>
      <c r="D264" s="5">
        <v>107</v>
      </c>
      <c r="E264" s="5">
        <v>0</v>
      </c>
      <c r="F264" s="5">
        <f t="shared" si="13"/>
        <v>839064.32000000007</v>
      </c>
      <c r="G264" s="14">
        <f t="shared" si="11"/>
        <v>101325</v>
      </c>
      <c r="I264" s="2"/>
    </row>
    <row r="265" spans="1:9" x14ac:dyDescent="0.2">
      <c r="A265" s="5">
        <v>3</v>
      </c>
      <c r="B265" s="8">
        <v>44783.50949074074</v>
      </c>
      <c r="C265" s="5">
        <f t="shared" si="12"/>
        <v>101</v>
      </c>
      <c r="D265" s="5">
        <v>87</v>
      </c>
      <c r="E265" s="5">
        <v>0</v>
      </c>
      <c r="F265" s="5">
        <f t="shared" si="13"/>
        <v>701169.12</v>
      </c>
      <c r="G265" s="14">
        <f t="shared" si="11"/>
        <v>101325</v>
      </c>
      <c r="I265" s="2"/>
    </row>
    <row r="266" spans="1:9" x14ac:dyDescent="0.2">
      <c r="A266" s="5">
        <v>3</v>
      </c>
      <c r="B266" s="8">
        <v>44783.509502314817</v>
      </c>
      <c r="C266" s="5">
        <f t="shared" si="12"/>
        <v>102</v>
      </c>
      <c r="D266" s="5">
        <v>74</v>
      </c>
      <c r="E266" s="5">
        <v>0</v>
      </c>
      <c r="F266" s="5">
        <f t="shared" si="13"/>
        <v>611537.24</v>
      </c>
      <c r="G266" s="14">
        <f t="shared" si="11"/>
        <v>101325</v>
      </c>
      <c r="I266" s="2"/>
    </row>
    <row r="267" spans="1:9" x14ac:dyDescent="0.2">
      <c r="A267" s="5">
        <v>3</v>
      </c>
      <c r="B267" s="8">
        <v>44783.509513888886</v>
      </c>
      <c r="C267" s="5">
        <f t="shared" si="12"/>
        <v>103</v>
      </c>
      <c r="D267" s="5">
        <v>65</v>
      </c>
      <c r="E267" s="5">
        <v>0</v>
      </c>
      <c r="F267" s="5">
        <f t="shared" si="13"/>
        <v>549484.4</v>
      </c>
      <c r="G267" s="14">
        <f t="shared" si="11"/>
        <v>101325</v>
      </c>
      <c r="I267" s="2"/>
    </row>
    <row r="268" spans="1:9" x14ac:dyDescent="0.2">
      <c r="A268" s="5">
        <v>3</v>
      </c>
      <c r="B268" s="8">
        <v>44783.509525462963</v>
      </c>
      <c r="C268" s="5">
        <f t="shared" si="12"/>
        <v>104</v>
      </c>
      <c r="D268" s="5">
        <v>53</v>
      </c>
      <c r="E268" s="5">
        <v>0</v>
      </c>
      <c r="F268" s="5">
        <f t="shared" si="13"/>
        <v>466747.28</v>
      </c>
      <c r="G268" s="14">
        <f t="shared" ref="G268:G331" si="14">E268*6894.76 +101325</f>
        <v>101325</v>
      </c>
      <c r="I268" s="2"/>
    </row>
    <row r="269" spans="1:9" x14ac:dyDescent="0.2">
      <c r="A269" s="5">
        <v>3</v>
      </c>
      <c r="B269" s="8">
        <v>44783.50953703704</v>
      </c>
      <c r="C269" s="5">
        <f t="shared" ref="C269:C332" si="15">C268+1</f>
        <v>105</v>
      </c>
      <c r="D269" s="5">
        <v>44</v>
      </c>
      <c r="E269" s="5">
        <v>0</v>
      </c>
      <c r="F269" s="5">
        <f t="shared" si="13"/>
        <v>404694.44</v>
      </c>
      <c r="G269" s="14">
        <f t="shared" si="14"/>
        <v>101325</v>
      </c>
      <c r="I269" s="2"/>
    </row>
    <row r="270" spans="1:9" x14ac:dyDescent="0.2">
      <c r="A270" s="5">
        <v>3</v>
      </c>
      <c r="B270" s="8">
        <v>44783.509548611109</v>
      </c>
      <c r="C270" s="5">
        <f t="shared" si="15"/>
        <v>106</v>
      </c>
      <c r="D270" s="5">
        <v>37</v>
      </c>
      <c r="E270" s="5">
        <v>0</v>
      </c>
      <c r="F270" s="5">
        <f t="shared" si="13"/>
        <v>356431.12</v>
      </c>
      <c r="G270" s="14">
        <f t="shared" si="14"/>
        <v>101325</v>
      </c>
      <c r="I270" s="2"/>
    </row>
    <row r="271" spans="1:9" x14ac:dyDescent="0.2">
      <c r="A271" s="5">
        <v>3</v>
      </c>
      <c r="B271" s="8">
        <v>44783.509560185186</v>
      </c>
      <c r="C271" s="5">
        <f t="shared" si="15"/>
        <v>107</v>
      </c>
      <c r="D271" s="5">
        <v>31</v>
      </c>
      <c r="E271" s="5">
        <v>0</v>
      </c>
      <c r="F271" s="5">
        <f t="shared" si="13"/>
        <v>315062.56</v>
      </c>
      <c r="G271" s="14">
        <f t="shared" si="14"/>
        <v>101325</v>
      </c>
      <c r="I271" s="2"/>
    </row>
    <row r="272" spans="1:9" x14ac:dyDescent="0.2">
      <c r="A272" s="5">
        <v>3</v>
      </c>
      <c r="B272" s="8">
        <v>44783.509571759256</v>
      </c>
      <c r="C272" s="5">
        <f t="shared" si="15"/>
        <v>108</v>
      </c>
      <c r="D272" s="5">
        <v>26</v>
      </c>
      <c r="E272" s="5">
        <v>0</v>
      </c>
      <c r="F272" s="5">
        <f t="shared" si="13"/>
        <v>280588.76</v>
      </c>
      <c r="G272" s="14">
        <f t="shared" si="14"/>
        <v>101325</v>
      </c>
      <c r="I272" s="2"/>
    </row>
    <row r="273" spans="1:9" x14ac:dyDescent="0.2">
      <c r="A273" s="5">
        <v>3</v>
      </c>
      <c r="B273" s="8">
        <v>44783.509583333333</v>
      </c>
      <c r="C273" s="5">
        <f t="shared" si="15"/>
        <v>109</v>
      </c>
      <c r="D273" s="5">
        <v>22</v>
      </c>
      <c r="E273" s="5">
        <v>0</v>
      </c>
      <c r="F273" s="5">
        <f t="shared" si="13"/>
        <v>253009.72</v>
      </c>
      <c r="G273" s="14">
        <f t="shared" si="14"/>
        <v>101325</v>
      </c>
      <c r="I273" s="2"/>
    </row>
    <row r="274" spans="1:9" x14ac:dyDescent="0.2">
      <c r="A274" s="5">
        <v>3</v>
      </c>
      <c r="B274" s="8">
        <v>44783.509594907409</v>
      </c>
      <c r="C274" s="5">
        <f t="shared" si="15"/>
        <v>110</v>
      </c>
      <c r="D274" s="5">
        <v>18</v>
      </c>
      <c r="E274" s="5">
        <v>0</v>
      </c>
      <c r="F274" s="5">
        <f t="shared" ref="F274:F337" si="16">D274*6894.76 +101325</f>
        <v>225430.68</v>
      </c>
      <c r="G274" s="14">
        <f t="shared" si="14"/>
        <v>101325</v>
      </c>
      <c r="I274" s="2"/>
    </row>
    <row r="275" spans="1:9" x14ac:dyDescent="0.2">
      <c r="A275" s="5">
        <v>3</v>
      </c>
      <c r="B275" s="8">
        <v>44783.509606481479</v>
      </c>
      <c r="C275" s="5">
        <f t="shared" si="15"/>
        <v>111</v>
      </c>
      <c r="D275" s="5">
        <v>15</v>
      </c>
      <c r="E275" s="5">
        <v>0</v>
      </c>
      <c r="F275" s="5">
        <f t="shared" si="16"/>
        <v>204746.40000000002</v>
      </c>
      <c r="G275" s="14">
        <f t="shared" si="14"/>
        <v>101325</v>
      </c>
      <c r="I275" s="2"/>
    </row>
    <row r="276" spans="1:9" x14ac:dyDescent="0.2">
      <c r="A276" s="5">
        <v>3</v>
      </c>
      <c r="B276" s="8">
        <v>44783.509618055556</v>
      </c>
      <c r="C276" s="5">
        <f t="shared" si="15"/>
        <v>112</v>
      </c>
      <c r="D276" s="5">
        <v>13</v>
      </c>
      <c r="E276" s="5">
        <v>0</v>
      </c>
      <c r="F276" s="5">
        <f t="shared" si="16"/>
        <v>190956.88</v>
      </c>
      <c r="G276" s="14">
        <f t="shared" si="14"/>
        <v>101325</v>
      </c>
      <c r="I276" s="2"/>
    </row>
    <row r="277" spans="1:9" x14ac:dyDescent="0.2">
      <c r="A277" s="5">
        <v>3</v>
      </c>
      <c r="B277" s="8">
        <v>44783.509629629632</v>
      </c>
      <c r="C277" s="5">
        <f t="shared" si="15"/>
        <v>113</v>
      </c>
      <c r="D277" s="5">
        <v>11</v>
      </c>
      <c r="E277" s="5">
        <v>0</v>
      </c>
      <c r="F277" s="5">
        <f t="shared" si="16"/>
        <v>177167.35999999999</v>
      </c>
      <c r="G277" s="14">
        <f t="shared" si="14"/>
        <v>101325</v>
      </c>
      <c r="I277" s="2"/>
    </row>
    <row r="278" spans="1:9" x14ac:dyDescent="0.2">
      <c r="A278" s="5">
        <v>3</v>
      </c>
      <c r="B278" s="8">
        <v>44783.509641203702</v>
      </c>
      <c r="C278" s="5">
        <f t="shared" si="15"/>
        <v>114</v>
      </c>
      <c r="D278" s="5">
        <v>9</v>
      </c>
      <c r="E278" s="5">
        <v>0</v>
      </c>
      <c r="F278" s="5">
        <f t="shared" si="16"/>
        <v>163377.84</v>
      </c>
      <c r="G278" s="14">
        <f t="shared" si="14"/>
        <v>101325</v>
      </c>
      <c r="I278" s="2"/>
    </row>
    <row r="279" spans="1:9" x14ac:dyDescent="0.2">
      <c r="A279" s="5">
        <v>3</v>
      </c>
      <c r="B279" s="8">
        <v>44783.509652777779</v>
      </c>
      <c r="C279" s="5">
        <f t="shared" si="15"/>
        <v>115</v>
      </c>
      <c r="D279" s="5">
        <v>8</v>
      </c>
      <c r="E279" s="5">
        <v>0</v>
      </c>
      <c r="F279" s="5">
        <f t="shared" si="16"/>
        <v>156483.08000000002</v>
      </c>
      <c r="G279" s="14">
        <f t="shared" si="14"/>
        <v>101325</v>
      </c>
      <c r="I279" s="2"/>
    </row>
    <row r="280" spans="1:9" x14ac:dyDescent="0.2">
      <c r="A280" s="5">
        <v>3</v>
      </c>
      <c r="B280" s="8">
        <v>44783.509664351855</v>
      </c>
      <c r="C280" s="5">
        <f t="shared" si="15"/>
        <v>116</v>
      </c>
      <c r="D280" s="5">
        <v>7</v>
      </c>
      <c r="E280" s="5">
        <v>0</v>
      </c>
      <c r="F280" s="5">
        <f t="shared" si="16"/>
        <v>149588.32</v>
      </c>
      <c r="G280" s="14">
        <f t="shared" si="14"/>
        <v>101325</v>
      </c>
      <c r="I280" s="2"/>
    </row>
    <row r="281" spans="1:9" x14ac:dyDescent="0.2">
      <c r="A281" s="5">
        <v>3</v>
      </c>
      <c r="B281" s="8">
        <v>44783.509675925925</v>
      </c>
      <c r="C281" s="5">
        <f t="shared" si="15"/>
        <v>117</v>
      </c>
      <c r="D281" s="5">
        <v>6</v>
      </c>
      <c r="E281" s="5">
        <v>0</v>
      </c>
      <c r="F281" s="5">
        <f t="shared" si="16"/>
        <v>142693.56</v>
      </c>
      <c r="G281" s="14">
        <f t="shared" si="14"/>
        <v>101325</v>
      </c>
      <c r="I281" s="2"/>
    </row>
    <row r="282" spans="1:9" x14ac:dyDescent="0.2">
      <c r="A282" s="5">
        <v>3</v>
      </c>
      <c r="B282" s="8">
        <v>44783.509687500002</v>
      </c>
      <c r="C282" s="5">
        <f t="shared" si="15"/>
        <v>118</v>
      </c>
      <c r="D282" s="5">
        <v>5</v>
      </c>
      <c r="E282" s="5">
        <v>0</v>
      </c>
      <c r="F282" s="5">
        <f t="shared" si="16"/>
        <v>135798.79999999999</v>
      </c>
      <c r="G282" s="14">
        <f t="shared" si="14"/>
        <v>101325</v>
      </c>
      <c r="I282" s="2"/>
    </row>
    <row r="283" spans="1:9" x14ac:dyDescent="0.2">
      <c r="A283" s="5">
        <v>3</v>
      </c>
      <c r="B283" s="8">
        <v>44783.509699074071</v>
      </c>
      <c r="C283" s="5">
        <f t="shared" si="15"/>
        <v>119</v>
      </c>
      <c r="D283" s="5">
        <v>5</v>
      </c>
      <c r="E283" s="5">
        <v>0</v>
      </c>
      <c r="F283" s="5">
        <f t="shared" si="16"/>
        <v>135798.79999999999</v>
      </c>
      <c r="G283" s="14">
        <f t="shared" si="14"/>
        <v>101325</v>
      </c>
      <c r="I283" s="2"/>
    </row>
    <row r="284" spans="1:9" x14ac:dyDescent="0.2">
      <c r="A284" s="5">
        <v>3</v>
      </c>
      <c r="B284" s="8">
        <v>44783.509710648148</v>
      </c>
      <c r="C284" s="5">
        <f t="shared" si="15"/>
        <v>120</v>
      </c>
      <c r="D284" s="5">
        <v>4</v>
      </c>
      <c r="E284" s="5">
        <v>0</v>
      </c>
      <c r="F284" s="5">
        <f t="shared" si="16"/>
        <v>128904.04000000001</v>
      </c>
      <c r="G284" s="14">
        <f t="shared" si="14"/>
        <v>101325</v>
      </c>
      <c r="I284" s="2"/>
    </row>
    <row r="285" spans="1:9" x14ac:dyDescent="0.2">
      <c r="A285" s="5">
        <v>3</v>
      </c>
      <c r="B285" s="8">
        <v>44783.509722222225</v>
      </c>
      <c r="C285" s="5">
        <f t="shared" si="15"/>
        <v>121</v>
      </c>
      <c r="D285" s="5">
        <v>3</v>
      </c>
      <c r="E285" s="5">
        <v>0</v>
      </c>
      <c r="F285" s="5">
        <f t="shared" si="16"/>
        <v>122009.28</v>
      </c>
      <c r="G285" s="14">
        <f t="shared" si="14"/>
        <v>101325</v>
      </c>
      <c r="I285" s="2"/>
    </row>
    <row r="286" spans="1:9" x14ac:dyDescent="0.2">
      <c r="A286" s="5">
        <v>3</v>
      </c>
      <c r="B286" s="8">
        <v>44783.509733796294</v>
      </c>
      <c r="C286" s="5">
        <f t="shared" si="15"/>
        <v>122</v>
      </c>
      <c r="D286" s="5">
        <v>3</v>
      </c>
      <c r="E286" s="5">
        <v>0</v>
      </c>
      <c r="F286" s="5">
        <f t="shared" si="16"/>
        <v>122009.28</v>
      </c>
      <c r="G286" s="14">
        <f t="shared" si="14"/>
        <v>101325</v>
      </c>
      <c r="I286" s="2"/>
    </row>
    <row r="287" spans="1:9" x14ac:dyDescent="0.2">
      <c r="A287" s="5">
        <v>3</v>
      </c>
      <c r="B287" s="8">
        <v>44783.509745370371</v>
      </c>
      <c r="C287" s="5">
        <f t="shared" si="15"/>
        <v>123</v>
      </c>
      <c r="D287" s="5">
        <v>3</v>
      </c>
      <c r="E287" s="5">
        <v>0</v>
      </c>
      <c r="F287" s="5">
        <f t="shared" si="16"/>
        <v>122009.28</v>
      </c>
      <c r="G287" s="14">
        <f t="shared" si="14"/>
        <v>101325</v>
      </c>
      <c r="I287" s="2"/>
    </row>
    <row r="288" spans="1:9" x14ac:dyDescent="0.2">
      <c r="A288" s="5">
        <v>3</v>
      </c>
      <c r="B288" s="8">
        <v>44783.509756944448</v>
      </c>
      <c r="C288" s="5">
        <f t="shared" si="15"/>
        <v>124</v>
      </c>
      <c r="D288" s="5">
        <v>2</v>
      </c>
      <c r="E288" s="5">
        <v>0</v>
      </c>
      <c r="F288" s="5">
        <f t="shared" si="16"/>
        <v>115114.52</v>
      </c>
      <c r="G288" s="14">
        <f t="shared" si="14"/>
        <v>101325</v>
      </c>
      <c r="I288" s="2"/>
    </row>
    <row r="289" spans="1:9" x14ac:dyDescent="0.2">
      <c r="A289" s="5">
        <v>3</v>
      </c>
      <c r="B289" s="8">
        <v>44783.509768518517</v>
      </c>
      <c r="C289" s="5">
        <f t="shared" si="15"/>
        <v>125</v>
      </c>
      <c r="D289" s="5">
        <v>2</v>
      </c>
      <c r="E289" s="5">
        <v>0</v>
      </c>
      <c r="F289" s="5">
        <f t="shared" si="16"/>
        <v>115114.52</v>
      </c>
      <c r="G289" s="14">
        <f t="shared" si="14"/>
        <v>101325</v>
      </c>
      <c r="I289" s="2"/>
    </row>
    <row r="290" spans="1:9" x14ac:dyDescent="0.2">
      <c r="A290" s="5">
        <v>3</v>
      </c>
      <c r="B290" s="8">
        <v>44783.509780092594</v>
      </c>
      <c r="C290" s="5">
        <f t="shared" si="15"/>
        <v>126</v>
      </c>
      <c r="D290" s="5">
        <v>2</v>
      </c>
      <c r="E290" s="5">
        <v>0</v>
      </c>
      <c r="F290" s="5">
        <f t="shared" si="16"/>
        <v>115114.52</v>
      </c>
      <c r="G290" s="14">
        <f t="shared" si="14"/>
        <v>101325</v>
      </c>
      <c r="I290" s="2"/>
    </row>
    <row r="291" spans="1:9" x14ac:dyDescent="0.2">
      <c r="A291" s="5">
        <v>3</v>
      </c>
      <c r="B291" s="8">
        <v>44783.509791666664</v>
      </c>
      <c r="C291" s="5">
        <f t="shared" si="15"/>
        <v>127</v>
      </c>
      <c r="D291" s="5">
        <v>2</v>
      </c>
      <c r="E291" s="5">
        <v>0</v>
      </c>
      <c r="F291" s="5">
        <f t="shared" si="16"/>
        <v>115114.52</v>
      </c>
      <c r="G291" s="14">
        <f t="shared" si="14"/>
        <v>101325</v>
      </c>
      <c r="I291" s="2"/>
    </row>
    <row r="292" spans="1:9" x14ac:dyDescent="0.2">
      <c r="A292" s="5">
        <v>3</v>
      </c>
      <c r="B292" s="8">
        <v>44783.50980324074</v>
      </c>
      <c r="C292" s="5">
        <f t="shared" si="15"/>
        <v>128</v>
      </c>
      <c r="D292" s="5">
        <v>1</v>
      </c>
      <c r="E292" s="5">
        <v>0</v>
      </c>
      <c r="F292" s="5">
        <f t="shared" si="16"/>
        <v>108219.76</v>
      </c>
      <c r="G292" s="14">
        <f t="shared" si="14"/>
        <v>101325</v>
      </c>
      <c r="I292" s="2"/>
    </row>
    <row r="293" spans="1:9" x14ac:dyDescent="0.2">
      <c r="A293" s="5">
        <v>3</v>
      </c>
      <c r="B293" s="8">
        <v>44783.509814814817</v>
      </c>
      <c r="C293" s="5">
        <f t="shared" si="15"/>
        <v>129</v>
      </c>
      <c r="D293" s="5">
        <v>1</v>
      </c>
      <c r="E293" s="5">
        <v>0</v>
      </c>
      <c r="F293" s="5">
        <f t="shared" si="16"/>
        <v>108219.76</v>
      </c>
      <c r="G293" s="14">
        <f t="shared" si="14"/>
        <v>101325</v>
      </c>
      <c r="I293" s="2"/>
    </row>
    <row r="294" spans="1:9" x14ac:dyDescent="0.2">
      <c r="A294" s="1" t="s">
        <v>18</v>
      </c>
      <c r="B294" s="8">
        <v>44783.512141203704</v>
      </c>
      <c r="C294" s="5">
        <f t="shared" si="15"/>
        <v>130</v>
      </c>
      <c r="D294" s="5">
        <v>0</v>
      </c>
      <c r="E294" s="5">
        <v>0</v>
      </c>
      <c r="F294" s="5">
        <f t="shared" si="16"/>
        <v>101325</v>
      </c>
      <c r="G294" s="14">
        <f t="shared" si="14"/>
        <v>101325</v>
      </c>
      <c r="I294" s="2"/>
    </row>
    <row r="295" spans="1:9" x14ac:dyDescent="0.2">
      <c r="A295" s="1" t="s">
        <v>18</v>
      </c>
      <c r="B295" s="8">
        <v>44783.512152777781</v>
      </c>
      <c r="C295" s="5">
        <f t="shared" si="15"/>
        <v>131</v>
      </c>
      <c r="D295" s="5">
        <v>0</v>
      </c>
      <c r="E295" s="5">
        <v>0</v>
      </c>
      <c r="F295" s="5">
        <f t="shared" si="16"/>
        <v>101325</v>
      </c>
      <c r="G295" s="14">
        <f t="shared" si="14"/>
        <v>101325</v>
      </c>
      <c r="I295" s="2"/>
    </row>
    <row r="296" spans="1:9" x14ac:dyDescent="0.2">
      <c r="A296" s="1" t="s">
        <v>18</v>
      </c>
      <c r="B296" s="8">
        <v>44783.512164351851</v>
      </c>
      <c r="C296" s="5">
        <f t="shared" si="15"/>
        <v>132</v>
      </c>
      <c r="D296" s="5">
        <v>29</v>
      </c>
      <c r="E296" s="5">
        <v>1</v>
      </c>
      <c r="F296" s="5">
        <f t="shared" si="16"/>
        <v>301273.04000000004</v>
      </c>
      <c r="G296" s="14">
        <f t="shared" si="14"/>
        <v>108219.76</v>
      </c>
      <c r="I296" s="2"/>
    </row>
    <row r="297" spans="1:9" x14ac:dyDescent="0.2">
      <c r="A297" s="1" t="s">
        <v>18</v>
      </c>
      <c r="B297" s="8">
        <v>44783.512175925927</v>
      </c>
      <c r="C297" s="5">
        <f t="shared" si="15"/>
        <v>133</v>
      </c>
      <c r="D297" s="5">
        <v>126</v>
      </c>
      <c r="E297" s="5">
        <v>13</v>
      </c>
      <c r="F297" s="5">
        <f t="shared" si="16"/>
        <v>970064.76</v>
      </c>
      <c r="G297" s="14">
        <f t="shared" si="14"/>
        <v>190956.88</v>
      </c>
      <c r="I297" s="2"/>
    </row>
    <row r="298" spans="1:9" x14ac:dyDescent="0.2">
      <c r="A298" s="1" t="s">
        <v>18</v>
      </c>
      <c r="B298" s="8">
        <v>44783.512187499997</v>
      </c>
      <c r="C298" s="5">
        <f t="shared" si="15"/>
        <v>134</v>
      </c>
      <c r="D298" s="5">
        <v>185</v>
      </c>
      <c r="E298" s="5">
        <v>62</v>
      </c>
      <c r="F298" s="5">
        <f t="shared" si="16"/>
        <v>1376855.6</v>
      </c>
      <c r="G298" s="14">
        <f t="shared" si="14"/>
        <v>528800.12</v>
      </c>
      <c r="I298" s="2"/>
    </row>
    <row r="299" spans="1:9" x14ac:dyDescent="0.2">
      <c r="A299" s="1" t="s">
        <v>18</v>
      </c>
      <c r="B299" s="8">
        <v>44783.512199074074</v>
      </c>
      <c r="C299" s="5">
        <f t="shared" si="15"/>
        <v>135</v>
      </c>
      <c r="D299" s="5">
        <v>206</v>
      </c>
      <c r="E299" s="5">
        <v>108</v>
      </c>
      <c r="F299" s="5">
        <f t="shared" si="16"/>
        <v>1521645.56</v>
      </c>
      <c r="G299" s="14">
        <f t="shared" si="14"/>
        <v>845959.08000000007</v>
      </c>
      <c r="I299" s="2"/>
    </row>
    <row r="300" spans="1:9" x14ac:dyDescent="0.2">
      <c r="A300" s="1" t="s">
        <v>18</v>
      </c>
      <c r="B300" s="8">
        <v>44783.51221064815</v>
      </c>
      <c r="C300" s="5">
        <f t="shared" si="15"/>
        <v>136</v>
      </c>
      <c r="D300" s="5">
        <v>216</v>
      </c>
      <c r="E300" s="5">
        <v>147</v>
      </c>
      <c r="F300" s="5">
        <f t="shared" si="16"/>
        <v>1590593.1600000001</v>
      </c>
      <c r="G300" s="14">
        <f t="shared" si="14"/>
        <v>1114854.7200000002</v>
      </c>
      <c r="I300" s="2"/>
    </row>
    <row r="301" spans="1:9" x14ac:dyDescent="0.2">
      <c r="A301" s="1" t="s">
        <v>18</v>
      </c>
      <c r="B301" s="8">
        <v>44783.51222222222</v>
      </c>
      <c r="C301" s="5">
        <f t="shared" si="15"/>
        <v>137</v>
      </c>
      <c r="D301" s="5">
        <v>220</v>
      </c>
      <c r="E301" s="5">
        <v>177</v>
      </c>
      <c r="F301" s="5">
        <f t="shared" si="16"/>
        <v>1618172.2</v>
      </c>
      <c r="G301" s="14">
        <f t="shared" si="14"/>
        <v>1321697.52</v>
      </c>
      <c r="I301" s="2"/>
    </row>
    <row r="302" spans="1:9" x14ac:dyDescent="0.2">
      <c r="A302" s="1" t="s">
        <v>18</v>
      </c>
      <c r="B302" s="8">
        <v>44783.512233796297</v>
      </c>
      <c r="C302" s="5">
        <f t="shared" si="15"/>
        <v>138</v>
      </c>
      <c r="D302" s="5">
        <v>243</v>
      </c>
      <c r="E302" s="5">
        <v>208</v>
      </c>
      <c r="F302" s="5">
        <f t="shared" si="16"/>
        <v>1776751.6800000002</v>
      </c>
      <c r="G302" s="14">
        <f t="shared" si="14"/>
        <v>1535435.08</v>
      </c>
      <c r="I302" s="2"/>
    </row>
    <row r="303" spans="1:9" x14ac:dyDescent="0.2">
      <c r="A303" s="1" t="s">
        <v>18</v>
      </c>
      <c r="B303" s="8">
        <v>44783.512245370373</v>
      </c>
      <c r="C303" s="5">
        <f t="shared" si="15"/>
        <v>139</v>
      </c>
      <c r="D303" s="5">
        <v>286</v>
      </c>
      <c r="E303" s="5">
        <v>237</v>
      </c>
      <c r="F303" s="5">
        <f t="shared" si="16"/>
        <v>2073226.36</v>
      </c>
      <c r="G303" s="14">
        <f t="shared" si="14"/>
        <v>1735383.12</v>
      </c>
      <c r="I303" s="2"/>
    </row>
    <row r="304" spans="1:9" x14ac:dyDescent="0.2">
      <c r="A304" s="1" t="s">
        <v>18</v>
      </c>
      <c r="B304" s="8">
        <v>44783.512256944443</v>
      </c>
      <c r="C304" s="5">
        <f t="shared" si="15"/>
        <v>140</v>
      </c>
      <c r="D304" s="5">
        <v>330</v>
      </c>
      <c r="E304" s="5">
        <v>282</v>
      </c>
      <c r="F304" s="5">
        <f t="shared" si="16"/>
        <v>2376595.8000000003</v>
      </c>
      <c r="G304" s="14">
        <f t="shared" si="14"/>
        <v>2045647.32</v>
      </c>
      <c r="I304" s="2"/>
    </row>
    <row r="305" spans="1:9" x14ac:dyDescent="0.2">
      <c r="A305" s="1" t="s">
        <v>18</v>
      </c>
      <c r="B305" s="8">
        <v>44783.51226851852</v>
      </c>
      <c r="C305" s="5">
        <f t="shared" si="15"/>
        <v>141</v>
      </c>
      <c r="D305" s="5">
        <v>384</v>
      </c>
      <c r="E305" s="5">
        <v>333</v>
      </c>
      <c r="F305" s="5">
        <f t="shared" si="16"/>
        <v>2748912.84</v>
      </c>
      <c r="G305" s="14">
        <f t="shared" si="14"/>
        <v>2397280.08</v>
      </c>
      <c r="I305" s="2"/>
    </row>
    <row r="306" spans="1:9" x14ac:dyDescent="0.2">
      <c r="A306" s="1" t="s">
        <v>18</v>
      </c>
      <c r="B306" s="8">
        <v>44783.512280092589</v>
      </c>
      <c r="C306" s="5">
        <f t="shared" si="15"/>
        <v>142</v>
      </c>
      <c r="D306" s="5">
        <v>425</v>
      </c>
      <c r="E306" s="5">
        <v>386</v>
      </c>
      <c r="F306" s="5">
        <f t="shared" si="16"/>
        <v>3031598</v>
      </c>
      <c r="G306" s="14">
        <f t="shared" si="14"/>
        <v>2762702.36</v>
      </c>
      <c r="I306" s="2"/>
    </row>
    <row r="307" spans="1:9" x14ac:dyDescent="0.2">
      <c r="A307" s="1" t="s">
        <v>18</v>
      </c>
      <c r="B307" s="8">
        <v>44783.512291666666</v>
      </c>
      <c r="C307" s="5">
        <f t="shared" si="15"/>
        <v>143</v>
      </c>
      <c r="D307" s="5">
        <v>453</v>
      </c>
      <c r="E307" s="5">
        <v>424</v>
      </c>
      <c r="F307" s="5">
        <f t="shared" si="16"/>
        <v>3224651.2800000003</v>
      </c>
      <c r="G307" s="14">
        <f t="shared" si="14"/>
        <v>3024703.24</v>
      </c>
      <c r="I307" s="2"/>
    </row>
    <row r="308" spans="1:9" x14ac:dyDescent="0.2">
      <c r="A308" s="1" t="s">
        <v>18</v>
      </c>
      <c r="B308" s="8">
        <v>44783.512303240743</v>
      </c>
      <c r="C308" s="5">
        <f t="shared" si="15"/>
        <v>144</v>
      </c>
      <c r="D308" s="5">
        <v>458</v>
      </c>
      <c r="E308" s="5">
        <v>445</v>
      </c>
      <c r="F308" s="5">
        <f t="shared" si="16"/>
        <v>3259125.08</v>
      </c>
      <c r="G308" s="14">
        <f t="shared" si="14"/>
        <v>3169493.2</v>
      </c>
      <c r="I308" s="2"/>
    </row>
    <row r="309" spans="1:9" x14ac:dyDescent="0.2">
      <c r="A309" s="1" t="s">
        <v>18</v>
      </c>
      <c r="B309" s="8">
        <v>44783.512314814812</v>
      </c>
      <c r="C309" s="5">
        <f t="shared" si="15"/>
        <v>145</v>
      </c>
      <c r="D309" s="5">
        <v>463</v>
      </c>
      <c r="E309" s="5">
        <v>455</v>
      </c>
      <c r="F309" s="5">
        <f t="shared" si="16"/>
        <v>3293598.88</v>
      </c>
      <c r="G309" s="14">
        <f t="shared" si="14"/>
        <v>3238440.8000000003</v>
      </c>
      <c r="I309" s="2"/>
    </row>
    <row r="310" spans="1:9" x14ac:dyDescent="0.2">
      <c r="A310" s="1" t="s">
        <v>18</v>
      </c>
      <c r="B310" s="8">
        <v>44783.512326388889</v>
      </c>
      <c r="C310" s="5">
        <f t="shared" si="15"/>
        <v>146</v>
      </c>
      <c r="D310" s="5">
        <v>464</v>
      </c>
      <c r="E310" s="5">
        <v>461</v>
      </c>
      <c r="F310" s="5">
        <f t="shared" si="16"/>
        <v>3300493.64</v>
      </c>
      <c r="G310" s="14">
        <f t="shared" si="14"/>
        <v>3279809.36</v>
      </c>
      <c r="I310" s="2"/>
    </row>
    <row r="311" spans="1:9" x14ac:dyDescent="0.2">
      <c r="A311" s="1" t="s">
        <v>18</v>
      </c>
      <c r="B311" s="8">
        <v>44783.512337962966</v>
      </c>
      <c r="C311" s="5">
        <f t="shared" si="15"/>
        <v>147</v>
      </c>
      <c r="D311" s="5">
        <v>465</v>
      </c>
      <c r="E311" s="5">
        <v>464</v>
      </c>
      <c r="F311" s="5">
        <f t="shared" si="16"/>
        <v>3307388.4</v>
      </c>
      <c r="G311" s="14">
        <f t="shared" si="14"/>
        <v>3300493.64</v>
      </c>
      <c r="I311" s="2"/>
    </row>
    <row r="312" spans="1:9" x14ac:dyDescent="0.2">
      <c r="A312" s="1" t="s">
        <v>18</v>
      </c>
      <c r="B312" s="8">
        <v>44783.512349537035</v>
      </c>
      <c r="C312" s="5">
        <f t="shared" si="15"/>
        <v>148</v>
      </c>
      <c r="D312" s="5">
        <v>471</v>
      </c>
      <c r="E312" s="5">
        <v>469</v>
      </c>
      <c r="F312" s="5">
        <f t="shared" si="16"/>
        <v>3348756.96</v>
      </c>
      <c r="G312" s="14">
        <f t="shared" si="14"/>
        <v>3334967.44</v>
      </c>
      <c r="I312" s="2"/>
    </row>
    <row r="313" spans="1:9" x14ac:dyDescent="0.2">
      <c r="A313" s="1" t="s">
        <v>18</v>
      </c>
      <c r="B313" s="8">
        <v>44783.512361111112</v>
      </c>
      <c r="C313" s="5">
        <f t="shared" si="15"/>
        <v>149</v>
      </c>
      <c r="D313" s="5">
        <v>481</v>
      </c>
      <c r="E313" s="5">
        <v>478</v>
      </c>
      <c r="F313" s="5">
        <f t="shared" si="16"/>
        <v>3417704.56</v>
      </c>
      <c r="G313" s="14">
        <f t="shared" si="14"/>
        <v>3397020.2800000003</v>
      </c>
      <c r="I313" s="2"/>
    </row>
    <row r="314" spans="1:9" x14ac:dyDescent="0.2">
      <c r="A314" s="1" t="s">
        <v>18</v>
      </c>
      <c r="B314" s="8">
        <v>44783.512372685182</v>
      </c>
      <c r="C314" s="5">
        <f t="shared" si="15"/>
        <v>150</v>
      </c>
      <c r="D314" s="5">
        <v>491</v>
      </c>
      <c r="E314" s="5">
        <v>489</v>
      </c>
      <c r="F314" s="5">
        <f t="shared" si="16"/>
        <v>3486652.16</v>
      </c>
      <c r="G314" s="14">
        <f t="shared" si="14"/>
        <v>3472862.64</v>
      </c>
      <c r="I314" s="2"/>
    </row>
    <row r="315" spans="1:9" x14ac:dyDescent="0.2">
      <c r="A315" s="1" t="s">
        <v>18</v>
      </c>
      <c r="B315" s="8">
        <v>44783.512384259258</v>
      </c>
      <c r="C315" s="5">
        <f t="shared" si="15"/>
        <v>151</v>
      </c>
      <c r="D315" s="5">
        <v>500</v>
      </c>
      <c r="E315" s="5">
        <v>498</v>
      </c>
      <c r="F315" s="5">
        <f t="shared" si="16"/>
        <v>3548705</v>
      </c>
      <c r="G315" s="14">
        <f t="shared" si="14"/>
        <v>3534915.48</v>
      </c>
      <c r="I315" s="2"/>
    </row>
    <row r="316" spans="1:9" x14ac:dyDescent="0.2">
      <c r="A316" s="1" t="s">
        <v>18</v>
      </c>
      <c r="B316" s="8">
        <v>44783.512395833335</v>
      </c>
      <c r="C316" s="5">
        <f t="shared" si="15"/>
        <v>152</v>
      </c>
      <c r="D316" s="5">
        <v>506</v>
      </c>
      <c r="E316" s="5">
        <v>505</v>
      </c>
      <c r="F316" s="5">
        <f t="shared" si="16"/>
        <v>3590073.56</v>
      </c>
      <c r="G316" s="14">
        <f t="shared" si="14"/>
        <v>3583178.8000000003</v>
      </c>
      <c r="I316" s="2"/>
    </row>
    <row r="317" spans="1:9" x14ac:dyDescent="0.2">
      <c r="A317" s="1" t="s">
        <v>18</v>
      </c>
      <c r="B317" s="8">
        <v>44783.512407407405</v>
      </c>
      <c r="C317" s="5">
        <f t="shared" si="15"/>
        <v>153</v>
      </c>
      <c r="D317" s="5">
        <v>513</v>
      </c>
      <c r="E317" s="5">
        <v>512</v>
      </c>
      <c r="F317" s="5">
        <f t="shared" si="16"/>
        <v>3638336.88</v>
      </c>
      <c r="G317" s="14">
        <f t="shared" si="14"/>
        <v>3631442.12</v>
      </c>
      <c r="I317" s="2"/>
    </row>
    <row r="318" spans="1:9" x14ac:dyDescent="0.2">
      <c r="A318" s="1" t="s">
        <v>18</v>
      </c>
      <c r="B318" s="8">
        <v>44783.512418981481</v>
      </c>
      <c r="C318" s="5">
        <f t="shared" si="15"/>
        <v>154</v>
      </c>
      <c r="D318" s="5">
        <v>523</v>
      </c>
      <c r="E318" s="5">
        <v>521</v>
      </c>
      <c r="F318" s="5">
        <f t="shared" si="16"/>
        <v>3707284.48</v>
      </c>
      <c r="G318" s="14">
        <f t="shared" si="14"/>
        <v>3693494.96</v>
      </c>
      <c r="I318" s="2"/>
    </row>
    <row r="319" spans="1:9" x14ac:dyDescent="0.2">
      <c r="A319" s="1" t="s">
        <v>18</v>
      </c>
      <c r="B319" s="8">
        <v>44783.512430555558</v>
      </c>
      <c r="C319" s="5">
        <f t="shared" si="15"/>
        <v>155</v>
      </c>
      <c r="D319" s="5">
        <v>535</v>
      </c>
      <c r="E319" s="5">
        <v>533</v>
      </c>
      <c r="F319" s="5">
        <f t="shared" si="16"/>
        <v>3790021.6</v>
      </c>
      <c r="G319" s="14">
        <f t="shared" si="14"/>
        <v>3776232.08</v>
      </c>
      <c r="I319" s="2"/>
    </row>
    <row r="320" spans="1:9" x14ac:dyDescent="0.2">
      <c r="A320" s="1" t="s">
        <v>18</v>
      </c>
      <c r="B320" s="8">
        <v>44783.512442129628</v>
      </c>
      <c r="C320" s="5">
        <f t="shared" si="15"/>
        <v>156</v>
      </c>
      <c r="D320" s="5">
        <v>544</v>
      </c>
      <c r="E320" s="5">
        <v>542</v>
      </c>
      <c r="F320" s="5">
        <f t="shared" si="16"/>
        <v>3852074.44</v>
      </c>
      <c r="G320" s="14">
        <f t="shared" si="14"/>
        <v>3838284.92</v>
      </c>
      <c r="I320" s="2"/>
    </row>
    <row r="321" spans="1:9" x14ac:dyDescent="0.2">
      <c r="A321" s="1" t="s">
        <v>18</v>
      </c>
      <c r="B321" s="8">
        <v>44783.512453703705</v>
      </c>
      <c r="C321" s="5">
        <f t="shared" si="15"/>
        <v>157</v>
      </c>
      <c r="D321" s="5">
        <v>558</v>
      </c>
      <c r="E321" s="5">
        <v>557</v>
      </c>
      <c r="F321" s="5">
        <f t="shared" si="16"/>
        <v>3948601.08</v>
      </c>
      <c r="G321" s="14">
        <f t="shared" si="14"/>
        <v>3941706.3200000003</v>
      </c>
      <c r="I321" s="2"/>
    </row>
    <row r="322" spans="1:9" x14ac:dyDescent="0.2">
      <c r="A322" s="1" t="s">
        <v>18</v>
      </c>
      <c r="B322" s="8">
        <v>44783.512465277781</v>
      </c>
      <c r="C322" s="5">
        <f t="shared" si="15"/>
        <v>158</v>
      </c>
      <c r="D322" s="5">
        <v>567</v>
      </c>
      <c r="E322" s="5">
        <v>564</v>
      </c>
      <c r="F322" s="5">
        <f t="shared" si="16"/>
        <v>4010653.92</v>
      </c>
      <c r="G322" s="14">
        <f t="shared" si="14"/>
        <v>3989969.64</v>
      </c>
      <c r="I322" s="2"/>
    </row>
    <row r="323" spans="1:9" x14ac:dyDescent="0.2">
      <c r="A323" s="1" t="s">
        <v>18</v>
      </c>
      <c r="B323" s="8">
        <v>44783.512476851851</v>
      </c>
      <c r="C323" s="5">
        <f t="shared" si="15"/>
        <v>159</v>
      </c>
      <c r="D323" s="5">
        <v>573</v>
      </c>
      <c r="E323" s="5">
        <v>571</v>
      </c>
      <c r="F323" s="5">
        <f t="shared" si="16"/>
        <v>4052022.48</v>
      </c>
      <c r="G323" s="14">
        <f t="shared" si="14"/>
        <v>4038232.96</v>
      </c>
      <c r="I323" s="2"/>
    </row>
    <row r="324" spans="1:9" x14ac:dyDescent="0.2">
      <c r="A324" s="1" t="s">
        <v>18</v>
      </c>
      <c r="B324" s="8">
        <v>44783.512488425928</v>
      </c>
      <c r="C324" s="5">
        <f t="shared" si="15"/>
        <v>160</v>
      </c>
      <c r="D324" s="5">
        <v>581</v>
      </c>
      <c r="E324" s="5">
        <v>580</v>
      </c>
      <c r="F324" s="5">
        <f t="shared" si="16"/>
        <v>4107180.56</v>
      </c>
      <c r="G324" s="14">
        <f t="shared" si="14"/>
        <v>4100285.8000000003</v>
      </c>
      <c r="I324" s="2"/>
    </row>
    <row r="325" spans="1:9" x14ac:dyDescent="0.2">
      <c r="A325" s="1" t="s">
        <v>18</v>
      </c>
      <c r="B325" s="8">
        <v>44783.512499999997</v>
      </c>
      <c r="C325" s="5">
        <f t="shared" si="15"/>
        <v>161</v>
      </c>
      <c r="D325" s="5">
        <v>590</v>
      </c>
      <c r="E325" s="5">
        <v>589</v>
      </c>
      <c r="F325" s="5">
        <f t="shared" si="16"/>
        <v>4169233.4</v>
      </c>
      <c r="G325" s="14">
        <f t="shared" si="14"/>
        <v>4162338.64</v>
      </c>
      <c r="I325" s="2"/>
    </row>
    <row r="326" spans="1:9" x14ac:dyDescent="0.2">
      <c r="A326" s="1" t="s">
        <v>18</v>
      </c>
      <c r="B326" s="8">
        <v>44783.512511574074</v>
      </c>
      <c r="C326" s="5">
        <f t="shared" si="15"/>
        <v>162</v>
      </c>
      <c r="D326" s="5">
        <v>593</v>
      </c>
      <c r="E326" s="5">
        <v>593</v>
      </c>
      <c r="F326" s="5">
        <f t="shared" si="16"/>
        <v>4189917.68</v>
      </c>
      <c r="G326" s="14">
        <f t="shared" si="14"/>
        <v>4189917.68</v>
      </c>
      <c r="I326" s="2"/>
    </row>
    <row r="327" spans="1:9" x14ac:dyDescent="0.2">
      <c r="A327" s="1" t="s">
        <v>18</v>
      </c>
      <c r="B327" s="8">
        <v>44783.512523148151</v>
      </c>
      <c r="C327" s="5">
        <f t="shared" si="15"/>
        <v>163</v>
      </c>
      <c r="D327" s="5">
        <v>595</v>
      </c>
      <c r="E327" s="5">
        <v>596</v>
      </c>
      <c r="F327" s="5">
        <f t="shared" si="16"/>
        <v>4203707.2</v>
      </c>
      <c r="G327" s="14">
        <f t="shared" si="14"/>
        <v>4210601.96</v>
      </c>
      <c r="I327" s="2"/>
    </row>
    <row r="328" spans="1:9" x14ac:dyDescent="0.2">
      <c r="A328" s="1" t="s">
        <v>18</v>
      </c>
      <c r="B328" s="8">
        <v>44783.51253472222</v>
      </c>
      <c r="C328" s="5">
        <f t="shared" si="15"/>
        <v>164</v>
      </c>
      <c r="D328" s="5">
        <v>601</v>
      </c>
      <c r="E328" s="5">
        <v>600</v>
      </c>
      <c r="F328" s="5">
        <f t="shared" si="16"/>
        <v>4245075.76</v>
      </c>
      <c r="G328" s="14">
        <f t="shared" si="14"/>
        <v>4238181</v>
      </c>
      <c r="I328" s="2"/>
    </row>
    <row r="329" spans="1:9" x14ac:dyDescent="0.2">
      <c r="A329" s="1" t="s">
        <v>18</v>
      </c>
      <c r="B329" s="8">
        <v>44783.512546296297</v>
      </c>
      <c r="C329" s="5">
        <f t="shared" si="15"/>
        <v>165</v>
      </c>
      <c r="D329" s="5">
        <v>608</v>
      </c>
      <c r="E329" s="5">
        <v>608</v>
      </c>
      <c r="F329" s="5">
        <f t="shared" si="16"/>
        <v>4293339.08</v>
      </c>
      <c r="G329" s="14">
        <f t="shared" si="14"/>
        <v>4293339.08</v>
      </c>
      <c r="I329" s="2"/>
    </row>
    <row r="330" spans="1:9" x14ac:dyDescent="0.2">
      <c r="A330" s="1" t="s">
        <v>18</v>
      </c>
      <c r="B330" s="8">
        <v>44783.512557870374</v>
      </c>
      <c r="C330" s="5">
        <f t="shared" si="15"/>
        <v>166</v>
      </c>
      <c r="D330" s="5">
        <v>612</v>
      </c>
      <c r="E330" s="5">
        <v>613</v>
      </c>
      <c r="F330" s="5">
        <f t="shared" si="16"/>
        <v>4320918.12</v>
      </c>
      <c r="G330" s="14">
        <f t="shared" si="14"/>
        <v>4327812.88</v>
      </c>
      <c r="I330" s="2"/>
    </row>
    <row r="331" spans="1:9" x14ac:dyDescent="0.2">
      <c r="A331" s="1" t="s">
        <v>18</v>
      </c>
      <c r="B331" s="8">
        <v>44783.512569444443</v>
      </c>
      <c r="C331" s="5">
        <f t="shared" si="15"/>
        <v>167</v>
      </c>
      <c r="D331" s="5">
        <v>613</v>
      </c>
      <c r="E331" s="5">
        <v>614</v>
      </c>
      <c r="F331" s="5">
        <f t="shared" si="16"/>
        <v>4327812.88</v>
      </c>
      <c r="G331" s="14">
        <f t="shared" si="14"/>
        <v>4334707.6400000006</v>
      </c>
      <c r="I331" s="2"/>
    </row>
    <row r="332" spans="1:9" x14ac:dyDescent="0.2">
      <c r="A332" s="1" t="s">
        <v>18</v>
      </c>
      <c r="B332" s="8">
        <v>44783.51258101852</v>
      </c>
      <c r="C332" s="5">
        <f t="shared" si="15"/>
        <v>168</v>
      </c>
      <c r="D332" s="5">
        <v>613</v>
      </c>
      <c r="E332" s="5">
        <v>614</v>
      </c>
      <c r="F332" s="5">
        <f t="shared" si="16"/>
        <v>4327812.88</v>
      </c>
      <c r="G332" s="14">
        <f t="shared" ref="G332:G395" si="17">E332*6894.76 +101325</f>
        <v>4334707.6400000006</v>
      </c>
      <c r="I332" s="2"/>
    </row>
    <row r="333" spans="1:9" x14ac:dyDescent="0.2">
      <c r="A333" s="1" t="s">
        <v>18</v>
      </c>
      <c r="B333" s="8">
        <v>44783.512592592589</v>
      </c>
      <c r="C333" s="5">
        <f t="shared" ref="C333:C396" si="18">C332+1</f>
        <v>169</v>
      </c>
      <c r="D333" s="5">
        <v>613</v>
      </c>
      <c r="E333" s="5">
        <v>613</v>
      </c>
      <c r="F333" s="5">
        <f t="shared" si="16"/>
        <v>4327812.88</v>
      </c>
      <c r="G333" s="14">
        <f t="shared" si="17"/>
        <v>4327812.88</v>
      </c>
      <c r="I333" s="2"/>
    </row>
    <row r="334" spans="1:9" x14ac:dyDescent="0.2">
      <c r="A334" s="1" t="s">
        <v>18</v>
      </c>
      <c r="B334" s="8">
        <v>44783.512604166666</v>
      </c>
      <c r="C334" s="5">
        <f t="shared" si="18"/>
        <v>170</v>
      </c>
      <c r="D334" s="5">
        <v>613</v>
      </c>
      <c r="E334" s="5">
        <v>613</v>
      </c>
      <c r="F334" s="5">
        <f t="shared" si="16"/>
        <v>4327812.88</v>
      </c>
      <c r="G334" s="14">
        <f t="shared" si="17"/>
        <v>4327812.88</v>
      </c>
      <c r="I334" s="2"/>
    </row>
    <row r="335" spans="1:9" x14ac:dyDescent="0.2">
      <c r="A335" s="1" t="s">
        <v>18</v>
      </c>
      <c r="B335" s="8">
        <v>44783.512615740743</v>
      </c>
      <c r="C335" s="5">
        <f t="shared" si="18"/>
        <v>171</v>
      </c>
      <c r="D335" s="5">
        <v>612</v>
      </c>
      <c r="E335" s="5">
        <v>613</v>
      </c>
      <c r="F335" s="5">
        <f t="shared" si="16"/>
        <v>4320918.12</v>
      </c>
      <c r="G335" s="14">
        <f t="shared" si="17"/>
        <v>4327812.88</v>
      </c>
      <c r="I335" s="2"/>
    </row>
    <row r="336" spans="1:9" x14ac:dyDescent="0.2">
      <c r="A336" s="1" t="s">
        <v>18</v>
      </c>
      <c r="B336" s="8">
        <v>44783.512627314813</v>
      </c>
      <c r="C336" s="5">
        <f t="shared" si="18"/>
        <v>172</v>
      </c>
      <c r="D336" s="5">
        <v>612</v>
      </c>
      <c r="E336" s="5">
        <v>612</v>
      </c>
      <c r="F336" s="5">
        <f t="shared" si="16"/>
        <v>4320918.12</v>
      </c>
      <c r="G336" s="14">
        <f t="shared" si="17"/>
        <v>4320918.12</v>
      </c>
      <c r="I336" s="2"/>
    </row>
    <row r="337" spans="1:9" x14ac:dyDescent="0.2">
      <c r="A337" s="1" t="s">
        <v>18</v>
      </c>
      <c r="B337" s="8">
        <v>44783.512638888889</v>
      </c>
      <c r="C337" s="5">
        <f t="shared" si="18"/>
        <v>173</v>
      </c>
      <c r="D337" s="5">
        <v>612</v>
      </c>
      <c r="E337" s="5">
        <v>612</v>
      </c>
      <c r="F337" s="5">
        <f t="shared" si="16"/>
        <v>4320918.12</v>
      </c>
      <c r="G337" s="14">
        <f t="shared" si="17"/>
        <v>4320918.12</v>
      </c>
      <c r="I337" s="2"/>
    </row>
    <row r="338" spans="1:9" x14ac:dyDescent="0.2">
      <c r="A338" s="1">
        <v>4</v>
      </c>
      <c r="B338" s="8">
        <v>44783.512650462966</v>
      </c>
      <c r="C338" s="5">
        <f t="shared" si="18"/>
        <v>174</v>
      </c>
      <c r="D338" s="5">
        <v>612</v>
      </c>
      <c r="E338" s="5">
        <v>612</v>
      </c>
      <c r="F338" s="5">
        <f t="shared" ref="F338:F401" si="19">D338*6894.76 +101325</f>
        <v>4320918.12</v>
      </c>
      <c r="G338" s="14">
        <f t="shared" si="17"/>
        <v>4320918.12</v>
      </c>
      <c r="I338" s="2"/>
    </row>
    <row r="339" spans="1:9" x14ac:dyDescent="0.2">
      <c r="A339" s="1">
        <v>4</v>
      </c>
      <c r="B339" s="8">
        <v>44783.512662037036</v>
      </c>
      <c r="C339" s="5">
        <f t="shared" si="18"/>
        <v>175</v>
      </c>
      <c r="D339" s="5">
        <v>611</v>
      </c>
      <c r="E339" s="5">
        <v>612</v>
      </c>
      <c r="F339" s="5">
        <f t="shared" si="19"/>
        <v>4314023.3600000003</v>
      </c>
      <c r="G339" s="14">
        <f t="shared" si="17"/>
        <v>4320918.12</v>
      </c>
      <c r="I339" s="2"/>
    </row>
    <row r="340" spans="1:9" x14ac:dyDescent="0.2">
      <c r="A340" s="1">
        <v>4</v>
      </c>
      <c r="B340" s="8">
        <v>44783.512673611112</v>
      </c>
      <c r="C340" s="5">
        <f t="shared" si="18"/>
        <v>176</v>
      </c>
      <c r="D340" s="5">
        <v>590</v>
      </c>
      <c r="E340" s="5">
        <v>311</v>
      </c>
      <c r="F340" s="5">
        <f t="shared" si="19"/>
        <v>4169233.4</v>
      </c>
      <c r="G340" s="14">
        <f t="shared" si="17"/>
        <v>2245595.36</v>
      </c>
      <c r="I340" s="2"/>
    </row>
    <row r="341" spans="1:9" x14ac:dyDescent="0.2">
      <c r="A341" s="1">
        <v>4</v>
      </c>
      <c r="B341" s="8">
        <v>44783.512685185182</v>
      </c>
      <c r="C341" s="5">
        <f t="shared" si="18"/>
        <v>177</v>
      </c>
      <c r="D341" s="5">
        <v>503</v>
      </c>
      <c r="E341" s="5">
        <v>115</v>
      </c>
      <c r="F341" s="5">
        <f t="shared" si="19"/>
        <v>3569389.2800000003</v>
      </c>
      <c r="G341" s="14">
        <f t="shared" si="17"/>
        <v>894222.4</v>
      </c>
      <c r="I341" s="2"/>
    </row>
    <row r="342" spans="1:9" x14ac:dyDescent="0.2">
      <c r="A342" s="1">
        <v>4</v>
      </c>
      <c r="B342" s="8">
        <v>44783.512696759259</v>
      </c>
      <c r="C342" s="5">
        <f t="shared" si="18"/>
        <v>178</v>
      </c>
      <c r="D342" s="5">
        <v>430</v>
      </c>
      <c r="E342" s="5">
        <v>42</v>
      </c>
      <c r="F342" s="5">
        <f t="shared" si="19"/>
        <v>3066071.8000000003</v>
      </c>
      <c r="G342" s="14">
        <f t="shared" si="17"/>
        <v>390904.92</v>
      </c>
      <c r="I342" s="2"/>
    </row>
    <row r="343" spans="1:9" x14ac:dyDescent="0.2">
      <c r="A343" s="1">
        <v>4</v>
      </c>
      <c r="B343" s="8">
        <v>44783.512708333335</v>
      </c>
      <c r="C343" s="5">
        <f t="shared" si="18"/>
        <v>179</v>
      </c>
      <c r="D343" s="5">
        <v>361</v>
      </c>
      <c r="E343" s="5">
        <v>20</v>
      </c>
      <c r="F343" s="5">
        <f t="shared" si="19"/>
        <v>2590333.36</v>
      </c>
      <c r="G343" s="14">
        <f t="shared" si="17"/>
        <v>239220.2</v>
      </c>
      <c r="I343" s="2"/>
    </row>
    <row r="344" spans="1:9" x14ac:dyDescent="0.2">
      <c r="A344" s="1">
        <v>4</v>
      </c>
      <c r="B344" s="8">
        <v>44783.512719907405</v>
      </c>
      <c r="C344" s="5">
        <f t="shared" si="18"/>
        <v>180</v>
      </c>
      <c r="D344" s="5">
        <v>305</v>
      </c>
      <c r="E344" s="5">
        <v>10</v>
      </c>
      <c r="F344" s="5">
        <f t="shared" si="19"/>
        <v>2204226.8000000003</v>
      </c>
      <c r="G344" s="14">
        <f t="shared" si="17"/>
        <v>170272.6</v>
      </c>
      <c r="I344" s="2"/>
    </row>
    <row r="345" spans="1:9" x14ac:dyDescent="0.2">
      <c r="A345" s="1">
        <v>4</v>
      </c>
      <c r="B345" s="8">
        <v>44783.512731481482</v>
      </c>
      <c r="C345" s="5">
        <f t="shared" si="18"/>
        <v>181</v>
      </c>
      <c r="D345" s="5">
        <v>257</v>
      </c>
      <c r="E345" s="5">
        <v>4</v>
      </c>
      <c r="F345" s="5">
        <f t="shared" si="19"/>
        <v>1873278.32</v>
      </c>
      <c r="G345" s="14">
        <f t="shared" si="17"/>
        <v>128904.04000000001</v>
      </c>
      <c r="I345" s="2"/>
    </row>
    <row r="346" spans="1:9" x14ac:dyDescent="0.2">
      <c r="A346" s="1">
        <v>4</v>
      </c>
      <c r="B346" s="8">
        <v>44783.512743055559</v>
      </c>
      <c r="C346" s="5">
        <f t="shared" si="18"/>
        <v>182</v>
      </c>
      <c r="D346" s="5">
        <v>219</v>
      </c>
      <c r="E346" s="5">
        <v>2</v>
      </c>
      <c r="F346" s="5">
        <f t="shared" si="19"/>
        <v>1611277.44</v>
      </c>
      <c r="G346" s="14">
        <f t="shared" si="17"/>
        <v>115114.52</v>
      </c>
      <c r="I346" s="2"/>
    </row>
    <row r="347" spans="1:9" x14ac:dyDescent="0.2">
      <c r="A347" s="1">
        <v>4</v>
      </c>
      <c r="B347" s="8">
        <v>44783.512754629628</v>
      </c>
      <c r="C347" s="5">
        <f t="shared" si="18"/>
        <v>183</v>
      </c>
      <c r="D347" s="5">
        <v>179</v>
      </c>
      <c r="E347" s="5">
        <v>1</v>
      </c>
      <c r="F347" s="5">
        <f t="shared" si="19"/>
        <v>1335487.04</v>
      </c>
      <c r="G347" s="14">
        <f t="shared" si="17"/>
        <v>108219.76</v>
      </c>
      <c r="I347" s="2"/>
    </row>
    <row r="348" spans="1:9" x14ac:dyDescent="0.2">
      <c r="A348" s="1">
        <v>4</v>
      </c>
      <c r="B348" s="8">
        <v>44783.512766203705</v>
      </c>
      <c r="C348" s="5">
        <f t="shared" si="18"/>
        <v>184</v>
      </c>
      <c r="D348" s="5">
        <v>151</v>
      </c>
      <c r="E348" s="5">
        <v>1</v>
      </c>
      <c r="F348" s="5">
        <f t="shared" si="19"/>
        <v>1142433.76</v>
      </c>
      <c r="G348" s="14">
        <f t="shared" si="17"/>
        <v>108219.76</v>
      </c>
      <c r="I348" s="2"/>
    </row>
    <row r="349" spans="1:9" x14ac:dyDescent="0.2">
      <c r="A349" s="1">
        <v>4</v>
      </c>
      <c r="B349" s="8">
        <v>44783.512777777774</v>
      </c>
      <c r="C349" s="5">
        <f t="shared" si="18"/>
        <v>185</v>
      </c>
      <c r="D349" s="5">
        <v>132</v>
      </c>
      <c r="E349" s="5">
        <v>0</v>
      </c>
      <c r="F349" s="5">
        <f t="shared" si="19"/>
        <v>1011433.3200000001</v>
      </c>
      <c r="G349" s="14">
        <f t="shared" si="17"/>
        <v>101325</v>
      </c>
      <c r="I349" s="2"/>
    </row>
    <row r="350" spans="1:9" x14ac:dyDescent="0.2">
      <c r="A350" s="1">
        <v>4</v>
      </c>
      <c r="B350" s="8">
        <v>44783.512789351851</v>
      </c>
      <c r="C350" s="5">
        <f t="shared" si="18"/>
        <v>186</v>
      </c>
      <c r="D350" s="5">
        <v>111</v>
      </c>
      <c r="E350" s="5">
        <v>0</v>
      </c>
      <c r="F350" s="5">
        <f t="shared" si="19"/>
        <v>866643.36</v>
      </c>
      <c r="G350" s="14">
        <f t="shared" si="17"/>
        <v>101325</v>
      </c>
      <c r="I350" s="2"/>
    </row>
    <row r="351" spans="1:9" x14ac:dyDescent="0.2">
      <c r="A351" s="1">
        <v>4</v>
      </c>
      <c r="B351" s="8">
        <v>44783.512800925928</v>
      </c>
      <c r="C351" s="5">
        <f t="shared" si="18"/>
        <v>187</v>
      </c>
      <c r="D351" s="5">
        <v>97</v>
      </c>
      <c r="E351" s="5">
        <v>0</v>
      </c>
      <c r="F351" s="5">
        <f t="shared" si="19"/>
        <v>770116.72</v>
      </c>
      <c r="G351" s="14">
        <f t="shared" si="17"/>
        <v>101325</v>
      </c>
      <c r="I351" s="2"/>
    </row>
    <row r="352" spans="1:9" x14ac:dyDescent="0.2">
      <c r="A352" s="1">
        <v>4</v>
      </c>
      <c r="B352" s="8">
        <v>44783.512812499997</v>
      </c>
      <c r="C352" s="5">
        <f t="shared" si="18"/>
        <v>188</v>
      </c>
      <c r="D352" s="5">
        <v>82</v>
      </c>
      <c r="E352" s="5">
        <v>0</v>
      </c>
      <c r="F352" s="5">
        <f t="shared" si="19"/>
        <v>666695.32000000007</v>
      </c>
      <c r="G352" s="14">
        <f t="shared" si="17"/>
        <v>101325</v>
      </c>
      <c r="I352" s="2"/>
    </row>
    <row r="353" spans="1:9" x14ac:dyDescent="0.2">
      <c r="A353" s="1">
        <v>4</v>
      </c>
      <c r="B353" s="8">
        <v>44783.512824074074</v>
      </c>
      <c r="C353" s="5">
        <f t="shared" si="18"/>
        <v>189</v>
      </c>
      <c r="D353" s="5">
        <v>69</v>
      </c>
      <c r="E353" s="5">
        <v>0</v>
      </c>
      <c r="F353" s="5">
        <f t="shared" si="19"/>
        <v>577063.43999999994</v>
      </c>
      <c r="G353" s="14">
        <f t="shared" si="17"/>
        <v>101325</v>
      </c>
      <c r="I353" s="2"/>
    </row>
    <row r="354" spans="1:9" x14ac:dyDescent="0.2">
      <c r="A354" s="1">
        <v>4</v>
      </c>
      <c r="B354" s="8">
        <v>44783.512835648151</v>
      </c>
      <c r="C354" s="5">
        <f t="shared" si="18"/>
        <v>190</v>
      </c>
      <c r="D354" s="5">
        <v>59</v>
      </c>
      <c r="E354" s="5">
        <v>0</v>
      </c>
      <c r="F354" s="5">
        <f t="shared" si="19"/>
        <v>508115.84</v>
      </c>
      <c r="G354" s="14">
        <f t="shared" si="17"/>
        <v>101325</v>
      </c>
      <c r="I354" s="2"/>
    </row>
    <row r="355" spans="1:9" x14ac:dyDescent="0.2">
      <c r="A355" s="1">
        <v>4</v>
      </c>
      <c r="B355" s="8">
        <v>44783.51284722222</v>
      </c>
      <c r="C355" s="5">
        <f t="shared" si="18"/>
        <v>191</v>
      </c>
      <c r="D355" s="5">
        <v>49</v>
      </c>
      <c r="E355" s="5">
        <v>0</v>
      </c>
      <c r="F355" s="5">
        <f t="shared" si="19"/>
        <v>439168.24</v>
      </c>
      <c r="G355" s="14">
        <f t="shared" si="17"/>
        <v>101325</v>
      </c>
      <c r="I355" s="2"/>
    </row>
    <row r="356" spans="1:9" x14ac:dyDescent="0.2">
      <c r="A356" s="1">
        <v>4</v>
      </c>
      <c r="B356" s="8">
        <v>44783.512858796297</v>
      </c>
      <c r="C356" s="5">
        <f t="shared" si="18"/>
        <v>192</v>
      </c>
      <c r="D356" s="5">
        <v>42</v>
      </c>
      <c r="E356" s="5">
        <v>0</v>
      </c>
      <c r="F356" s="5">
        <f t="shared" si="19"/>
        <v>390904.92</v>
      </c>
      <c r="G356" s="14">
        <f t="shared" si="17"/>
        <v>101325</v>
      </c>
      <c r="I356" s="2"/>
    </row>
    <row r="357" spans="1:9" x14ac:dyDescent="0.2">
      <c r="A357" s="1">
        <v>4</v>
      </c>
      <c r="B357" s="8">
        <v>44783.512870370374</v>
      </c>
      <c r="C357" s="5">
        <f t="shared" si="18"/>
        <v>193</v>
      </c>
      <c r="D357" s="5">
        <v>35</v>
      </c>
      <c r="E357" s="5">
        <v>0</v>
      </c>
      <c r="F357" s="5">
        <f t="shared" si="19"/>
        <v>342641.6</v>
      </c>
      <c r="G357" s="14">
        <f t="shared" si="17"/>
        <v>101325</v>
      </c>
      <c r="I357" s="2"/>
    </row>
    <row r="358" spans="1:9" x14ac:dyDescent="0.2">
      <c r="A358" s="1">
        <v>4</v>
      </c>
      <c r="B358" s="8">
        <v>44783.512881944444</v>
      </c>
      <c r="C358" s="5">
        <f t="shared" si="18"/>
        <v>194</v>
      </c>
      <c r="D358" s="5">
        <v>30</v>
      </c>
      <c r="E358" s="5">
        <v>0</v>
      </c>
      <c r="F358" s="5">
        <f t="shared" si="19"/>
        <v>308167.80000000005</v>
      </c>
      <c r="G358" s="14">
        <f t="shared" si="17"/>
        <v>101325</v>
      </c>
      <c r="I358" s="2"/>
    </row>
    <row r="359" spans="1:9" x14ac:dyDescent="0.2">
      <c r="A359" s="1">
        <v>4</v>
      </c>
      <c r="B359" s="8">
        <v>44783.51289351852</v>
      </c>
      <c r="C359" s="5">
        <f t="shared" si="18"/>
        <v>195</v>
      </c>
      <c r="D359" s="5">
        <v>26</v>
      </c>
      <c r="E359" s="5">
        <v>0</v>
      </c>
      <c r="F359" s="5">
        <f t="shared" si="19"/>
        <v>280588.76</v>
      </c>
      <c r="G359" s="14">
        <f t="shared" si="17"/>
        <v>101325</v>
      </c>
      <c r="I359" s="2"/>
    </row>
    <row r="360" spans="1:9" x14ac:dyDescent="0.2">
      <c r="A360" s="1">
        <v>4</v>
      </c>
      <c r="B360" s="8">
        <v>44783.51290509259</v>
      </c>
      <c r="C360" s="5">
        <f t="shared" si="18"/>
        <v>196</v>
      </c>
      <c r="D360" s="5">
        <v>22</v>
      </c>
      <c r="E360" s="5">
        <v>0</v>
      </c>
      <c r="F360" s="5">
        <f t="shared" si="19"/>
        <v>253009.72</v>
      </c>
      <c r="G360" s="14">
        <f t="shared" si="17"/>
        <v>101325</v>
      </c>
      <c r="I360" s="2"/>
    </row>
    <row r="361" spans="1:9" x14ac:dyDescent="0.2">
      <c r="A361" s="1">
        <v>4</v>
      </c>
      <c r="B361" s="8">
        <v>44783.512916666667</v>
      </c>
      <c r="C361" s="5">
        <f t="shared" si="18"/>
        <v>197</v>
      </c>
      <c r="D361" s="5">
        <v>19</v>
      </c>
      <c r="E361" s="5">
        <v>0</v>
      </c>
      <c r="F361" s="5">
        <f t="shared" si="19"/>
        <v>232325.44</v>
      </c>
      <c r="G361" s="14">
        <f t="shared" si="17"/>
        <v>101325</v>
      </c>
      <c r="I361" s="2"/>
    </row>
    <row r="362" spans="1:9" x14ac:dyDescent="0.2">
      <c r="A362" s="1">
        <v>4</v>
      </c>
      <c r="B362" s="8">
        <v>44783.512928240743</v>
      </c>
      <c r="C362" s="5">
        <f t="shared" si="18"/>
        <v>198</v>
      </c>
      <c r="D362" s="5">
        <v>16</v>
      </c>
      <c r="E362" s="5">
        <v>0</v>
      </c>
      <c r="F362" s="5">
        <f t="shared" si="19"/>
        <v>211641.16</v>
      </c>
      <c r="G362" s="14">
        <f t="shared" si="17"/>
        <v>101325</v>
      </c>
      <c r="I362" s="2"/>
    </row>
    <row r="363" spans="1:9" x14ac:dyDescent="0.2">
      <c r="A363" s="1">
        <v>4</v>
      </c>
      <c r="B363" s="8">
        <v>44783.512939814813</v>
      </c>
      <c r="C363" s="5">
        <f t="shared" si="18"/>
        <v>199</v>
      </c>
      <c r="D363" s="5">
        <v>14</v>
      </c>
      <c r="E363" s="5">
        <v>0</v>
      </c>
      <c r="F363" s="5">
        <f t="shared" si="19"/>
        <v>197851.64</v>
      </c>
      <c r="G363" s="14">
        <f t="shared" si="17"/>
        <v>101325</v>
      </c>
      <c r="I363" s="2"/>
    </row>
    <row r="364" spans="1:9" x14ac:dyDescent="0.2">
      <c r="A364" s="1">
        <v>4</v>
      </c>
      <c r="B364" s="8">
        <v>44783.51295138889</v>
      </c>
      <c r="C364" s="5">
        <f t="shared" si="18"/>
        <v>200</v>
      </c>
      <c r="D364" s="5">
        <v>12</v>
      </c>
      <c r="E364" s="5">
        <v>0</v>
      </c>
      <c r="F364" s="5">
        <f t="shared" si="19"/>
        <v>184062.12</v>
      </c>
      <c r="G364" s="14">
        <f t="shared" si="17"/>
        <v>101325</v>
      </c>
      <c r="I364" s="2"/>
    </row>
    <row r="365" spans="1:9" x14ac:dyDescent="0.2">
      <c r="A365" s="1">
        <v>4</v>
      </c>
      <c r="B365" s="8">
        <v>44783.512962962966</v>
      </c>
      <c r="C365" s="5">
        <f t="shared" si="18"/>
        <v>201</v>
      </c>
      <c r="D365" s="5">
        <v>11</v>
      </c>
      <c r="E365" s="5">
        <v>0</v>
      </c>
      <c r="F365" s="5">
        <f t="shared" si="19"/>
        <v>177167.35999999999</v>
      </c>
      <c r="G365" s="14">
        <f t="shared" si="17"/>
        <v>101325</v>
      </c>
      <c r="I365" s="2"/>
    </row>
    <row r="366" spans="1:9" x14ac:dyDescent="0.2">
      <c r="A366" s="1">
        <v>4</v>
      </c>
      <c r="B366" s="8">
        <v>44783.512974537036</v>
      </c>
      <c r="C366" s="5">
        <f t="shared" si="18"/>
        <v>202</v>
      </c>
      <c r="D366" s="5">
        <v>9</v>
      </c>
      <c r="E366" s="5">
        <v>0</v>
      </c>
      <c r="F366" s="5">
        <f t="shared" si="19"/>
        <v>163377.84</v>
      </c>
      <c r="G366" s="14">
        <f t="shared" si="17"/>
        <v>101325</v>
      </c>
      <c r="I366" s="2"/>
    </row>
    <row r="367" spans="1:9" x14ac:dyDescent="0.2">
      <c r="A367" s="1">
        <v>4</v>
      </c>
      <c r="B367" s="8">
        <v>44783.512986111113</v>
      </c>
      <c r="C367" s="5">
        <f t="shared" si="18"/>
        <v>203</v>
      </c>
      <c r="D367" s="5">
        <v>8</v>
      </c>
      <c r="E367" s="5">
        <v>0</v>
      </c>
      <c r="F367" s="5">
        <f t="shared" si="19"/>
        <v>156483.08000000002</v>
      </c>
      <c r="G367" s="14">
        <f t="shared" si="17"/>
        <v>101325</v>
      </c>
      <c r="I367" s="2"/>
    </row>
    <row r="368" spans="1:9" x14ac:dyDescent="0.2">
      <c r="A368" s="1">
        <v>4</v>
      </c>
      <c r="B368" s="8">
        <v>44783.512997685182</v>
      </c>
      <c r="C368" s="5">
        <f t="shared" si="18"/>
        <v>204</v>
      </c>
      <c r="D368" s="5">
        <v>7</v>
      </c>
      <c r="E368" s="5">
        <v>0</v>
      </c>
      <c r="F368" s="5">
        <f t="shared" si="19"/>
        <v>149588.32</v>
      </c>
      <c r="G368" s="14">
        <f t="shared" si="17"/>
        <v>101325</v>
      </c>
      <c r="I368" s="2"/>
    </row>
    <row r="369" spans="1:9" x14ac:dyDescent="0.2">
      <c r="A369" s="1">
        <v>4</v>
      </c>
      <c r="B369" s="8">
        <v>44783.513009259259</v>
      </c>
      <c r="C369" s="5">
        <f t="shared" si="18"/>
        <v>205</v>
      </c>
      <c r="D369" s="5">
        <v>6</v>
      </c>
      <c r="E369" s="5">
        <v>0</v>
      </c>
      <c r="F369" s="5">
        <f t="shared" si="19"/>
        <v>142693.56</v>
      </c>
      <c r="G369" s="14">
        <f t="shared" si="17"/>
        <v>101325</v>
      </c>
      <c r="I369" s="2"/>
    </row>
    <row r="370" spans="1:9" x14ac:dyDescent="0.2">
      <c r="A370" s="1">
        <v>4</v>
      </c>
      <c r="B370" s="8">
        <v>44783.513020833336</v>
      </c>
      <c r="C370" s="5">
        <f t="shared" si="18"/>
        <v>206</v>
      </c>
      <c r="D370" s="5">
        <v>6</v>
      </c>
      <c r="E370" s="5">
        <v>0</v>
      </c>
      <c r="F370" s="5">
        <f t="shared" si="19"/>
        <v>142693.56</v>
      </c>
      <c r="G370" s="14">
        <f t="shared" si="17"/>
        <v>101325</v>
      </c>
      <c r="I370" s="2"/>
    </row>
    <row r="371" spans="1:9" x14ac:dyDescent="0.2">
      <c r="A371" s="1">
        <v>4</v>
      </c>
      <c r="B371" s="8">
        <v>44783.513032407405</v>
      </c>
      <c r="C371" s="5">
        <f t="shared" si="18"/>
        <v>207</v>
      </c>
      <c r="D371" s="5">
        <v>5</v>
      </c>
      <c r="E371" s="5">
        <v>0</v>
      </c>
      <c r="F371" s="5">
        <f t="shared" si="19"/>
        <v>135798.79999999999</v>
      </c>
      <c r="G371" s="14">
        <f t="shared" si="17"/>
        <v>101325</v>
      </c>
      <c r="I371" s="2"/>
    </row>
    <row r="372" spans="1:9" x14ac:dyDescent="0.2">
      <c r="A372" s="1">
        <v>4</v>
      </c>
      <c r="B372" s="8">
        <v>44783.513043981482</v>
      </c>
      <c r="C372" s="5">
        <f t="shared" si="18"/>
        <v>208</v>
      </c>
      <c r="D372" s="5">
        <v>4</v>
      </c>
      <c r="E372" s="5">
        <v>0</v>
      </c>
      <c r="F372" s="5">
        <f t="shared" si="19"/>
        <v>128904.04000000001</v>
      </c>
      <c r="G372" s="14">
        <f t="shared" si="17"/>
        <v>101325</v>
      </c>
      <c r="I372" s="2"/>
    </row>
    <row r="373" spans="1:9" x14ac:dyDescent="0.2">
      <c r="A373" s="1">
        <v>4</v>
      </c>
      <c r="B373" s="8">
        <v>44783.513055555559</v>
      </c>
      <c r="C373" s="5">
        <f t="shared" si="18"/>
        <v>209</v>
      </c>
      <c r="D373" s="5">
        <v>4</v>
      </c>
      <c r="E373" s="5">
        <v>0</v>
      </c>
      <c r="F373" s="5">
        <f t="shared" si="19"/>
        <v>128904.04000000001</v>
      </c>
      <c r="G373" s="14">
        <f t="shared" si="17"/>
        <v>101325</v>
      </c>
      <c r="I373" s="2"/>
    </row>
    <row r="374" spans="1:9" x14ac:dyDescent="0.2">
      <c r="A374" s="1">
        <v>4</v>
      </c>
      <c r="B374" s="8">
        <v>44783.513067129628</v>
      </c>
      <c r="C374" s="5">
        <f t="shared" si="18"/>
        <v>210</v>
      </c>
      <c r="D374" s="5">
        <v>3</v>
      </c>
      <c r="E374" s="5">
        <v>0</v>
      </c>
      <c r="F374" s="5">
        <f t="shared" si="19"/>
        <v>122009.28</v>
      </c>
      <c r="G374" s="14">
        <f t="shared" si="17"/>
        <v>101325</v>
      </c>
      <c r="I374" s="2"/>
    </row>
    <row r="375" spans="1:9" x14ac:dyDescent="0.2">
      <c r="A375" s="1">
        <v>4</v>
      </c>
      <c r="B375" s="8">
        <v>44783.513078703705</v>
      </c>
      <c r="C375" s="5">
        <f t="shared" si="18"/>
        <v>211</v>
      </c>
      <c r="D375" s="5">
        <v>3</v>
      </c>
      <c r="E375" s="5">
        <v>0</v>
      </c>
      <c r="F375" s="5">
        <f t="shared" si="19"/>
        <v>122009.28</v>
      </c>
      <c r="G375" s="14">
        <f t="shared" si="17"/>
        <v>101325</v>
      </c>
      <c r="I375" s="2"/>
    </row>
    <row r="376" spans="1:9" x14ac:dyDescent="0.2">
      <c r="A376" s="1">
        <v>4</v>
      </c>
      <c r="B376" s="8">
        <v>44783.513090277775</v>
      </c>
      <c r="C376" s="5">
        <f t="shared" si="18"/>
        <v>212</v>
      </c>
      <c r="D376" s="5">
        <v>3</v>
      </c>
      <c r="E376" s="5">
        <v>0</v>
      </c>
      <c r="F376" s="5">
        <f t="shared" si="19"/>
        <v>122009.28</v>
      </c>
      <c r="G376" s="14">
        <f t="shared" si="17"/>
        <v>101325</v>
      </c>
      <c r="I376" s="2"/>
    </row>
    <row r="377" spans="1:9" x14ac:dyDescent="0.2">
      <c r="A377" s="1">
        <v>4</v>
      </c>
      <c r="B377" s="8">
        <v>44783.513101851851</v>
      </c>
      <c r="C377" s="5">
        <f t="shared" si="18"/>
        <v>213</v>
      </c>
      <c r="D377" s="5">
        <v>2</v>
      </c>
      <c r="E377" s="5">
        <v>0</v>
      </c>
      <c r="F377" s="5">
        <f t="shared" si="19"/>
        <v>115114.52</v>
      </c>
      <c r="G377" s="14">
        <f t="shared" si="17"/>
        <v>101325</v>
      </c>
      <c r="I377" s="2"/>
    </row>
    <row r="378" spans="1:9" x14ac:dyDescent="0.2">
      <c r="A378" s="1">
        <v>4</v>
      </c>
      <c r="B378" s="8">
        <v>44783.513113425928</v>
      </c>
      <c r="C378" s="5">
        <f t="shared" si="18"/>
        <v>214</v>
      </c>
      <c r="D378" s="5">
        <v>2</v>
      </c>
      <c r="E378" s="5">
        <v>0</v>
      </c>
      <c r="F378" s="5">
        <f t="shared" si="19"/>
        <v>115114.52</v>
      </c>
      <c r="G378" s="14">
        <f t="shared" si="17"/>
        <v>101325</v>
      </c>
      <c r="I378" s="2"/>
    </row>
    <row r="379" spans="1:9" x14ac:dyDescent="0.2">
      <c r="A379" s="1">
        <v>4</v>
      </c>
      <c r="B379" s="8">
        <v>44783.513124999998</v>
      </c>
      <c r="C379" s="5">
        <f t="shared" si="18"/>
        <v>215</v>
      </c>
      <c r="D379" s="5">
        <v>2</v>
      </c>
      <c r="E379" s="5">
        <v>0</v>
      </c>
      <c r="F379" s="5">
        <f t="shared" si="19"/>
        <v>115114.52</v>
      </c>
      <c r="G379" s="14">
        <f t="shared" si="17"/>
        <v>101325</v>
      </c>
      <c r="I379" s="2"/>
    </row>
    <row r="380" spans="1:9" x14ac:dyDescent="0.2">
      <c r="A380" s="1">
        <v>4</v>
      </c>
      <c r="B380" s="8">
        <v>44783.513136574074</v>
      </c>
      <c r="C380" s="5">
        <f t="shared" si="18"/>
        <v>216</v>
      </c>
      <c r="D380" s="5">
        <v>2</v>
      </c>
      <c r="E380" s="5">
        <v>0</v>
      </c>
      <c r="F380" s="5">
        <f t="shared" si="19"/>
        <v>115114.52</v>
      </c>
      <c r="G380" s="14">
        <f t="shared" si="17"/>
        <v>101325</v>
      </c>
      <c r="I380" s="2"/>
    </row>
    <row r="381" spans="1:9" x14ac:dyDescent="0.2">
      <c r="A381" s="1">
        <v>4</v>
      </c>
      <c r="B381" s="8">
        <v>44783.513148148151</v>
      </c>
      <c r="C381" s="5">
        <f t="shared" si="18"/>
        <v>217</v>
      </c>
      <c r="D381" s="5">
        <v>2</v>
      </c>
      <c r="E381" s="5">
        <v>0</v>
      </c>
      <c r="F381" s="5">
        <f t="shared" si="19"/>
        <v>115114.52</v>
      </c>
      <c r="G381" s="14">
        <f t="shared" si="17"/>
        <v>101325</v>
      </c>
      <c r="I381" s="2"/>
    </row>
    <row r="382" spans="1:9" x14ac:dyDescent="0.2">
      <c r="A382" s="1">
        <v>4</v>
      </c>
      <c r="B382" s="8">
        <v>44783.513159722221</v>
      </c>
      <c r="C382" s="5">
        <f t="shared" si="18"/>
        <v>218</v>
      </c>
      <c r="D382" s="5">
        <v>1</v>
      </c>
      <c r="E382" s="5">
        <v>0</v>
      </c>
      <c r="F382" s="5">
        <f t="shared" si="19"/>
        <v>108219.76</v>
      </c>
      <c r="G382" s="14">
        <f t="shared" si="17"/>
        <v>101325</v>
      </c>
      <c r="I382" s="2"/>
    </row>
    <row r="383" spans="1:9" x14ac:dyDescent="0.2">
      <c r="A383" s="1">
        <v>4</v>
      </c>
      <c r="B383" s="8">
        <v>44783.513171296298</v>
      </c>
      <c r="C383" s="5">
        <f t="shared" si="18"/>
        <v>219</v>
      </c>
      <c r="D383" s="5">
        <v>1</v>
      </c>
      <c r="E383" s="5">
        <v>0</v>
      </c>
      <c r="F383" s="5">
        <f t="shared" si="19"/>
        <v>108219.76</v>
      </c>
      <c r="G383" s="14">
        <f t="shared" si="17"/>
        <v>101325</v>
      </c>
      <c r="I383" s="2"/>
    </row>
    <row r="384" spans="1:9" x14ac:dyDescent="0.2">
      <c r="A384" s="1" t="s">
        <v>19</v>
      </c>
      <c r="B384" s="8">
        <v>44783.515567129631</v>
      </c>
      <c r="C384" s="5">
        <f t="shared" si="18"/>
        <v>220</v>
      </c>
      <c r="D384" s="5">
        <v>0</v>
      </c>
      <c r="E384" s="5">
        <v>0</v>
      </c>
      <c r="F384" s="5">
        <f t="shared" si="19"/>
        <v>101325</v>
      </c>
      <c r="G384" s="14">
        <f t="shared" si="17"/>
        <v>101325</v>
      </c>
      <c r="I384" s="2"/>
    </row>
    <row r="385" spans="1:9" x14ac:dyDescent="0.2">
      <c r="A385" s="1" t="s">
        <v>19</v>
      </c>
      <c r="B385" s="8">
        <v>44783.5155787037</v>
      </c>
      <c r="C385" s="5">
        <f t="shared" si="18"/>
        <v>221</v>
      </c>
      <c r="D385" s="5">
        <v>0</v>
      </c>
      <c r="E385" s="5">
        <v>0</v>
      </c>
      <c r="F385" s="5">
        <f t="shared" si="19"/>
        <v>101325</v>
      </c>
      <c r="G385" s="14">
        <f t="shared" si="17"/>
        <v>101325</v>
      </c>
      <c r="I385" s="2"/>
    </row>
    <row r="386" spans="1:9" x14ac:dyDescent="0.2">
      <c r="A386" s="1" t="s">
        <v>19</v>
      </c>
      <c r="B386" s="8">
        <v>44783.515590277777</v>
      </c>
      <c r="C386" s="5">
        <f t="shared" si="18"/>
        <v>222</v>
      </c>
      <c r="D386" s="5">
        <v>1</v>
      </c>
      <c r="E386" s="5">
        <v>0</v>
      </c>
      <c r="F386" s="5">
        <f t="shared" si="19"/>
        <v>108219.76</v>
      </c>
      <c r="G386" s="14">
        <f t="shared" si="17"/>
        <v>101325</v>
      </c>
      <c r="I386" s="2"/>
    </row>
    <row r="387" spans="1:9" x14ac:dyDescent="0.2">
      <c r="A387" s="1" t="s">
        <v>19</v>
      </c>
      <c r="B387" s="8">
        <v>44783.515601851854</v>
      </c>
      <c r="C387" s="5">
        <f t="shared" si="18"/>
        <v>223</v>
      </c>
      <c r="D387" s="5">
        <v>40</v>
      </c>
      <c r="E387" s="5">
        <v>2</v>
      </c>
      <c r="F387" s="5">
        <f t="shared" si="19"/>
        <v>377115.4</v>
      </c>
      <c r="G387" s="14">
        <f t="shared" si="17"/>
        <v>115114.52</v>
      </c>
      <c r="I387" s="2"/>
    </row>
    <row r="388" spans="1:9" x14ac:dyDescent="0.2">
      <c r="A388" s="1" t="s">
        <v>19</v>
      </c>
      <c r="B388" s="8">
        <v>44783.515613425923</v>
      </c>
      <c r="C388" s="5">
        <f t="shared" si="18"/>
        <v>224</v>
      </c>
      <c r="D388" s="5">
        <v>119</v>
      </c>
      <c r="E388" s="5">
        <v>25</v>
      </c>
      <c r="F388" s="5">
        <f t="shared" si="19"/>
        <v>921801.44000000006</v>
      </c>
      <c r="G388" s="14">
        <f t="shared" si="17"/>
        <v>273694</v>
      </c>
      <c r="I388" s="2"/>
    </row>
    <row r="389" spans="1:9" x14ac:dyDescent="0.2">
      <c r="A389" s="1" t="s">
        <v>19</v>
      </c>
      <c r="B389" s="8">
        <v>44783.515625</v>
      </c>
      <c r="C389" s="5">
        <f t="shared" si="18"/>
        <v>225</v>
      </c>
      <c r="D389" s="5">
        <v>172</v>
      </c>
      <c r="E389" s="5">
        <v>57</v>
      </c>
      <c r="F389" s="5">
        <f t="shared" si="19"/>
        <v>1287223.72</v>
      </c>
      <c r="G389" s="14">
        <f t="shared" si="17"/>
        <v>494326.32</v>
      </c>
      <c r="I389" s="2"/>
    </row>
    <row r="390" spans="1:9" x14ac:dyDescent="0.2">
      <c r="A390" s="1" t="s">
        <v>19</v>
      </c>
      <c r="B390" s="8">
        <v>44783.515636574077</v>
      </c>
      <c r="C390" s="5">
        <f t="shared" si="18"/>
        <v>226</v>
      </c>
      <c r="D390" s="5">
        <v>230</v>
      </c>
      <c r="E390" s="5">
        <v>104</v>
      </c>
      <c r="F390" s="5">
        <f t="shared" si="19"/>
        <v>1687119.8</v>
      </c>
      <c r="G390" s="14">
        <f t="shared" si="17"/>
        <v>818380.04</v>
      </c>
      <c r="I390" s="2"/>
    </row>
    <row r="391" spans="1:9" x14ac:dyDescent="0.2">
      <c r="A391" s="1" t="s">
        <v>19</v>
      </c>
      <c r="B391" s="8">
        <v>44783.515648148146</v>
      </c>
      <c r="C391" s="5">
        <f t="shared" si="18"/>
        <v>227</v>
      </c>
      <c r="D391" s="5">
        <v>259</v>
      </c>
      <c r="E391" s="5">
        <v>160</v>
      </c>
      <c r="F391" s="5">
        <f t="shared" si="19"/>
        <v>1887067.84</v>
      </c>
      <c r="G391" s="14">
        <f t="shared" si="17"/>
        <v>1204486.6000000001</v>
      </c>
      <c r="I391" s="2"/>
    </row>
    <row r="392" spans="1:9" x14ac:dyDescent="0.2">
      <c r="A392" s="1" t="s">
        <v>19</v>
      </c>
      <c r="B392" s="8">
        <v>44783.515659722223</v>
      </c>
      <c r="C392" s="5">
        <f t="shared" si="18"/>
        <v>228</v>
      </c>
      <c r="D392" s="5">
        <v>305</v>
      </c>
      <c r="E392" s="5">
        <v>215</v>
      </c>
      <c r="F392" s="5">
        <f t="shared" si="19"/>
        <v>2204226.8000000003</v>
      </c>
      <c r="G392" s="14">
        <f t="shared" si="17"/>
        <v>1583698.4000000001</v>
      </c>
      <c r="I392" s="2"/>
    </row>
    <row r="393" spans="1:9" x14ac:dyDescent="0.2">
      <c r="A393" s="1" t="s">
        <v>19</v>
      </c>
      <c r="B393" s="8">
        <v>44783.5156712963</v>
      </c>
      <c r="C393" s="5">
        <f t="shared" si="18"/>
        <v>229</v>
      </c>
      <c r="D393" s="5">
        <v>348</v>
      </c>
      <c r="E393" s="5">
        <v>274</v>
      </c>
      <c r="F393" s="5">
        <f t="shared" si="19"/>
        <v>2500701.48</v>
      </c>
      <c r="G393" s="14">
        <f t="shared" si="17"/>
        <v>1990489.24</v>
      </c>
      <c r="I393" s="2"/>
    </row>
    <row r="394" spans="1:9" x14ac:dyDescent="0.2">
      <c r="A394" s="1" t="s">
        <v>19</v>
      </c>
      <c r="B394" s="8">
        <v>44783.515682870369</v>
      </c>
      <c r="C394" s="5">
        <f t="shared" si="18"/>
        <v>230</v>
      </c>
      <c r="D394" s="5">
        <v>395</v>
      </c>
      <c r="E394" s="5">
        <v>329</v>
      </c>
      <c r="F394" s="5">
        <f t="shared" si="19"/>
        <v>2824755.2000000002</v>
      </c>
      <c r="G394" s="14">
        <f t="shared" si="17"/>
        <v>2369701.04</v>
      </c>
      <c r="I394" s="2"/>
    </row>
    <row r="395" spans="1:9" x14ac:dyDescent="0.2">
      <c r="A395" s="1" t="s">
        <v>19</v>
      </c>
      <c r="B395" s="8">
        <v>44783.515694444446</v>
      </c>
      <c r="C395" s="5">
        <f t="shared" si="18"/>
        <v>231</v>
      </c>
      <c r="D395" s="5">
        <v>456</v>
      </c>
      <c r="E395" s="5">
        <v>388</v>
      </c>
      <c r="F395" s="5">
        <f t="shared" si="19"/>
        <v>3245335.56</v>
      </c>
      <c r="G395" s="14">
        <f t="shared" si="17"/>
        <v>2776491.88</v>
      </c>
      <c r="I395" s="2"/>
    </row>
    <row r="396" spans="1:9" x14ac:dyDescent="0.2">
      <c r="A396" s="1" t="s">
        <v>19</v>
      </c>
      <c r="B396" s="8">
        <v>44783.515706018516</v>
      </c>
      <c r="C396" s="5">
        <f t="shared" si="18"/>
        <v>232</v>
      </c>
      <c r="D396" s="5">
        <v>487</v>
      </c>
      <c r="E396" s="5">
        <v>446</v>
      </c>
      <c r="F396" s="5">
        <f t="shared" si="19"/>
        <v>3459073.12</v>
      </c>
      <c r="G396" s="14">
        <f t="shared" ref="G396:G459" si="20">E396*6894.76 +101325</f>
        <v>3176387.96</v>
      </c>
      <c r="I396" s="2"/>
    </row>
    <row r="397" spans="1:9" x14ac:dyDescent="0.2">
      <c r="A397" s="1" t="s">
        <v>19</v>
      </c>
      <c r="B397" s="8">
        <v>44783.515717592592</v>
      </c>
      <c r="C397" s="5">
        <f t="shared" ref="C397:C460" si="21">C396+1</f>
        <v>233</v>
      </c>
      <c r="D397" s="5">
        <v>537</v>
      </c>
      <c r="E397" s="5">
        <v>495</v>
      </c>
      <c r="F397" s="5">
        <f t="shared" si="19"/>
        <v>3803811.12</v>
      </c>
      <c r="G397" s="14">
        <f t="shared" si="20"/>
        <v>3514231.2</v>
      </c>
      <c r="I397" s="2"/>
    </row>
    <row r="398" spans="1:9" x14ac:dyDescent="0.2">
      <c r="A398" s="1" t="s">
        <v>19</v>
      </c>
      <c r="B398" s="8">
        <v>44783.515729166669</v>
      </c>
      <c r="C398" s="5">
        <f t="shared" si="21"/>
        <v>234</v>
      </c>
      <c r="D398" s="5">
        <v>576</v>
      </c>
      <c r="E398" s="5">
        <v>545</v>
      </c>
      <c r="F398" s="5">
        <f t="shared" si="19"/>
        <v>4072706.7600000002</v>
      </c>
      <c r="G398" s="14">
        <f t="shared" si="20"/>
        <v>3858969.2</v>
      </c>
      <c r="I398" s="2"/>
    </row>
    <row r="399" spans="1:9" x14ac:dyDescent="0.2">
      <c r="A399" s="1" t="s">
        <v>19</v>
      </c>
      <c r="B399" s="8">
        <v>44783.515740740739</v>
      </c>
      <c r="C399" s="5">
        <f t="shared" si="21"/>
        <v>235</v>
      </c>
      <c r="D399" s="5">
        <v>597</v>
      </c>
      <c r="E399" s="5">
        <v>581</v>
      </c>
      <c r="F399" s="5">
        <f t="shared" si="19"/>
        <v>4217496.7200000007</v>
      </c>
      <c r="G399" s="14">
        <f t="shared" si="20"/>
        <v>4107180.56</v>
      </c>
      <c r="I399" s="2"/>
    </row>
    <row r="400" spans="1:9" x14ac:dyDescent="0.2">
      <c r="A400" s="1" t="s">
        <v>19</v>
      </c>
      <c r="B400" s="8">
        <v>44783.515752314815</v>
      </c>
      <c r="C400" s="5">
        <f t="shared" si="21"/>
        <v>236</v>
      </c>
      <c r="D400" s="5">
        <v>632</v>
      </c>
      <c r="E400" s="5">
        <v>612</v>
      </c>
      <c r="F400" s="5">
        <f t="shared" si="19"/>
        <v>4458813.32</v>
      </c>
      <c r="G400" s="14">
        <f t="shared" si="20"/>
        <v>4320918.12</v>
      </c>
      <c r="I400" s="2"/>
    </row>
    <row r="401" spans="1:9" x14ac:dyDescent="0.2">
      <c r="A401" s="1" t="s">
        <v>19</v>
      </c>
      <c r="B401" s="8">
        <v>44783.515763888892</v>
      </c>
      <c r="C401" s="5">
        <f t="shared" si="21"/>
        <v>237</v>
      </c>
      <c r="D401" s="5">
        <v>663</v>
      </c>
      <c r="E401" s="5">
        <v>653</v>
      </c>
      <c r="F401" s="5">
        <f t="shared" si="19"/>
        <v>4672550.88</v>
      </c>
      <c r="G401" s="14">
        <f t="shared" si="20"/>
        <v>4603603.28</v>
      </c>
      <c r="I401" s="2"/>
    </row>
    <row r="402" spans="1:9" x14ac:dyDescent="0.2">
      <c r="A402" s="1" t="s">
        <v>19</v>
      </c>
      <c r="B402" s="8">
        <v>44783.515775462962</v>
      </c>
      <c r="C402" s="5">
        <f t="shared" si="21"/>
        <v>238</v>
      </c>
      <c r="D402" s="5">
        <v>683</v>
      </c>
      <c r="E402" s="5">
        <v>681</v>
      </c>
      <c r="F402" s="5">
        <f t="shared" ref="F402:F465" si="22">D402*6894.76 +101325</f>
        <v>4810446.08</v>
      </c>
      <c r="G402" s="14">
        <f t="shared" si="20"/>
        <v>4796656.5600000005</v>
      </c>
      <c r="I402" s="2"/>
    </row>
    <row r="403" spans="1:9" x14ac:dyDescent="0.2">
      <c r="A403" s="1" t="s">
        <v>19</v>
      </c>
      <c r="B403" s="8">
        <v>44783.515787037039</v>
      </c>
      <c r="C403" s="5">
        <f t="shared" si="21"/>
        <v>239</v>
      </c>
      <c r="D403" s="5">
        <v>705</v>
      </c>
      <c r="E403" s="5">
        <v>694</v>
      </c>
      <c r="F403" s="5">
        <f t="shared" si="22"/>
        <v>4962130.8</v>
      </c>
      <c r="G403" s="14">
        <f t="shared" si="20"/>
        <v>4886288.4400000004</v>
      </c>
      <c r="I403" s="2"/>
    </row>
    <row r="404" spans="1:9" x14ac:dyDescent="0.2">
      <c r="A404" s="1" t="s">
        <v>19</v>
      </c>
      <c r="B404" s="8">
        <v>44783.515798611108</v>
      </c>
      <c r="C404" s="5">
        <f t="shared" si="21"/>
        <v>240</v>
      </c>
      <c r="D404" s="5">
        <v>732</v>
      </c>
      <c r="E404" s="5">
        <v>728</v>
      </c>
      <c r="F404" s="5">
        <f t="shared" si="22"/>
        <v>5148289.32</v>
      </c>
      <c r="G404" s="14">
        <f t="shared" si="20"/>
        <v>5120710.28</v>
      </c>
      <c r="I404" s="2"/>
    </row>
    <row r="405" spans="1:9" x14ac:dyDescent="0.2">
      <c r="A405" s="1" t="s">
        <v>19</v>
      </c>
      <c r="B405" s="8">
        <v>44783.515810185185</v>
      </c>
      <c r="C405" s="5">
        <f t="shared" si="21"/>
        <v>241</v>
      </c>
      <c r="D405" s="5">
        <v>752</v>
      </c>
      <c r="E405" s="5">
        <v>748</v>
      </c>
      <c r="F405" s="5">
        <f t="shared" si="22"/>
        <v>5286184.5200000005</v>
      </c>
      <c r="G405" s="14">
        <f t="shared" si="20"/>
        <v>5258605.4800000004</v>
      </c>
      <c r="I405" s="2"/>
    </row>
    <row r="406" spans="1:9" x14ac:dyDescent="0.2">
      <c r="A406" s="1" t="s">
        <v>19</v>
      </c>
      <c r="B406" s="8">
        <v>44783.515821759262</v>
      </c>
      <c r="C406" s="5">
        <f t="shared" si="21"/>
        <v>242</v>
      </c>
      <c r="D406" s="5">
        <v>760</v>
      </c>
      <c r="E406" s="5">
        <v>757</v>
      </c>
      <c r="F406" s="5">
        <f t="shared" si="22"/>
        <v>5341342.6000000006</v>
      </c>
      <c r="G406" s="14">
        <f t="shared" si="20"/>
        <v>5320658.32</v>
      </c>
      <c r="I406" s="2"/>
    </row>
    <row r="407" spans="1:9" x14ac:dyDescent="0.2">
      <c r="A407" s="1" t="s">
        <v>19</v>
      </c>
      <c r="B407" s="8">
        <v>44783.515833333331</v>
      </c>
      <c r="C407" s="5">
        <f t="shared" si="21"/>
        <v>243</v>
      </c>
      <c r="D407" s="5">
        <v>766</v>
      </c>
      <c r="E407" s="5">
        <v>765</v>
      </c>
      <c r="F407" s="5">
        <f t="shared" si="22"/>
        <v>5382711.1600000001</v>
      </c>
      <c r="G407" s="14">
        <f t="shared" si="20"/>
        <v>5375816.4000000004</v>
      </c>
      <c r="I407" s="2"/>
    </row>
    <row r="408" spans="1:9" x14ac:dyDescent="0.2">
      <c r="A408" s="1" t="s">
        <v>19</v>
      </c>
      <c r="B408" s="8">
        <v>44783.515844907408</v>
      </c>
      <c r="C408" s="5">
        <f t="shared" si="21"/>
        <v>244</v>
      </c>
      <c r="D408" s="5">
        <v>769</v>
      </c>
      <c r="E408" s="5">
        <v>768</v>
      </c>
      <c r="F408" s="5">
        <f t="shared" si="22"/>
        <v>5403395.4400000004</v>
      </c>
      <c r="G408" s="14">
        <f t="shared" si="20"/>
        <v>5396500.6799999997</v>
      </c>
      <c r="I408" s="2"/>
    </row>
    <row r="409" spans="1:9" x14ac:dyDescent="0.2">
      <c r="A409" s="1" t="s">
        <v>19</v>
      </c>
      <c r="B409" s="8">
        <v>44783.515856481485</v>
      </c>
      <c r="C409" s="5">
        <f t="shared" si="21"/>
        <v>245</v>
      </c>
      <c r="D409" s="5">
        <v>783</v>
      </c>
      <c r="E409" s="5">
        <v>783</v>
      </c>
      <c r="F409" s="5">
        <f t="shared" si="22"/>
        <v>5499922.0800000001</v>
      </c>
      <c r="G409" s="14">
        <f t="shared" si="20"/>
        <v>5499922.0800000001</v>
      </c>
      <c r="I409" s="2"/>
    </row>
    <row r="410" spans="1:9" x14ac:dyDescent="0.2">
      <c r="A410" s="1" t="s">
        <v>19</v>
      </c>
      <c r="B410" s="8">
        <v>44783.515868055554</v>
      </c>
      <c r="C410" s="5">
        <f t="shared" si="21"/>
        <v>246</v>
      </c>
      <c r="D410" s="5">
        <v>793</v>
      </c>
      <c r="E410" s="5">
        <v>792</v>
      </c>
      <c r="F410" s="5">
        <f t="shared" si="22"/>
        <v>5568869.6800000006</v>
      </c>
      <c r="G410" s="14">
        <f t="shared" si="20"/>
        <v>5561974.9199999999</v>
      </c>
      <c r="I410" s="2"/>
    </row>
    <row r="411" spans="1:9" x14ac:dyDescent="0.2">
      <c r="A411" s="1" t="s">
        <v>19</v>
      </c>
      <c r="B411" s="8">
        <v>44783.515879629631</v>
      </c>
      <c r="C411" s="5">
        <f t="shared" si="21"/>
        <v>247</v>
      </c>
      <c r="D411" s="5">
        <v>797</v>
      </c>
      <c r="E411" s="5">
        <v>797</v>
      </c>
      <c r="F411" s="5">
        <f t="shared" si="22"/>
        <v>5596448.7199999997</v>
      </c>
      <c r="G411" s="14">
        <f t="shared" si="20"/>
        <v>5596448.7199999997</v>
      </c>
      <c r="I411" s="2"/>
    </row>
    <row r="412" spans="1:9" x14ac:dyDescent="0.2">
      <c r="A412" s="1" t="s">
        <v>19</v>
      </c>
      <c r="B412" s="8">
        <v>44783.5158912037</v>
      </c>
      <c r="C412" s="5">
        <f t="shared" si="21"/>
        <v>248</v>
      </c>
      <c r="D412" s="5">
        <v>798</v>
      </c>
      <c r="E412" s="5">
        <v>799</v>
      </c>
      <c r="F412" s="5">
        <f t="shared" si="22"/>
        <v>5603343.4800000004</v>
      </c>
      <c r="G412" s="14">
        <f t="shared" si="20"/>
        <v>5610238.2400000002</v>
      </c>
      <c r="I412" s="2"/>
    </row>
    <row r="413" spans="1:9" x14ac:dyDescent="0.2">
      <c r="A413" s="1" t="s">
        <v>19</v>
      </c>
      <c r="B413" s="8">
        <v>44783.515902777777</v>
      </c>
      <c r="C413" s="5">
        <f t="shared" si="21"/>
        <v>249</v>
      </c>
      <c r="D413" s="5">
        <v>797</v>
      </c>
      <c r="E413" s="5">
        <v>798</v>
      </c>
      <c r="F413" s="5">
        <f t="shared" si="22"/>
        <v>5596448.7199999997</v>
      </c>
      <c r="G413" s="14">
        <f t="shared" si="20"/>
        <v>5603343.4800000004</v>
      </c>
      <c r="I413" s="2"/>
    </row>
    <row r="414" spans="1:9" x14ac:dyDescent="0.2">
      <c r="A414" s="1" t="s">
        <v>19</v>
      </c>
      <c r="B414" s="8">
        <v>44783.515914351854</v>
      </c>
      <c r="C414" s="5">
        <f t="shared" si="21"/>
        <v>250</v>
      </c>
      <c r="D414" s="5">
        <v>797</v>
      </c>
      <c r="E414" s="5">
        <v>798</v>
      </c>
      <c r="F414" s="5">
        <f t="shared" si="22"/>
        <v>5596448.7199999997</v>
      </c>
      <c r="G414" s="14">
        <f t="shared" si="20"/>
        <v>5603343.4800000004</v>
      </c>
      <c r="I414" s="2"/>
    </row>
    <row r="415" spans="1:9" x14ac:dyDescent="0.2">
      <c r="A415" s="1" t="s">
        <v>19</v>
      </c>
      <c r="B415" s="8">
        <v>44783.515925925924</v>
      </c>
      <c r="C415" s="5">
        <f t="shared" si="21"/>
        <v>251</v>
      </c>
      <c r="D415" s="5">
        <v>797</v>
      </c>
      <c r="E415" s="5">
        <v>798</v>
      </c>
      <c r="F415" s="5">
        <f t="shared" si="22"/>
        <v>5596448.7199999997</v>
      </c>
      <c r="G415" s="14">
        <f t="shared" si="20"/>
        <v>5603343.4800000004</v>
      </c>
      <c r="I415" s="2"/>
    </row>
    <row r="416" spans="1:9" x14ac:dyDescent="0.2">
      <c r="A416" s="1" t="s">
        <v>19</v>
      </c>
      <c r="B416" s="8">
        <v>44783.5159375</v>
      </c>
      <c r="C416" s="5">
        <f t="shared" si="21"/>
        <v>252</v>
      </c>
      <c r="D416" s="5">
        <v>796</v>
      </c>
      <c r="E416" s="5">
        <v>797</v>
      </c>
      <c r="F416" s="5">
        <f t="shared" si="22"/>
        <v>5589553.96</v>
      </c>
      <c r="G416" s="14">
        <f t="shared" si="20"/>
        <v>5596448.7199999997</v>
      </c>
      <c r="I416" s="2"/>
    </row>
    <row r="417" spans="1:9" x14ac:dyDescent="0.2">
      <c r="A417" s="1" t="s">
        <v>19</v>
      </c>
      <c r="B417" s="8">
        <v>44783.515949074077</v>
      </c>
      <c r="C417" s="5">
        <f t="shared" si="21"/>
        <v>253</v>
      </c>
      <c r="D417" s="5">
        <v>796</v>
      </c>
      <c r="E417" s="5">
        <v>797</v>
      </c>
      <c r="F417" s="5">
        <f t="shared" si="22"/>
        <v>5589553.96</v>
      </c>
      <c r="G417" s="14">
        <f t="shared" si="20"/>
        <v>5596448.7199999997</v>
      </c>
      <c r="I417" s="2"/>
    </row>
    <row r="418" spans="1:9" x14ac:dyDescent="0.2">
      <c r="A418" s="1" t="s">
        <v>19</v>
      </c>
      <c r="B418" s="8">
        <v>44783.515960648147</v>
      </c>
      <c r="C418" s="5">
        <f t="shared" si="21"/>
        <v>254</v>
      </c>
      <c r="D418" s="5">
        <v>796</v>
      </c>
      <c r="E418" s="5">
        <v>797</v>
      </c>
      <c r="F418" s="5">
        <f t="shared" si="22"/>
        <v>5589553.96</v>
      </c>
      <c r="G418" s="14">
        <f t="shared" si="20"/>
        <v>5596448.7199999997</v>
      </c>
      <c r="I418" s="2"/>
    </row>
    <row r="419" spans="1:9" x14ac:dyDescent="0.2">
      <c r="A419" s="1" t="s">
        <v>19</v>
      </c>
      <c r="B419" s="8">
        <v>44783.515972222223</v>
      </c>
      <c r="C419" s="5">
        <f t="shared" si="21"/>
        <v>255</v>
      </c>
      <c r="D419" s="5">
        <v>795</v>
      </c>
      <c r="E419" s="5">
        <v>796</v>
      </c>
      <c r="F419" s="5">
        <f t="shared" si="22"/>
        <v>5582659.2000000002</v>
      </c>
      <c r="G419" s="14">
        <f t="shared" si="20"/>
        <v>5589553.96</v>
      </c>
      <c r="I419" s="2"/>
    </row>
    <row r="420" spans="1:9" x14ac:dyDescent="0.2">
      <c r="A420" s="1" t="s">
        <v>19</v>
      </c>
      <c r="B420" s="8">
        <v>44783.515983796293</v>
      </c>
      <c r="C420" s="5">
        <f t="shared" si="21"/>
        <v>256</v>
      </c>
      <c r="D420" s="5">
        <v>795</v>
      </c>
      <c r="E420" s="5">
        <v>796</v>
      </c>
      <c r="F420" s="5">
        <f t="shared" si="22"/>
        <v>5582659.2000000002</v>
      </c>
      <c r="G420" s="14">
        <f t="shared" si="20"/>
        <v>5589553.96</v>
      </c>
      <c r="I420" s="2"/>
    </row>
    <row r="421" spans="1:9" x14ac:dyDescent="0.2">
      <c r="A421" s="1" t="s">
        <v>19</v>
      </c>
      <c r="B421" s="8">
        <v>44783.51599537037</v>
      </c>
      <c r="C421" s="5">
        <f t="shared" si="21"/>
        <v>257</v>
      </c>
      <c r="D421" s="5">
        <v>795</v>
      </c>
      <c r="E421" s="5">
        <v>796</v>
      </c>
      <c r="F421" s="5">
        <f t="shared" si="22"/>
        <v>5582659.2000000002</v>
      </c>
      <c r="G421" s="14">
        <f t="shared" si="20"/>
        <v>5589553.96</v>
      </c>
      <c r="I421" s="2"/>
    </row>
    <row r="422" spans="1:9" x14ac:dyDescent="0.2">
      <c r="A422" s="1" t="s">
        <v>19</v>
      </c>
      <c r="B422" s="8">
        <v>44783.516006944446</v>
      </c>
      <c r="C422" s="5">
        <f t="shared" si="21"/>
        <v>258</v>
      </c>
      <c r="D422" s="5">
        <v>795</v>
      </c>
      <c r="E422" s="5">
        <v>796</v>
      </c>
      <c r="F422" s="5">
        <f t="shared" si="22"/>
        <v>5582659.2000000002</v>
      </c>
      <c r="G422" s="14">
        <f t="shared" si="20"/>
        <v>5589553.96</v>
      </c>
      <c r="I422" s="2"/>
    </row>
    <row r="423" spans="1:9" x14ac:dyDescent="0.2">
      <c r="A423" s="1" t="s">
        <v>19</v>
      </c>
      <c r="B423" s="8">
        <v>44783.516018518516</v>
      </c>
      <c r="C423" s="5">
        <f t="shared" si="21"/>
        <v>259</v>
      </c>
      <c r="D423" s="5">
        <v>795</v>
      </c>
      <c r="E423" s="5">
        <v>796</v>
      </c>
      <c r="F423" s="5">
        <f t="shared" si="22"/>
        <v>5582659.2000000002</v>
      </c>
      <c r="G423" s="14">
        <f t="shared" si="20"/>
        <v>5589553.96</v>
      </c>
      <c r="I423" s="2"/>
    </row>
    <row r="424" spans="1:9" x14ac:dyDescent="0.2">
      <c r="A424" s="1" t="s">
        <v>19</v>
      </c>
      <c r="B424" s="8">
        <v>44783.516030092593</v>
      </c>
      <c r="C424" s="5">
        <f t="shared" si="21"/>
        <v>260</v>
      </c>
      <c r="D424" s="5">
        <v>798</v>
      </c>
      <c r="E424" s="5">
        <v>799</v>
      </c>
      <c r="F424" s="5">
        <f t="shared" si="22"/>
        <v>5603343.4800000004</v>
      </c>
      <c r="G424" s="14">
        <f t="shared" si="20"/>
        <v>5610238.2400000002</v>
      </c>
      <c r="I424" s="2"/>
    </row>
    <row r="425" spans="1:9" x14ac:dyDescent="0.2">
      <c r="A425" s="1" t="s">
        <v>19</v>
      </c>
      <c r="B425" s="8">
        <v>44783.516041666669</v>
      </c>
      <c r="C425" s="5">
        <f t="shared" si="21"/>
        <v>261</v>
      </c>
      <c r="D425" s="5">
        <v>807</v>
      </c>
      <c r="E425" s="5">
        <v>806</v>
      </c>
      <c r="F425" s="5">
        <f t="shared" si="22"/>
        <v>5665396.3200000003</v>
      </c>
      <c r="G425" s="14">
        <f t="shared" si="20"/>
        <v>5658501.5600000005</v>
      </c>
      <c r="I425" s="2"/>
    </row>
    <row r="426" spans="1:9" x14ac:dyDescent="0.2">
      <c r="A426" s="1" t="s">
        <v>19</v>
      </c>
      <c r="B426" s="8">
        <v>44783.516053240739</v>
      </c>
      <c r="C426" s="5">
        <f t="shared" si="21"/>
        <v>262</v>
      </c>
      <c r="D426" s="5">
        <v>812</v>
      </c>
      <c r="E426" s="5">
        <v>813</v>
      </c>
      <c r="F426" s="5">
        <f t="shared" si="22"/>
        <v>5699870.1200000001</v>
      </c>
      <c r="G426" s="14">
        <f t="shared" si="20"/>
        <v>5706764.8799999999</v>
      </c>
      <c r="I426" s="2"/>
    </row>
    <row r="427" spans="1:9" x14ac:dyDescent="0.2">
      <c r="A427" s="1" t="s">
        <v>19</v>
      </c>
      <c r="B427" s="8">
        <v>44783.516064814816</v>
      </c>
      <c r="C427" s="5">
        <f t="shared" si="21"/>
        <v>263</v>
      </c>
      <c r="D427" s="5">
        <v>814</v>
      </c>
      <c r="E427" s="5">
        <v>815</v>
      </c>
      <c r="F427" s="5">
        <f t="shared" si="22"/>
        <v>5713659.6400000006</v>
      </c>
      <c r="G427" s="14">
        <f t="shared" si="20"/>
        <v>5720554.4000000004</v>
      </c>
      <c r="I427" s="2"/>
    </row>
    <row r="428" spans="1:9" x14ac:dyDescent="0.2">
      <c r="A428" s="1" t="s">
        <v>19</v>
      </c>
      <c r="B428" s="8">
        <v>44783.516076388885</v>
      </c>
      <c r="C428" s="5">
        <f t="shared" si="21"/>
        <v>264</v>
      </c>
      <c r="D428" s="5">
        <v>814</v>
      </c>
      <c r="E428" s="5">
        <v>814</v>
      </c>
      <c r="F428" s="5">
        <f t="shared" si="22"/>
        <v>5713659.6400000006</v>
      </c>
      <c r="G428" s="14">
        <f t="shared" si="20"/>
        <v>5713659.6400000006</v>
      </c>
      <c r="I428" s="2"/>
    </row>
    <row r="429" spans="1:9" x14ac:dyDescent="0.2">
      <c r="A429" s="1" t="s">
        <v>19</v>
      </c>
      <c r="B429" s="8">
        <v>44783.516087962962</v>
      </c>
      <c r="C429" s="5">
        <f t="shared" si="21"/>
        <v>265</v>
      </c>
      <c r="D429" s="5">
        <v>813</v>
      </c>
      <c r="E429" s="5">
        <v>814</v>
      </c>
      <c r="F429" s="5">
        <f t="shared" si="22"/>
        <v>5706764.8799999999</v>
      </c>
      <c r="G429" s="14">
        <f t="shared" si="20"/>
        <v>5713659.6400000006</v>
      </c>
      <c r="I429" s="2"/>
    </row>
    <row r="430" spans="1:9" x14ac:dyDescent="0.2">
      <c r="A430" s="1" t="s">
        <v>19</v>
      </c>
      <c r="B430" s="8">
        <v>44783.516099537039</v>
      </c>
      <c r="C430" s="5">
        <f t="shared" si="21"/>
        <v>266</v>
      </c>
      <c r="D430" s="5">
        <v>813</v>
      </c>
      <c r="E430" s="5">
        <v>814</v>
      </c>
      <c r="F430" s="5">
        <f t="shared" si="22"/>
        <v>5706764.8799999999</v>
      </c>
      <c r="G430" s="14">
        <f t="shared" si="20"/>
        <v>5713659.6400000006</v>
      </c>
      <c r="I430" s="2"/>
    </row>
    <row r="431" spans="1:9" x14ac:dyDescent="0.2">
      <c r="A431" s="1" t="s">
        <v>19</v>
      </c>
      <c r="B431" s="8">
        <v>44783.516111111108</v>
      </c>
      <c r="C431" s="5">
        <f t="shared" si="21"/>
        <v>267</v>
      </c>
      <c r="D431" s="5">
        <v>813</v>
      </c>
      <c r="E431" s="5">
        <v>813</v>
      </c>
      <c r="F431" s="5">
        <f t="shared" si="22"/>
        <v>5706764.8799999999</v>
      </c>
      <c r="G431" s="14">
        <f t="shared" si="20"/>
        <v>5706764.8799999999</v>
      </c>
      <c r="I431" s="2"/>
    </row>
    <row r="432" spans="1:9" x14ac:dyDescent="0.2">
      <c r="A432" s="1" t="s">
        <v>19</v>
      </c>
      <c r="B432" s="8">
        <v>44783.516122685185</v>
      </c>
      <c r="C432" s="5">
        <f t="shared" si="21"/>
        <v>268</v>
      </c>
      <c r="D432" s="5">
        <v>812</v>
      </c>
      <c r="E432" s="5">
        <v>813</v>
      </c>
      <c r="F432" s="5">
        <f t="shared" si="22"/>
        <v>5699870.1200000001</v>
      </c>
      <c r="G432" s="14">
        <f t="shared" si="20"/>
        <v>5706764.8799999999</v>
      </c>
      <c r="I432" s="2"/>
    </row>
    <row r="433" spans="1:9" x14ac:dyDescent="0.2">
      <c r="A433" s="1" t="s">
        <v>19</v>
      </c>
      <c r="B433" s="8">
        <v>44783.516134259262</v>
      </c>
      <c r="C433" s="5">
        <f t="shared" si="21"/>
        <v>269</v>
      </c>
      <c r="D433" s="5">
        <v>812</v>
      </c>
      <c r="E433" s="5">
        <v>813</v>
      </c>
      <c r="F433" s="5">
        <f t="shared" si="22"/>
        <v>5699870.1200000001</v>
      </c>
      <c r="G433" s="14">
        <f t="shared" si="20"/>
        <v>5706764.8799999999</v>
      </c>
      <c r="I433" s="2"/>
    </row>
    <row r="434" spans="1:9" x14ac:dyDescent="0.2">
      <c r="A434" s="1" t="s">
        <v>19</v>
      </c>
      <c r="B434" s="8">
        <v>44783.516145833331</v>
      </c>
      <c r="C434" s="5">
        <f t="shared" si="21"/>
        <v>270</v>
      </c>
      <c r="D434" s="5">
        <v>812</v>
      </c>
      <c r="E434" s="5">
        <v>813</v>
      </c>
      <c r="F434" s="5">
        <f t="shared" si="22"/>
        <v>5699870.1200000001</v>
      </c>
      <c r="G434" s="14">
        <f t="shared" si="20"/>
        <v>5706764.8799999999</v>
      </c>
      <c r="I434" s="2"/>
    </row>
    <row r="435" spans="1:9" x14ac:dyDescent="0.2">
      <c r="A435" s="1">
        <v>5</v>
      </c>
      <c r="B435" s="8">
        <v>44783.516157407408</v>
      </c>
      <c r="C435" s="5">
        <f t="shared" si="21"/>
        <v>271</v>
      </c>
      <c r="D435" s="5">
        <v>812</v>
      </c>
      <c r="E435" s="5">
        <v>812</v>
      </c>
      <c r="F435" s="5">
        <f t="shared" si="22"/>
        <v>5699870.1200000001</v>
      </c>
      <c r="G435" s="14">
        <f t="shared" si="20"/>
        <v>5699870.1200000001</v>
      </c>
      <c r="I435" s="2"/>
    </row>
    <row r="436" spans="1:9" x14ac:dyDescent="0.2">
      <c r="A436" s="1">
        <v>5</v>
      </c>
      <c r="B436" s="8">
        <v>44783.516168981485</v>
      </c>
      <c r="C436" s="5">
        <f t="shared" si="21"/>
        <v>272</v>
      </c>
      <c r="D436" s="5">
        <v>748</v>
      </c>
      <c r="E436" s="5">
        <v>307</v>
      </c>
      <c r="F436" s="5">
        <f t="shared" si="22"/>
        <v>5258605.4800000004</v>
      </c>
      <c r="G436" s="14">
        <f t="shared" si="20"/>
        <v>2218016.3200000003</v>
      </c>
      <c r="I436" s="2"/>
    </row>
    <row r="437" spans="1:9" x14ac:dyDescent="0.2">
      <c r="A437" s="1">
        <v>5</v>
      </c>
      <c r="B437" s="8">
        <v>44783.516180555554</v>
      </c>
      <c r="C437" s="5">
        <f t="shared" si="21"/>
        <v>273</v>
      </c>
      <c r="D437" s="5">
        <v>638</v>
      </c>
      <c r="E437" s="5">
        <v>113</v>
      </c>
      <c r="F437" s="5">
        <f t="shared" si="22"/>
        <v>4500181.88</v>
      </c>
      <c r="G437" s="14">
        <f t="shared" si="20"/>
        <v>880432.88</v>
      </c>
      <c r="I437" s="2"/>
    </row>
    <row r="438" spans="1:9" x14ac:dyDescent="0.2">
      <c r="A438" s="1">
        <v>5</v>
      </c>
      <c r="B438" s="8">
        <v>44783.516192129631</v>
      </c>
      <c r="C438" s="5">
        <f t="shared" si="21"/>
        <v>274</v>
      </c>
      <c r="D438" s="5">
        <v>538</v>
      </c>
      <c r="E438" s="5">
        <v>42</v>
      </c>
      <c r="F438" s="5">
        <f t="shared" si="22"/>
        <v>3810705.88</v>
      </c>
      <c r="G438" s="14">
        <f t="shared" si="20"/>
        <v>390904.92</v>
      </c>
      <c r="I438" s="2"/>
    </row>
    <row r="439" spans="1:9" x14ac:dyDescent="0.2">
      <c r="A439" s="1">
        <v>5</v>
      </c>
      <c r="B439" s="8">
        <v>44783.516203703701</v>
      </c>
      <c r="C439" s="5">
        <f t="shared" si="21"/>
        <v>275</v>
      </c>
      <c r="D439" s="5">
        <v>454</v>
      </c>
      <c r="E439" s="5">
        <v>20</v>
      </c>
      <c r="F439" s="5">
        <f t="shared" si="22"/>
        <v>3231546.04</v>
      </c>
      <c r="G439" s="14">
        <f t="shared" si="20"/>
        <v>239220.2</v>
      </c>
      <c r="I439" s="2"/>
    </row>
    <row r="440" spans="1:9" x14ac:dyDescent="0.2">
      <c r="A440" s="1">
        <v>5</v>
      </c>
      <c r="B440" s="8">
        <v>44783.516215277778</v>
      </c>
      <c r="C440" s="5">
        <f t="shared" si="21"/>
        <v>276</v>
      </c>
      <c r="D440" s="5">
        <v>382</v>
      </c>
      <c r="E440" s="5">
        <v>9</v>
      </c>
      <c r="F440" s="5">
        <f t="shared" si="22"/>
        <v>2735123.3200000003</v>
      </c>
      <c r="G440" s="14">
        <f t="shared" si="20"/>
        <v>163377.84</v>
      </c>
      <c r="I440" s="2"/>
    </row>
    <row r="441" spans="1:9" x14ac:dyDescent="0.2">
      <c r="A441" s="1">
        <v>5</v>
      </c>
      <c r="B441" s="8">
        <v>44783.516226851854</v>
      </c>
      <c r="C441" s="5">
        <f t="shared" si="21"/>
        <v>277</v>
      </c>
      <c r="D441" s="5">
        <v>324</v>
      </c>
      <c r="E441" s="5">
        <v>4</v>
      </c>
      <c r="F441" s="5">
        <f t="shared" si="22"/>
        <v>2335227.2400000002</v>
      </c>
      <c r="G441" s="14">
        <f t="shared" si="20"/>
        <v>128904.04000000001</v>
      </c>
      <c r="I441" s="2"/>
    </row>
    <row r="442" spans="1:9" x14ac:dyDescent="0.2">
      <c r="A442" s="1">
        <v>5</v>
      </c>
      <c r="B442" s="8">
        <v>44783.516238425924</v>
      </c>
      <c r="C442" s="5">
        <f t="shared" si="21"/>
        <v>278</v>
      </c>
      <c r="D442" s="5">
        <v>274</v>
      </c>
      <c r="E442" s="5">
        <v>2</v>
      </c>
      <c r="F442" s="5">
        <f t="shared" si="22"/>
        <v>1990489.24</v>
      </c>
      <c r="G442" s="14">
        <f t="shared" si="20"/>
        <v>115114.52</v>
      </c>
      <c r="I442" s="2"/>
    </row>
    <row r="443" spans="1:9" x14ac:dyDescent="0.2">
      <c r="A443" s="1">
        <v>5</v>
      </c>
      <c r="B443" s="8">
        <v>44783.516250000001</v>
      </c>
      <c r="C443" s="5">
        <f t="shared" si="21"/>
        <v>279</v>
      </c>
      <c r="D443" s="5">
        <v>235</v>
      </c>
      <c r="E443" s="5">
        <v>1</v>
      </c>
      <c r="F443" s="5">
        <f t="shared" si="22"/>
        <v>1721593.6</v>
      </c>
      <c r="G443" s="14">
        <f t="shared" si="20"/>
        <v>108219.76</v>
      </c>
      <c r="I443" s="2"/>
    </row>
    <row r="444" spans="1:9" x14ac:dyDescent="0.2">
      <c r="A444" s="1">
        <v>5</v>
      </c>
      <c r="B444" s="8">
        <v>44783.516261574077</v>
      </c>
      <c r="C444" s="5">
        <f t="shared" si="21"/>
        <v>280</v>
      </c>
      <c r="D444" s="5">
        <v>196</v>
      </c>
      <c r="E444" s="5">
        <v>1</v>
      </c>
      <c r="F444" s="5">
        <f t="shared" si="22"/>
        <v>1452697.96</v>
      </c>
      <c r="G444" s="14">
        <f t="shared" si="20"/>
        <v>108219.76</v>
      </c>
      <c r="I444" s="2"/>
    </row>
    <row r="445" spans="1:9" x14ac:dyDescent="0.2">
      <c r="A445" s="1">
        <v>5</v>
      </c>
      <c r="B445" s="8">
        <v>44783.516273148147</v>
      </c>
      <c r="C445" s="5">
        <f t="shared" si="21"/>
        <v>281</v>
      </c>
      <c r="D445" s="5">
        <v>165</v>
      </c>
      <c r="E445" s="5">
        <v>0</v>
      </c>
      <c r="F445" s="5">
        <f t="shared" si="22"/>
        <v>1238960.4000000001</v>
      </c>
      <c r="G445" s="14">
        <f t="shared" si="20"/>
        <v>101325</v>
      </c>
      <c r="I445" s="2"/>
    </row>
    <row r="446" spans="1:9" x14ac:dyDescent="0.2">
      <c r="A446" s="1">
        <v>5</v>
      </c>
      <c r="B446" s="8">
        <v>44783.516284722224</v>
      </c>
      <c r="C446" s="5">
        <f t="shared" si="21"/>
        <v>282</v>
      </c>
      <c r="D446" s="5">
        <v>144</v>
      </c>
      <c r="E446" s="5">
        <v>0</v>
      </c>
      <c r="F446" s="5">
        <f t="shared" si="22"/>
        <v>1094170.44</v>
      </c>
      <c r="G446" s="14">
        <f t="shared" si="20"/>
        <v>101325</v>
      </c>
      <c r="I446" s="2"/>
    </row>
    <row r="447" spans="1:9" x14ac:dyDescent="0.2">
      <c r="A447" s="1">
        <v>5</v>
      </c>
      <c r="B447" s="8">
        <v>44783.516296296293</v>
      </c>
      <c r="C447" s="5">
        <f t="shared" si="21"/>
        <v>283</v>
      </c>
      <c r="D447" s="5">
        <v>124</v>
      </c>
      <c r="E447" s="5">
        <v>0</v>
      </c>
      <c r="F447" s="5">
        <f t="shared" si="22"/>
        <v>956275.24</v>
      </c>
      <c r="G447" s="14">
        <f t="shared" si="20"/>
        <v>101325</v>
      </c>
      <c r="I447" s="2"/>
    </row>
    <row r="448" spans="1:9" x14ac:dyDescent="0.2">
      <c r="A448" s="1">
        <v>5</v>
      </c>
      <c r="B448" s="8">
        <v>44783.51630787037</v>
      </c>
      <c r="C448" s="5">
        <f t="shared" si="21"/>
        <v>284</v>
      </c>
      <c r="D448" s="5">
        <v>105</v>
      </c>
      <c r="E448" s="5">
        <v>0</v>
      </c>
      <c r="F448" s="5">
        <f t="shared" si="22"/>
        <v>825274.8</v>
      </c>
      <c r="G448" s="14">
        <f t="shared" si="20"/>
        <v>101325</v>
      </c>
      <c r="I448" s="2"/>
    </row>
    <row r="449" spans="1:9" x14ac:dyDescent="0.2">
      <c r="A449" s="1">
        <v>5</v>
      </c>
      <c r="B449" s="8">
        <v>44783.516319444447</v>
      </c>
      <c r="C449" s="5">
        <f t="shared" si="21"/>
        <v>285</v>
      </c>
      <c r="D449" s="5">
        <v>84</v>
      </c>
      <c r="E449" s="5">
        <v>0</v>
      </c>
      <c r="F449" s="5">
        <f t="shared" si="22"/>
        <v>680484.84</v>
      </c>
      <c r="G449" s="14">
        <f t="shared" si="20"/>
        <v>101325</v>
      </c>
      <c r="I449" s="2"/>
    </row>
    <row r="450" spans="1:9" x14ac:dyDescent="0.2">
      <c r="A450" s="1">
        <v>5</v>
      </c>
      <c r="B450" s="8">
        <v>44783.516331018516</v>
      </c>
      <c r="C450" s="5">
        <f t="shared" si="21"/>
        <v>286</v>
      </c>
      <c r="D450" s="5">
        <v>76</v>
      </c>
      <c r="E450" s="5">
        <v>0</v>
      </c>
      <c r="F450" s="5">
        <f t="shared" si="22"/>
        <v>625326.76</v>
      </c>
      <c r="G450" s="14">
        <f t="shared" si="20"/>
        <v>101325</v>
      </c>
      <c r="I450" s="2"/>
    </row>
    <row r="451" spans="1:9" x14ac:dyDescent="0.2">
      <c r="A451" s="1">
        <v>5</v>
      </c>
      <c r="B451" s="8">
        <v>44783.516342592593</v>
      </c>
      <c r="C451" s="5">
        <f t="shared" si="21"/>
        <v>287</v>
      </c>
      <c r="D451" s="5">
        <v>64</v>
      </c>
      <c r="E451" s="5">
        <v>0</v>
      </c>
      <c r="F451" s="5">
        <f t="shared" si="22"/>
        <v>542589.64</v>
      </c>
      <c r="G451" s="14">
        <f t="shared" si="20"/>
        <v>101325</v>
      </c>
      <c r="I451" s="2"/>
    </row>
    <row r="452" spans="1:9" x14ac:dyDescent="0.2">
      <c r="A452" s="1">
        <v>5</v>
      </c>
      <c r="B452" s="8">
        <v>44783.51635416667</v>
      </c>
      <c r="C452" s="5">
        <f t="shared" si="21"/>
        <v>288</v>
      </c>
      <c r="D452" s="5">
        <v>54</v>
      </c>
      <c r="E452" s="5">
        <v>0</v>
      </c>
      <c r="F452" s="5">
        <f t="shared" si="22"/>
        <v>473642.04000000004</v>
      </c>
      <c r="G452" s="14">
        <f t="shared" si="20"/>
        <v>101325</v>
      </c>
      <c r="I452" s="2"/>
    </row>
    <row r="453" spans="1:9" x14ac:dyDescent="0.2">
      <c r="A453" s="1">
        <v>5</v>
      </c>
      <c r="B453" s="8">
        <v>44783.516365740739</v>
      </c>
      <c r="C453" s="5">
        <f t="shared" si="21"/>
        <v>289</v>
      </c>
      <c r="D453" s="5">
        <v>46</v>
      </c>
      <c r="E453" s="5">
        <v>0</v>
      </c>
      <c r="F453" s="5">
        <f t="shared" si="22"/>
        <v>418483.96</v>
      </c>
      <c r="G453" s="14">
        <f t="shared" si="20"/>
        <v>101325</v>
      </c>
      <c r="I453" s="2"/>
    </row>
    <row r="454" spans="1:9" x14ac:dyDescent="0.2">
      <c r="A454" s="1">
        <v>5</v>
      </c>
      <c r="B454" s="8">
        <v>44783.516377314816</v>
      </c>
      <c r="C454" s="5">
        <f t="shared" si="21"/>
        <v>290</v>
      </c>
      <c r="D454" s="5">
        <v>39</v>
      </c>
      <c r="E454" s="5">
        <v>0</v>
      </c>
      <c r="F454" s="5">
        <f t="shared" si="22"/>
        <v>370220.64</v>
      </c>
      <c r="G454" s="14">
        <f t="shared" si="20"/>
        <v>101325</v>
      </c>
      <c r="I454" s="2"/>
    </row>
    <row r="455" spans="1:9" x14ac:dyDescent="0.2">
      <c r="A455" s="1">
        <v>5</v>
      </c>
      <c r="B455" s="8">
        <v>44783.516388888886</v>
      </c>
      <c r="C455" s="5">
        <f t="shared" si="21"/>
        <v>291</v>
      </c>
      <c r="D455" s="5">
        <v>33</v>
      </c>
      <c r="E455" s="5">
        <v>0</v>
      </c>
      <c r="F455" s="5">
        <f t="shared" si="22"/>
        <v>328852.08</v>
      </c>
      <c r="G455" s="14">
        <f t="shared" si="20"/>
        <v>101325</v>
      </c>
      <c r="I455" s="2"/>
    </row>
    <row r="456" spans="1:9" x14ac:dyDescent="0.2">
      <c r="A456" s="1">
        <v>5</v>
      </c>
      <c r="B456" s="8">
        <v>44783.516400462962</v>
      </c>
      <c r="C456" s="5">
        <f t="shared" si="21"/>
        <v>292</v>
      </c>
      <c r="D456" s="5">
        <v>28</v>
      </c>
      <c r="E456" s="5">
        <v>0</v>
      </c>
      <c r="F456" s="5">
        <f t="shared" si="22"/>
        <v>294378.28000000003</v>
      </c>
      <c r="G456" s="14">
        <f t="shared" si="20"/>
        <v>101325</v>
      </c>
      <c r="I456" s="2"/>
    </row>
    <row r="457" spans="1:9" x14ac:dyDescent="0.2">
      <c r="A457" s="1">
        <v>5</v>
      </c>
      <c r="B457" s="8">
        <v>44783.516412037039</v>
      </c>
      <c r="C457" s="5">
        <f t="shared" si="21"/>
        <v>293</v>
      </c>
      <c r="D457" s="5">
        <v>24</v>
      </c>
      <c r="E457" s="5">
        <v>0</v>
      </c>
      <c r="F457" s="5">
        <f t="shared" si="22"/>
        <v>266799.24</v>
      </c>
      <c r="G457" s="14">
        <f t="shared" si="20"/>
        <v>101325</v>
      </c>
      <c r="I457" s="2"/>
    </row>
    <row r="458" spans="1:9" x14ac:dyDescent="0.2">
      <c r="A458" s="1">
        <v>5</v>
      </c>
      <c r="B458" s="8">
        <v>44783.516423611109</v>
      </c>
      <c r="C458" s="5">
        <f t="shared" si="21"/>
        <v>294</v>
      </c>
      <c r="D458" s="5">
        <v>21</v>
      </c>
      <c r="E458" s="5">
        <v>0</v>
      </c>
      <c r="F458" s="5">
        <f t="shared" si="22"/>
        <v>246114.96</v>
      </c>
      <c r="G458" s="14">
        <f t="shared" si="20"/>
        <v>101325</v>
      </c>
      <c r="I458" s="2"/>
    </row>
    <row r="459" spans="1:9" x14ac:dyDescent="0.2">
      <c r="A459" s="1">
        <v>5</v>
      </c>
      <c r="B459" s="8">
        <v>44783.516435185185</v>
      </c>
      <c r="C459" s="5">
        <f t="shared" si="21"/>
        <v>295</v>
      </c>
      <c r="D459" s="5">
        <v>18</v>
      </c>
      <c r="E459" s="5">
        <v>0</v>
      </c>
      <c r="F459" s="5">
        <f t="shared" si="22"/>
        <v>225430.68</v>
      </c>
      <c r="G459" s="14">
        <f t="shared" si="20"/>
        <v>101325</v>
      </c>
      <c r="I459" s="2"/>
    </row>
    <row r="460" spans="1:9" x14ac:dyDescent="0.2">
      <c r="A460" s="1">
        <v>5</v>
      </c>
      <c r="B460" s="8">
        <v>44783.516446759262</v>
      </c>
      <c r="C460" s="5">
        <f t="shared" si="21"/>
        <v>296</v>
      </c>
      <c r="D460" s="5">
        <v>15</v>
      </c>
      <c r="E460" s="5">
        <v>0</v>
      </c>
      <c r="F460" s="5">
        <f t="shared" si="22"/>
        <v>204746.40000000002</v>
      </c>
      <c r="G460" s="14">
        <f t="shared" ref="G460:G523" si="23">E460*6894.76 +101325</f>
        <v>101325</v>
      </c>
      <c r="I460" s="2"/>
    </row>
    <row r="461" spans="1:9" x14ac:dyDescent="0.2">
      <c r="A461" s="1">
        <v>5</v>
      </c>
      <c r="B461" s="8">
        <v>44783.516458333332</v>
      </c>
      <c r="C461" s="5">
        <f t="shared" ref="C461:C524" si="24">C460+1</f>
        <v>297</v>
      </c>
      <c r="D461" s="5">
        <v>13</v>
      </c>
      <c r="E461" s="5">
        <v>0</v>
      </c>
      <c r="F461" s="5">
        <f t="shared" si="22"/>
        <v>190956.88</v>
      </c>
      <c r="G461" s="14">
        <f t="shared" si="23"/>
        <v>101325</v>
      </c>
      <c r="I461" s="2"/>
    </row>
    <row r="462" spans="1:9" x14ac:dyDescent="0.2">
      <c r="A462" s="1">
        <v>5</v>
      </c>
      <c r="B462" s="8">
        <v>44783.516469907408</v>
      </c>
      <c r="C462" s="5">
        <f t="shared" si="24"/>
        <v>298</v>
      </c>
      <c r="D462" s="5">
        <v>12</v>
      </c>
      <c r="E462" s="5">
        <v>0</v>
      </c>
      <c r="F462" s="5">
        <f t="shared" si="22"/>
        <v>184062.12</v>
      </c>
      <c r="G462" s="14">
        <f t="shared" si="23"/>
        <v>101325</v>
      </c>
      <c r="I462" s="2"/>
    </row>
    <row r="463" spans="1:9" x14ac:dyDescent="0.2">
      <c r="A463" s="1">
        <v>5</v>
      </c>
      <c r="B463" s="8">
        <v>44783.516481481478</v>
      </c>
      <c r="C463" s="5">
        <f t="shared" si="24"/>
        <v>299</v>
      </c>
      <c r="D463" s="5">
        <v>10</v>
      </c>
      <c r="E463" s="5">
        <v>0</v>
      </c>
      <c r="F463" s="5">
        <f t="shared" si="22"/>
        <v>170272.6</v>
      </c>
      <c r="G463" s="14">
        <f t="shared" si="23"/>
        <v>101325</v>
      </c>
      <c r="I463" s="2"/>
    </row>
    <row r="464" spans="1:9" x14ac:dyDescent="0.2">
      <c r="A464" s="1">
        <v>5</v>
      </c>
      <c r="B464" s="8">
        <v>44783.516493055555</v>
      </c>
      <c r="C464" s="5">
        <f t="shared" si="24"/>
        <v>300</v>
      </c>
      <c r="D464" s="5">
        <v>9</v>
      </c>
      <c r="E464" s="5">
        <v>0</v>
      </c>
      <c r="F464" s="5">
        <f t="shared" si="22"/>
        <v>163377.84</v>
      </c>
      <c r="G464" s="14">
        <f t="shared" si="23"/>
        <v>101325</v>
      </c>
      <c r="I464" s="2"/>
    </row>
    <row r="465" spans="1:9" x14ac:dyDescent="0.2">
      <c r="A465" s="1">
        <v>5</v>
      </c>
      <c r="B465" s="8">
        <v>44783.516504629632</v>
      </c>
      <c r="C465" s="5">
        <f t="shared" si="24"/>
        <v>301</v>
      </c>
      <c r="D465" s="5">
        <v>8</v>
      </c>
      <c r="E465" s="5">
        <v>0</v>
      </c>
      <c r="F465" s="5">
        <f t="shared" si="22"/>
        <v>156483.08000000002</v>
      </c>
      <c r="G465" s="14">
        <f t="shared" si="23"/>
        <v>101325</v>
      </c>
      <c r="I465" s="2"/>
    </row>
    <row r="466" spans="1:9" x14ac:dyDescent="0.2">
      <c r="A466" s="1">
        <v>5</v>
      </c>
      <c r="B466" s="8">
        <v>44783.516516203701</v>
      </c>
      <c r="C466" s="5">
        <f t="shared" si="24"/>
        <v>302</v>
      </c>
      <c r="D466" s="5">
        <v>7</v>
      </c>
      <c r="E466" s="5">
        <v>0</v>
      </c>
      <c r="F466" s="5">
        <f t="shared" ref="F466:F529" si="25">D466*6894.76 +101325</f>
        <v>149588.32</v>
      </c>
      <c r="G466" s="14">
        <f t="shared" si="23"/>
        <v>101325</v>
      </c>
      <c r="I466" s="2"/>
    </row>
    <row r="467" spans="1:9" x14ac:dyDescent="0.2">
      <c r="A467" s="1">
        <v>5</v>
      </c>
      <c r="B467" s="8">
        <v>44783.516527777778</v>
      </c>
      <c r="C467" s="5">
        <f t="shared" si="24"/>
        <v>303</v>
      </c>
      <c r="D467" s="5">
        <v>6</v>
      </c>
      <c r="E467" s="5">
        <v>0</v>
      </c>
      <c r="F467" s="5">
        <f t="shared" si="25"/>
        <v>142693.56</v>
      </c>
      <c r="G467" s="14">
        <f t="shared" si="23"/>
        <v>101325</v>
      </c>
      <c r="I467" s="2"/>
    </row>
    <row r="468" spans="1:9" x14ac:dyDescent="0.2">
      <c r="A468" s="1">
        <v>5</v>
      </c>
      <c r="B468" s="8">
        <v>44783.516539351855</v>
      </c>
      <c r="C468" s="5">
        <f t="shared" si="24"/>
        <v>304</v>
      </c>
      <c r="D468" s="5">
        <v>5</v>
      </c>
      <c r="E468" s="5">
        <v>0</v>
      </c>
      <c r="F468" s="5">
        <f t="shared" si="25"/>
        <v>135798.79999999999</v>
      </c>
      <c r="G468" s="14">
        <f t="shared" si="23"/>
        <v>101325</v>
      </c>
      <c r="I468" s="2"/>
    </row>
    <row r="469" spans="1:9" x14ac:dyDescent="0.2">
      <c r="A469" s="1">
        <v>5</v>
      </c>
      <c r="B469" s="8">
        <v>44783.516550925924</v>
      </c>
      <c r="C469" s="5">
        <f t="shared" si="24"/>
        <v>305</v>
      </c>
      <c r="D469" s="5">
        <v>5</v>
      </c>
      <c r="E469" s="5">
        <v>0</v>
      </c>
      <c r="F469" s="5">
        <f t="shared" si="25"/>
        <v>135798.79999999999</v>
      </c>
      <c r="G469" s="14">
        <f t="shared" si="23"/>
        <v>101325</v>
      </c>
      <c r="I469" s="2"/>
    </row>
    <row r="470" spans="1:9" x14ac:dyDescent="0.2">
      <c r="A470" s="1">
        <v>5</v>
      </c>
      <c r="B470" s="8">
        <v>44783.516562500001</v>
      </c>
      <c r="C470" s="5">
        <f t="shared" si="24"/>
        <v>306</v>
      </c>
      <c r="D470" s="5">
        <v>4</v>
      </c>
      <c r="E470" s="5">
        <v>0</v>
      </c>
      <c r="F470" s="5">
        <f t="shared" si="25"/>
        <v>128904.04000000001</v>
      </c>
      <c r="G470" s="14">
        <f t="shared" si="23"/>
        <v>101325</v>
      </c>
      <c r="I470" s="2"/>
    </row>
    <row r="471" spans="1:9" x14ac:dyDescent="0.2">
      <c r="A471" s="1">
        <v>5</v>
      </c>
      <c r="B471" s="8">
        <v>44783.516574074078</v>
      </c>
      <c r="C471" s="5">
        <f t="shared" si="24"/>
        <v>307</v>
      </c>
      <c r="D471" s="5">
        <v>4</v>
      </c>
      <c r="E471" s="5">
        <v>0</v>
      </c>
      <c r="F471" s="5">
        <f t="shared" si="25"/>
        <v>128904.04000000001</v>
      </c>
      <c r="G471" s="14">
        <f t="shared" si="23"/>
        <v>101325</v>
      </c>
      <c r="I471" s="2"/>
    </row>
    <row r="472" spans="1:9" x14ac:dyDescent="0.2">
      <c r="A472" s="1">
        <v>5</v>
      </c>
      <c r="B472" s="8">
        <v>44783.516585648147</v>
      </c>
      <c r="C472" s="5">
        <f t="shared" si="24"/>
        <v>308</v>
      </c>
      <c r="D472" s="5">
        <v>3</v>
      </c>
      <c r="E472" s="5">
        <v>0</v>
      </c>
      <c r="F472" s="5">
        <f t="shared" si="25"/>
        <v>122009.28</v>
      </c>
      <c r="G472" s="14">
        <f t="shared" si="23"/>
        <v>101325</v>
      </c>
      <c r="I472" s="2"/>
    </row>
    <row r="473" spans="1:9" x14ac:dyDescent="0.2">
      <c r="A473" s="1">
        <v>5</v>
      </c>
      <c r="B473" s="8">
        <v>44783.516597222224</v>
      </c>
      <c r="C473" s="5">
        <f t="shared" si="24"/>
        <v>309</v>
      </c>
      <c r="D473" s="5">
        <v>3</v>
      </c>
      <c r="E473" s="5">
        <v>0</v>
      </c>
      <c r="F473" s="5">
        <f t="shared" si="25"/>
        <v>122009.28</v>
      </c>
      <c r="G473" s="14">
        <f t="shared" si="23"/>
        <v>101325</v>
      </c>
      <c r="I473" s="2"/>
    </row>
    <row r="474" spans="1:9" x14ac:dyDescent="0.2">
      <c r="A474" s="1">
        <v>5</v>
      </c>
      <c r="B474" s="8">
        <v>44783.516608796293</v>
      </c>
      <c r="C474" s="5">
        <f t="shared" si="24"/>
        <v>310</v>
      </c>
      <c r="D474" s="5">
        <v>3</v>
      </c>
      <c r="E474" s="5">
        <v>0</v>
      </c>
      <c r="F474" s="5">
        <f t="shared" si="25"/>
        <v>122009.28</v>
      </c>
      <c r="G474" s="14">
        <f t="shared" si="23"/>
        <v>101325</v>
      </c>
      <c r="I474" s="2"/>
    </row>
    <row r="475" spans="1:9" x14ac:dyDescent="0.2">
      <c r="A475" s="1">
        <v>5</v>
      </c>
      <c r="B475" s="8">
        <v>44783.51662037037</v>
      </c>
      <c r="C475" s="5">
        <f t="shared" si="24"/>
        <v>311</v>
      </c>
      <c r="D475" s="5">
        <v>2</v>
      </c>
      <c r="E475" s="5">
        <v>0</v>
      </c>
      <c r="F475" s="5">
        <f t="shared" si="25"/>
        <v>115114.52</v>
      </c>
      <c r="G475" s="14">
        <f t="shared" si="23"/>
        <v>101325</v>
      </c>
      <c r="I475" s="2"/>
    </row>
    <row r="476" spans="1:9" x14ac:dyDescent="0.2">
      <c r="A476" s="1">
        <v>5</v>
      </c>
      <c r="B476" s="8">
        <v>44783.516631944447</v>
      </c>
      <c r="C476" s="5">
        <f t="shared" si="24"/>
        <v>312</v>
      </c>
      <c r="D476" s="5">
        <v>2</v>
      </c>
      <c r="E476" s="5">
        <v>0</v>
      </c>
      <c r="F476" s="5">
        <f t="shared" si="25"/>
        <v>115114.52</v>
      </c>
      <c r="G476" s="14">
        <f t="shared" si="23"/>
        <v>101325</v>
      </c>
      <c r="I476" s="2"/>
    </row>
    <row r="477" spans="1:9" x14ac:dyDescent="0.2">
      <c r="A477" s="1">
        <v>5</v>
      </c>
      <c r="B477" s="8">
        <v>44783.516643518517</v>
      </c>
      <c r="C477" s="5">
        <f t="shared" si="24"/>
        <v>313</v>
      </c>
      <c r="D477" s="5">
        <v>2</v>
      </c>
      <c r="E477" s="5">
        <v>0</v>
      </c>
      <c r="F477" s="5">
        <f t="shared" si="25"/>
        <v>115114.52</v>
      </c>
      <c r="G477" s="14">
        <f t="shared" si="23"/>
        <v>101325</v>
      </c>
      <c r="I477" s="2"/>
    </row>
    <row r="478" spans="1:9" x14ac:dyDescent="0.2">
      <c r="A478" s="1">
        <v>5</v>
      </c>
      <c r="B478" s="8">
        <v>44783.516655092593</v>
      </c>
      <c r="C478" s="5">
        <f t="shared" si="24"/>
        <v>314</v>
      </c>
      <c r="D478" s="5">
        <v>2</v>
      </c>
      <c r="E478" s="5">
        <v>0</v>
      </c>
      <c r="F478" s="5">
        <f t="shared" si="25"/>
        <v>115114.52</v>
      </c>
      <c r="G478" s="14">
        <f t="shared" si="23"/>
        <v>101325</v>
      </c>
      <c r="I478" s="2"/>
    </row>
    <row r="479" spans="1:9" x14ac:dyDescent="0.2">
      <c r="A479" s="1">
        <v>5</v>
      </c>
      <c r="B479" s="8">
        <v>44783.51666666667</v>
      </c>
      <c r="C479" s="5">
        <f t="shared" si="24"/>
        <v>315</v>
      </c>
      <c r="D479" s="5">
        <v>2</v>
      </c>
      <c r="E479" s="5">
        <v>0</v>
      </c>
      <c r="F479" s="5">
        <f t="shared" si="25"/>
        <v>115114.52</v>
      </c>
      <c r="G479" s="14">
        <f t="shared" si="23"/>
        <v>101325</v>
      </c>
      <c r="I479" s="2"/>
    </row>
    <row r="480" spans="1:9" x14ac:dyDescent="0.2">
      <c r="A480" s="1">
        <v>5</v>
      </c>
      <c r="B480" s="8">
        <v>44783.51667824074</v>
      </c>
      <c r="C480" s="5">
        <f t="shared" si="24"/>
        <v>316</v>
      </c>
      <c r="D480" s="5">
        <v>1</v>
      </c>
      <c r="E480" s="5">
        <v>0</v>
      </c>
      <c r="F480" s="5">
        <f t="shared" si="25"/>
        <v>108219.76</v>
      </c>
      <c r="G480" s="14">
        <f t="shared" si="23"/>
        <v>101325</v>
      </c>
      <c r="I480" s="2"/>
    </row>
    <row r="481" spans="1:9" x14ac:dyDescent="0.2">
      <c r="A481" s="1">
        <v>5</v>
      </c>
      <c r="B481" s="8">
        <v>44783.516689814816</v>
      </c>
      <c r="C481" s="5">
        <f t="shared" si="24"/>
        <v>317</v>
      </c>
      <c r="D481" s="5">
        <v>1</v>
      </c>
      <c r="E481" s="5">
        <v>0</v>
      </c>
      <c r="F481" s="5">
        <f t="shared" si="25"/>
        <v>108219.76</v>
      </c>
      <c r="G481" s="14">
        <f t="shared" si="23"/>
        <v>101325</v>
      </c>
      <c r="I481" s="2"/>
    </row>
    <row r="482" spans="1:9" x14ac:dyDescent="0.2">
      <c r="A482" s="1">
        <v>5</v>
      </c>
      <c r="B482" s="8">
        <v>44783.516701388886</v>
      </c>
      <c r="C482" s="5">
        <f t="shared" si="24"/>
        <v>318</v>
      </c>
      <c r="D482" s="5">
        <v>1</v>
      </c>
      <c r="E482" s="5">
        <v>0</v>
      </c>
      <c r="F482" s="5">
        <f t="shared" si="25"/>
        <v>108219.76</v>
      </c>
      <c r="G482" s="14">
        <f t="shared" si="23"/>
        <v>101325</v>
      </c>
      <c r="I482" s="2"/>
    </row>
    <row r="483" spans="1:9" x14ac:dyDescent="0.2">
      <c r="A483" s="1">
        <v>5</v>
      </c>
      <c r="B483" s="8">
        <v>44783.516712962963</v>
      </c>
      <c r="C483" s="5">
        <f t="shared" si="24"/>
        <v>319</v>
      </c>
      <c r="D483" s="5">
        <v>1</v>
      </c>
      <c r="E483" s="5">
        <v>0</v>
      </c>
      <c r="F483" s="5">
        <f t="shared" si="25"/>
        <v>108219.76</v>
      </c>
      <c r="G483" s="14">
        <f t="shared" si="23"/>
        <v>101325</v>
      </c>
      <c r="I483" s="2"/>
    </row>
    <row r="484" spans="1:9" x14ac:dyDescent="0.2">
      <c r="A484" s="1">
        <v>5</v>
      </c>
      <c r="B484" s="8">
        <v>44783.516724537039</v>
      </c>
      <c r="C484" s="5">
        <f t="shared" si="24"/>
        <v>320</v>
      </c>
      <c r="D484" s="5">
        <v>1</v>
      </c>
      <c r="E484" s="5">
        <v>0</v>
      </c>
      <c r="F484" s="5">
        <f t="shared" si="25"/>
        <v>108219.76</v>
      </c>
      <c r="G484" s="14">
        <f t="shared" si="23"/>
        <v>101325</v>
      </c>
      <c r="I484" s="2"/>
    </row>
    <row r="485" spans="1:9" x14ac:dyDescent="0.2">
      <c r="A485" s="1">
        <v>5</v>
      </c>
      <c r="B485" s="8">
        <v>44783.516736111109</v>
      </c>
      <c r="C485" s="5">
        <f t="shared" si="24"/>
        <v>321</v>
      </c>
      <c r="D485" s="5">
        <v>1</v>
      </c>
      <c r="E485" s="5">
        <v>0</v>
      </c>
      <c r="F485" s="5">
        <f t="shared" si="25"/>
        <v>108219.76</v>
      </c>
      <c r="G485" s="14">
        <f t="shared" si="23"/>
        <v>101325</v>
      </c>
      <c r="I485" s="2"/>
    </row>
    <row r="486" spans="1:9" x14ac:dyDescent="0.2">
      <c r="A486" s="1">
        <v>5</v>
      </c>
      <c r="B486" s="8">
        <v>44783.516747685186</v>
      </c>
      <c r="C486" s="5">
        <f t="shared" si="24"/>
        <v>322</v>
      </c>
      <c r="D486" s="5">
        <v>1</v>
      </c>
      <c r="E486" s="5">
        <v>0</v>
      </c>
      <c r="F486" s="5">
        <f t="shared" si="25"/>
        <v>108219.76</v>
      </c>
      <c r="G486" s="14">
        <f t="shared" si="23"/>
        <v>101325</v>
      </c>
      <c r="I486" s="2"/>
    </row>
    <row r="487" spans="1:9" x14ac:dyDescent="0.2">
      <c r="A487" s="1">
        <v>5</v>
      </c>
      <c r="B487" s="8">
        <v>44783.516759259262</v>
      </c>
      <c r="C487" s="5">
        <f t="shared" si="24"/>
        <v>323</v>
      </c>
      <c r="D487" s="5">
        <v>1</v>
      </c>
      <c r="E487" s="5">
        <v>0</v>
      </c>
      <c r="F487" s="5">
        <f t="shared" si="25"/>
        <v>108219.76</v>
      </c>
      <c r="G487" s="14">
        <f t="shared" si="23"/>
        <v>101325</v>
      </c>
      <c r="I487" s="2"/>
    </row>
    <row r="488" spans="1:9" x14ac:dyDescent="0.2">
      <c r="A488" s="1">
        <v>5</v>
      </c>
      <c r="B488" s="8">
        <v>44783.516770833332</v>
      </c>
      <c r="C488" s="5">
        <f t="shared" si="24"/>
        <v>324</v>
      </c>
      <c r="D488" s="5">
        <v>1</v>
      </c>
      <c r="E488" s="5">
        <v>0</v>
      </c>
      <c r="F488" s="5">
        <f t="shared" si="25"/>
        <v>108219.76</v>
      </c>
      <c r="G488" s="14">
        <f t="shared" si="23"/>
        <v>101325</v>
      </c>
      <c r="I488" s="2"/>
    </row>
    <row r="489" spans="1:9" x14ac:dyDescent="0.2">
      <c r="A489" s="1">
        <v>5</v>
      </c>
      <c r="B489" s="8">
        <v>44783.516782407409</v>
      </c>
      <c r="C489" s="5">
        <f t="shared" si="24"/>
        <v>325</v>
      </c>
      <c r="D489" s="5">
        <v>0</v>
      </c>
      <c r="E489" s="5">
        <v>0</v>
      </c>
      <c r="F489" s="5">
        <f t="shared" si="25"/>
        <v>101325</v>
      </c>
      <c r="G489" s="14">
        <f t="shared" si="23"/>
        <v>101325</v>
      </c>
      <c r="I489" s="2"/>
    </row>
    <row r="490" spans="1:9" x14ac:dyDescent="0.2">
      <c r="A490" s="1">
        <v>5</v>
      </c>
      <c r="B490" s="8">
        <v>44783.516793981478</v>
      </c>
      <c r="C490" s="5">
        <f t="shared" si="24"/>
        <v>326</v>
      </c>
      <c r="D490" s="5">
        <v>0</v>
      </c>
      <c r="E490" s="5">
        <v>0</v>
      </c>
      <c r="F490" s="5">
        <f t="shared" si="25"/>
        <v>101325</v>
      </c>
      <c r="G490" s="14">
        <f t="shared" si="23"/>
        <v>101325</v>
      </c>
      <c r="I490" s="2"/>
    </row>
    <row r="491" spans="1:9" x14ac:dyDescent="0.2">
      <c r="A491" s="1" t="s">
        <v>20</v>
      </c>
      <c r="B491" s="8">
        <v>44783.517800925925</v>
      </c>
      <c r="C491" s="5">
        <f t="shared" si="24"/>
        <v>327</v>
      </c>
      <c r="D491" s="5">
        <v>0</v>
      </c>
      <c r="E491" s="5">
        <v>0</v>
      </c>
      <c r="F491" s="5">
        <f t="shared" si="25"/>
        <v>101325</v>
      </c>
      <c r="G491" s="14">
        <f t="shared" si="23"/>
        <v>101325</v>
      </c>
      <c r="I491" s="2"/>
    </row>
    <row r="492" spans="1:9" x14ac:dyDescent="0.2">
      <c r="A492" s="1" t="s">
        <v>20</v>
      </c>
      <c r="B492" s="8">
        <v>44783.517812500002</v>
      </c>
      <c r="C492" s="5">
        <f t="shared" si="24"/>
        <v>328</v>
      </c>
      <c r="D492" s="5">
        <v>3</v>
      </c>
      <c r="E492" s="5">
        <v>0</v>
      </c>
      <c r="F492" s="5">
        <f t="shared" si="25"/>
        <v>122009.28</v>
      </c>
      <c r="G492" s="14">
        <f t="shared" si="23"/>
        <v>101325</v>
      </c>
      <c r="I492" s="2"/>
    </row>
    <row r="493" spans="1:9" x14ac:dyDescent="0.2">
      <c r="A493" s="1" t="s">
        <v>20</v>
      </c>
      <c r="B493" s="8">
        <v>44783.517824074072</v>
      </c>
      <c r="C493" s="5">
        <f t="shared" si="24"/>
        <v>329</v>
      </c>
      <c r="D493" s="5">
        <v>32</v>
      </c>
      <c r="E493" s="5">
        <v>2</v>
      </c>
      <c r="F493" s="5">
        <f t="shared" si="25"/>
        <v>321957.32</v>
      </c>
      <c r="G493" s="14">
        <f t="shared" si="23"/>
        <v>115114.52</v>
      </c>
      <c r="I493" s="2"/>
    </row>
    <row r="494" spans="1:9" x14ac:dyDescent="0.2">
      <c r="A494" s="1" t="s">
        <v>20</v>
      </c>
      <c r="B494" s="8">
        <v>44783.517835648148</v>
      </c>
      <c r="C494" s="5">
        <f t="shared" si="24"/>
        <v>330</v>
      </c>
      <c r="D494" s="5">
        <v>53</v>
      </c>
      <c r="E494" s="5">
        <v>9</v>
      </c>
      <c r="F494" s="5">
        <f t="shared" si="25"/>
        <v>466747.28</v>
      </c>
      <c r="G494" s="14">
        <f t="shared" si="23"/>
        <v>163377.84</v>
      </c>
      <c r="I494" s="2"/>
    </row>
    <row r="495" spans="1:9" x14ac:dyDescent="0.2">
      <c r="A495" s="1" t="s">
        <v>20</v>
      </c>
      <c r="B495" s="8">
        <v>44783.517847222225</v>
      </c>
      <c r="C495" s="5">
        <f t="shared" si="24"/>
        <v>331</v>
      </c>
      <c r="D495" s="5">
        <v>84</v>
      </c>
      <c r="E495" s="5">
        <v>25</v>
      </c>
      <c r="F495" s="5">
        <f t="shared" si="25"/>
        <v>680484.84</v>
      </c>
      <c r="G495" s="14">
        <f t="shared" si="23"/>
        <v>273694</v>
      </c>
      <c r="I495" s="2"/>
    </row>
    <row r="496" spans="1:9" x14ac:dyDescent="0.2">
      <c r="A496" s="1" t="s">
        <v>20</v>
      </c>
      <c r="B496" s="8">
        <v>44783.517858796295</v>
      </c>
      <c r="C496" s="5">
        <f t="shared" si="24"/>
        <v>332</v>
      </c>
      <c r="D496" s="5">
        <v>132</v>
      </c>
      <c r="E496" s="5">
        <v>53</v>
      </c>
      <c r="F496" s="5">
        <f t="shared" si="25"/>
        <v>1011433.3200000001</v>
      </c>
      <c r="G496" s="14">
        <f t="shared" si="23"/>
        <v>466747.28</v>
      </c>
      <c r="I496" s="2"/>
    </row>
    <row r="497" spans="1:9" x14ac:dyDescent="0.2">
      <c r="A497" s="1" t="s">
        <v>20</v>
      </c>
      <c r="B497" s="8">
        <v>44783.517870370371</v>
      </c>
      <c r="C497" s="5">
        <f t="shared" si="24"/>
        <v>333</v>
      </c>
      <c r="D497" s="5">
        <v>165</v>
      </c>
      <c r="E497" s="5">
        <v>83</v>
      </c>
      <c r="F497" s="5">
        <f t="shared" si="25"/>
        <v>1238960.4000000001</v>
      </c>
      <c r="G497" s="14">
        <f t="shared" si="23"/>
        <v>673590.08000000007</v>
      </c>
      <c r="I497" s="2"/>
    </row>
    <row r="498" spans="1:9" x14ac:dyDescent="0.2">
      <c r="A498" s="1" t="s">
        <v>20</v>
      </c>
      <c r="B498" s="8">
        <v>44783.517881944441</v>
      </c>
      <c r="C498" s="5">
        <f t="shared" si="24"/>
        <v>334</v>
      </c>
      <c r="D498" s="5">
        <v>186</v>
      </c>
      <c r="E498" s="5">
        <v>127</v>
      </c>
      <c r="F498" s="5">
        <f t="shared" si="25"/>
        <v>1383750.36</v>
      </c>
      <c r="G498" s="14">
        <f t="shared" si="23"/>
        <v>976959.52</v>
      </c>
      <c r="I498" s="2"/>
    </row>
    <row r="499" spans="1:9" x14ac:dyDescent="0.2">
      <c r="A499" s="1" t="s">
        <v>20</v>
      </c>
      <c r="B499" s="8">
        <v>44783.517893518518</v>
      </c>
      <c r="C499" s="5">
        <f t="shared" si="24"/>
        <v>335</v>
      </c>
      <c r="D499" s="5">
        <v>201</v>
      </c>
      <c r="E499" s="5">
        <v>156</v>
      </c>
      <c r="F499" s="5">
        <f t="shared" si="25"/>
        <v>1487171.76</v>
      </c>
      <c r="G499" s="14">
        <f t="shared" si="23"/>
        <v>1176907.56</v>
      </c>
      <c r="I499" s="2"/>
    </row>
    <row r="500" spans="1:9" x14ac:dyDescent="0.2">
      <c r="A500" s="1" t="s">
        <v>20</v>
      </c>
      <c r="B500" s="8">
        <v>44783.517905092594</v>
      </c>
      <c r="C500" s="5">
        <f t="shared" si="24"/>
        <v>336</v>
      </c>
      <c r="D500" s="5">
        <v>214</v>
      </c>
      <c r="E500" s="5">
        <v>183</v>
      </c>
      <c r="F500" s="5">
        <f t="shared" si="25"/>
        <v>1576803.6400000001</v>
      </c>
      <c r="G500" s="14">
        <f t="shared" si="23"/>
        <v>1363066.08</v>
      </c>
      <c r="I500" s="2"/>
    </row>
    <row r="501" spans="1:9" x14ac:dyDescent="0.2">
      <c r="A501" s="1" t="s">
        <v>20</v>
      </c>
      <c r="B501" s="8">
        <v>44783.517916666664</v>
      </c>
      <c r="C501" s="5">
        <f t="shared" si="24"/>
        <v>337</v>
      </c>
      <c r="D501" s="5">
        <v>230</v>
      </c>
      <c r="E501" s="5">
        <v>204</v>
      </c>
      <c r="F501" s="5">
        <f t="shared" si="25"/>
        <v>1687119.8</v>
      </c>
      <c r="G501" s="14">
        <f t="shared" si="23"/>
        <v>1507856.04</v>
      </c>
      <c r="I501" s="2"/>
    </row>
    <row r="502" spans="1:9" x14ac:dyDescent="0.2">
      <c r="A502" s="1" t="s">
        <v>20</v>
      </c>
      <c r="B502" s="8">
        <v>44783.517928240741</v>
      </c>
      <c r="C502" s="5">
        <f t="shared" si="24"/>
        <v>338</v>
      </c>
      <c r="D502" s="5">
        <v>261</v>
      </c>
      <c r="E502" s="5">
        <v>233</v>
      </c>
      <c r="F502" s="5">
        <f t="shared" si="25"/>
        <v>1900857.36</v>
      </c>
      <c r="G502" s="14">
        <f t="shared" si="23"/>
        <v>1707804.08</v>
      </c>
      <c r="I502" s="2"/>
    </row>
    <row r="503" spans="1:9" x14ac:dyDescent="0.2">
      <c r="A503" s="1" t="s">
        <v>20</v>
      </c>
      <c r="B503" s="8">
        <v>44783.517939814818</v>
      </c>
      <c r="C503" s="5">
        <f t="shared" si="24"/>
        <v>339</v>
      </c>
      <c r="D503" s="5">
        <v>301</v>
      </c>
      <c r="E503" s="5">
        <v>265</v>
      </c>
      <c r="F503" s="5">
        <f t="shared" si="25"/>
        <v>2176647.7599999998</v>
      </c>
      <c r="G503" s="14">
        <f t="shared" si="23"/>
        <v>1928436.4000000001</v>
      </c>
      <c r="I503" s="2"/>
    </row>
    <row r="504" spans="1:9" x14ac:dyDescent="0.2">
      <c r="A504" s="1" t="s">
        <v>20</v>
      </c>
      <c r="B504" s="8">
        <v>44783.517951388887</v>
      </c>
      <c r="C504" s="5">
        <f t="shared" si="24"/>
        <v>340</v>
      </c>
      <c r="D504" s="5">
        <v>338</v>
      </c>
      <c r="E504" s="5">
        <v>303</v>
      </c>
      <c r="F504" s="5">
        <f t="shared" si="25"/>
        <v>2431753.88</v>
      </c>
      <c r="G504" s="14">
        <f t="shared" si="23"/>
        <v>2190437.2800000003</v>
      </c>
      <c r="I504" s="2"/>
    </row>
    <row r="505" spans="1:9" x14ac:dyDescent="0.2">
      <c r="A505" s="1" t="s">
        <v>20</v>
      </c>
      <c r="B505" s="8">
        <v>44783.517962962964</v>
      </c>
      <c r="C505" s="5">
        <f t="shared" si="24"/>
        <v>341</v>
      </c>
      <c r="D505" s="5">
        <v>361</v>
      </c>
      <c r="E505" s="5">
        <v>340</v>
      </c>
      <c r="F505" s="5">
        <f t="shared" si="25"/>
        <v>2590333.36</v>
      </c>
      <c r="G505" s="14">
        <f t="shared" si="23"/>
        <v>2445543.4</v>
      </c>
      <c r="I505" s="2"/>
    </row>
    <row r="506" spans="1:9" x14ac:dyDescent="0.2">
      <c r="A506" s="1" t="s">
        <v>20</v>
      </c>
      <c r="B506" s="8">
        <v>44783.517974537041</v>
      </c>
      <c r="C506" s="5">
        <f t="shared" si="24"/>
        <v>342</v>
      </c>
      <c r="D506" s="5">
        <v>371</v>
      </c>
      <c r="E506" s="5">
        <v>361</v>
      </c>
      <c r="F506" s="5">
        <f t="shared" si="25"/>
        <v>2659280.96</v>
      </c>
      <c r="G506" s="14">
        <f t="shared" si="23"/>
        <v>2590333.36</v>
      </c>
      <c r="I506" s="2"/>
    </row>
    <row r="507" spans="1:9" x14ac:dyDescent="0.2">
      <c r="A507" s="1" t="s">
        <v>20</v>
      </c>
      <c r="B507" s="8">
        <v>44783.51798611111</v>
      </c>
      <c r="C507" s="5">
        <f t="shared" si="24"/>
        <v>343</v>
      </c>
      <c r="D507" s="5">
        <v>375</v>
      </c>
      <c r="E507" s="5">
        <v>368</v>
      </c>
      <c r="F507" s="5">
        <f t="shared" si="25"/>
        <v>2686860</v>
      </c>
      <c r="G507" s="14">
        <f t="shared" si="23"/>
        <v>2638596.6800000002</v>
      </c>
      <c r="I507" s="2"/>
    </row>
    <row r="508" spans="1:9" x14ac:dyDescent="0.2">
      <c r="A508" s="1" t="s">
        <v>20</v>
      </c>
      <c r="B508" s="8">
        <v>44783.517997685187</v>
      </c>
      <c r="C508" s="5">
        <f t="shared" si="24"/>
        <v>344</v>
      </c>
      <c r="D508" s="5">
        <v>376</v>
      </c>
      <c r="E508" s="5">
        <v>373</v>
      </c>
      <c r="F508" s="5">
        <f t="shared" si="25"/>
        <v>2693754.7600000002</v>
      </c>
      <c r="G508" s="14">
        <f t="shared" si="23"/>
        <v>2673070.48</v>
      </c>
      <c r="I508" s="2"/>
    </row>
    <row r="509" spans="1:9" x14ac:dyDescent="0.2">
      <c r="A509" s="1" t="s">
        <v>20</v>
      </c>
      <c r="B509" s="8">
        <v>44783.518009259256</v>
      </c>
      <c r="C509" s="5">
        <f t="shared" si="24"/>
        <v>345</v>
      </c>
      <c r="D509" s="5">
        <v>375</v>
      </c>
      <c r="E509" s="5">
        <v>375</v>
      </c>
      <c r="F509" s="5">
        <f t="shared" si="25"/>
        <v>2686860</v>
      </c>
      <c r="G509" s="14">
        <f t="shared" si="23"/>
        <v>2686860</v>
      </c>
      <c r="I509" s="2"/>
    </row>
    <row r="510" spans="1:9" x14ac:dyDescent="0.2">
      <c r="A510" s="1" t="s">
        <v>20</v>
      </c>
      <c r="B510" s="8">
        <v>44783.518020833333</v>
      </c>
      <c r="C510" s="5">
        <f t="shared" si="24"/>
        <v>346</v>
      </c>
      <c r="D510" s="5">
        <v>375</v>
      </c>
      <c r="E510" s="5">
        <v>375</v>
      </c>
      <c r="F510" s="5">
        <f t="shared" si="25"/>
        <v>2686860</v>
      </c>
      <c r="G510" s="14">
        <f t="shared" si="23"/>
        <v>2686860</v>
      </c>
      <c r="I510" s="2"/>
    </row>
    <row r="511" spans="1:9" x14ac:dyDescent="0.2">
      <c r="A511" s="1" t="s">
        <v>20</v>
      </c>
      <c r="B511" s="8">
        <v>44783.51803240741</v>
      </c>
      <c r="C511" s="5">
        <f t="shared" si="24"/>
        <v>347</v>
      </c>
      <c r="D511" s="5">
        <v>383</v>
      </c>
      <c r="E511" s="5">
        <v>379</v>
      </c>
      <c r="F511" s="5">
        <f t="shared" si="25"/>
        <v>2742018.08</v>
      </c>
      <c r="G511" s="14">
        <f t="shared" si="23"/>
        <v>2714439.04</v>
      </c>
      <c r="I511" s="2"/>
    </row>
    <row r="512" spans="1:9" x14ac:dyDescent="0.2">
      <c r="A512" s="1" t="s">
        <v>20</v>
      </c>
      <c r="B512" s="8">
        <v>44783.518043981479</v>
      </c>
      <c r="C512" s="5">
        <f t="shared" si="24"/>
        <v>348</v>
      </c>
      <c r="D512" s="5">
        <v>415</v>
      </c>
      <c r="E512" s="5">
        <v>395</v>
      </c>
      <c r="F512" s="5">
        <f t="shared" si="25"/>
        <v>2962650.4</v>
      </c>
      <c r="G512" s="14">
        <f t="shared" si="23"/>
        <v>2824755.2000000002</v>
      </c>
      <c r="I512" s="2"/>
    </row>
    <row r="513" spans="1:9" x14ac:dyDescent="0.2">
      <c r="A513" s="1" t="s">
        <v>20</v>
      </c>
      <c r="B513" s="8">
        <v>44783.518055555556</v>
      </c>
      <c r="C513" s="5">
        <f t="shared" si="24"/>
        <v>349</v>
      </c>
      <c r="D513" s="5">
        <v>444</v>
      </c>
      <c r="E513" s="5">
        <v>434</v>
      </c>
      <c r="F513" s="5">
        <f t="shared" si="25"/>
        <v>3162598.44</v>
      </c>
      <c r="G513" s="14">
        <f t="shared" si="23"/>
        <v>3093650.8400000003</v>
      </c>
      <c r="I513" s="2"/>
    </row>
    <row r="514" spans="1:9" x14ac:dyDescent="0.2">
      <c r="A514" s="1" t="s">
        <v>20</v>
      </c>
      <c r="B514" s="8">
        <v>44783.518067129633</v>
      </c>
      <c r="C514" s="5">
        <f t="shared" si="24"/>
        <v>350</v>
      </c>
      <c r="D514" s="5">
        <v>504</v>
      </c>
      <c r="E514" s="5">
        <v>472</v>
      </c>
      <c r="F514" s="5">
        <f t="shared" si="25"/>
        <v>3576284.04</v>
      </c>
      <c r="G514" s="14">
        <f t="shared" si="23"/>
        <v>3355651.72</v>
      </c>
      <c r="I514" s="2"/>
    </row>
    <row r="515" spans="1:9" x14ac:dyDescent="0.2">
      <c r="A515" s="1" t="s">
        <v>20</v>
      </c>
      <c r="B515" s="8">
        <v>44783.518078703702</v>
      </c>
      <c r="C515" s="5">
        <f t="shared" si="24"/>
        <v>351</v>
      </c>
      <c r="D515" s="5">
        <v>540</v>
      </c>
      <c r="E515" s="5">
        <v>516</v>
      </c>
      <c r="F515" s="5">
        <f t="shared" si="25"/>
        <v>3824495.4</v>
      </c>
      <c r="G515" s="14">
        <f t="shared" si="23"/>
        <v>3659021.16</v>
      </c>
      <c r="I515" s="2"/>
    </row>
    <row r="516" spans="1:9" x14ac:dyDescent="0.2">
      <c r="A516" s="1" t="s">
        <v>20</v>
      </c>
      <c r="B516" s="8">
        <v>44783.518090277779</v>
      </c>
      <c r="C516" s="5">
        <f t="shared" si="24"/>
        <v>352</v>
      </c>
      <c r="D516" s="5">
        <v>570</v>
      </c>
      <c r="E516" s="5">
        <v>553</v>
      </c>
      <c r="F516" s="5">
        <f t="shared" si="25"/>
        <v>4031338.2</v>
      </c>
      <c r="G516" s="14">
        <f t="shared" si="23"/>
        <v>3914127.2800000003</v>
      </c>
      <c r="I516" s="2"/>
    </row>
    <row r="517" spans="1:9" x14ac:dyDescent="0.2">
      <c r="A517" s="1" t="s">
        <v>20</v>
      </c>
      <c r="B517" s="8">
        <v>44783.518101851849</v>
      </c>
      <c r="C517" s="5">
        <f t="shared" si="24"/>
        <v>353</v>
      </c>
      <c r="D517" s="5">
        <v>620</v>
      </c>
      <c r="E517" s="5">
        <v>599</v>
      </c>
      <c r="F517" s="5">
        <f t="shared" si="25"/>
        <v>4376076.2</v>
      </c>
      <c r="G517" s="14">
        <f t="shared" si="23"/>
        <v>4231286.24</v>
      </c>
      <c r="I517" s="2"/>
    </row>
    <row r="518" spans="1:9" x14ac:dyDescent="0.2">
      <c r="A518" s="1" t="s">
        <v>20</v>
      </c>
      <c r="B518" s="8">
        <v>44783.518113425926</v>
      </c>
      <c r="C518" s="5">
        <f t="shared" si="24"/>
        <v>354</v>
      </c>
      <c r="D518" s="5">
        <v>679</v>
      </c>
      <c r="E518" s="5">
        <v>642</v>
      </c>
      <c r="F518" s="5">
        <f t="shared" si="25"/>
        <v>4782867.04</v>
      </c>
      <c r="G518" s="14">
        <f t="shared" si="23"/>
        <v>4527760.92</v>
      </c>
      <c r="I518" s="2"/>
    </row>
    <row r="519" spans="1:9" x14ac:dyDescent="0.2">
      <c r="A519" s="1" t="s">
        <v>20</v>
      </c>
      <c r="B519" s="8">
        <v>44783.518125000002</v>
      </c>
      <c r="C519" s="5">
        <f t="shared" si="24"/>
        <v>355</v>
      </c>
      <c r="D519" s="5">
        <v>709</v>
      </c>
      <c r="E519" s="5">
        <v>696</v>
      </c>
      <c r="F519" s="5">
        <f t="shared" si="25"/>
        <v>4989709.84</v>
      </c>
      <c r="G519" s="14">
        <f t="shared" si="23"/>
        <v>4900077.96</v>
      </c>
      <c r="I519" s="2"/>
    </row>
    <row r="520" spans="1:9" x14ac:dyDescent="0.2">
      <c r="A520" s="1" t="s">
        <v>20</v>
      </c>
      <c r="B520" s="8">
        <v>44783.518136574072</v>
      </c>
      <c r="C520" s="5">
        <f t="shared" si="24"/>
        <v>356</v>
      </c>
      <c r="D520" s="5">
        <v>760</v>
      </c>
      <c r="E520" s="5">
        <v>742</v>
      </c>
      <c r="F520" s="5">
        <f t="shared" si="25"/>
        <v>5341342.6000000006</v>
      </c>
      <c r="G520" s="14">
        <f t="shared" si="23"/>
        <v>5217236.92</v>
      </c>
      <c r="I520" s="2"/>
    </row>
    <row r="521" spans="1:9" x14ac:dyDescent="0.2">
      <c r="A521" s="1" t="s">
        <v>20</v>
      </c>
      <c r="B521" s="8">
        <v>44783.518148148149</v>
      </c>
      <c r="C521" s="5">
        <f t="shared" si="24"/>
        <v>357</v>
      </c>
      <c r="D521" s="5">
        <v>811</v>
      </c>
      <c r="E521" s="5">
        <v>785</v>
      </c>
      <c r="F521" s="5">
        <f t="shared" si="25"/>
        <v>5692975.3600000003</v>
      </c>
      <c r="G521" s="14">
        <f t="shared" si="23"/>
        <v>5513711.6000000006</v>
      </c>
      <c r="I521" s="2"/>
    </row>
    <row r="522" spans="1:9" x14ac:dyDescent="0.2">
      <c r="A522" s="1" t="s">
        <v>20</v>
      </c>
      <c r="B522" s="8">
        <v>44783.518159722225</v>
      </c>
      <c r="C522" s="5">
        <f t="shared" si="24"/>
        <v>358</v>
      </c>
      <c r="D522" s="5">
        <v>839</v>
      </c>
      <c r="E522" s="5">
        <v>825</v>
      </c>
      <c r="F522" s="5">
        <f t="shared" si="25"/>
        <v>5886028.6400000006</v>
      </c>
      <c r="G522" s="14">
        <f t="shared" si="23"/>
        <v>5789502</v>
      </c>
      <c r="I522" s="2"/>
    </row>
    <row r="523" spans="1:9" x14ac:dyDescent="0.2">
      <c r="A523" s="1" t="s">
        <v>20</v>
      </c>
      <c r="B523" s="8">
        <v>44783.518171296295</v>
      </c>
      <c r="C523" s="5">
        <f t="shared" si="24"/>
        <v>359</v>
      </c>
      <c r="D523" s="5">
        <v>886</v>
      </c>
      <c r="E523" s="5">
        <v>875</v>
      </c>
      <c r="F523" s="5">
        <f t="shared" si="25"/>
        <v>6210082.3600000003</v>
      </c>
      <c r="G523" s="14">
        <f t="shared" si="23"/>
        <v>6134240</v>
      </c>
      <c r="I523" s="2"/>
    </row>
    <row r="524" spans="1:9" x14ac:dyDescent="0.2">
      <c r="A524" s="1" t="s">
        <v>20</v>
      </c>
      <c r="B524" s="8">
        <v>44783.518182870372</v>
      </c>
      <c r="C524" s="5">
        <f t="shared" si="24"/>
        <v>360</v>
      </c>
      <c r="D524" s="5">
        <v>906</v>
      </c>
      <c r="E524" s="5">
        <v>903</v>
      </c>
      <c r="F524" s="5">
        <f t="shared" si="25"/>
        <v>6347977.5600000005</v>
      </c>
      <c r="G524" s="14">
        <f t="shared" ref="G524:G587" si="26">E524*6894.76 +101325</f>
        <v>6327293.2800000003</v>
      </c>
      <c r="I524" s="2"/>
    </row>
    <row r="525" spans="1:9" x14ac:dyDescent="0.2">
      <c r="A525" s="1" t="s">
        <v>20</v>
      </c>
      <c r="B525" s="8">
        <v>44783.518194444441</v>
      </c>
      <c r="C525" s="5">
        <f t="shared" ref="C525:C588" si="27">C524+1</f>
        <v>361</v>
      </c>
      <c r="D525" s="5">
        <v>947</v>
      </c>
      <c r="E525" s="5">
        <v>933</v>
      </c>
      <c r="F525" s="5">
        <f t="shared" si="25"/>
        <v>6630662.7200000007</v>
      </c>
      <c r="G525" s="14">
        <f t="shared" si="26"/>
        <v>6534136.0800000001</v>
      </c>
      <c r="I525" s="2"/>
    </row>
    <row r="526" spans="1:9" x14ac:dyDescent="0.2">
      <c r="A526" s="1" t="s">
        <v>20</v>
      </c>
      <c r="B526" s="8">
        <v>44783.518206018518</v>
      </c>
      <c r="C526" s="5">
        <f t="shared" si="27"/>
        <v>362</v>
      </c>
      <c r="D526" s="5">
        <v>960</v>
      </c>
      <c r="E526" s="5">
        <v>955</v>
      </c>
      <c r="F526" s="5">
        <f t="shared" si="25"/>
        <v>6720294.6000000006</v>
      </c>
      <c r="G526" s="14">
        <f t="shared" si="26"/>
        <v>6685820.7999999998</v>
      </c>
      <c r="I526" s="2"/>
    </row>
    <row r="527" spans="1:9" x14ac:dyDescent="0.2">
      <c r="A527" s="1" t="s">
        <v>20</v>
      </c>
      <c r="B527" s="8">
        <v>44783.518217592595</v>
      </c>
      <c r="C527" s="5">
        <f t="shared" si="27"/>
        <v>363</v>
      </c>
      <c r="D527" s="5">
        <v>967</v>
      </c>
      <c r="E527" s="5">
        <v>965</v>
      </c>
      <c r="F527" s="5">
        <f t="shared" si="25"/>
        <v>6768557.9199999999</v>
      </c>
      <c r="G527" s="14">
        <f t="shared" si="26"/>
        <v>6754768.4000000004</v>
      </c>
      <c r="I527" s="2"/>
    </row>
    <row r="528" spans="1:9" x14ac:dyDescent="0.2">
      <c r="A528" s="1" t="s">
        <v>20</v>
      </c>
      <c r="B528" s="8">
        <v>44783.518229166664</v>
      </c>
      <c r="C528" s="5">
        <f t="shared" si="27"/>
        <v>364</v>
      </c>
      <c r="D528" s="5">
        <v>982</v>
      </c>
      <c r="E528" s="5">
        <v>979</v>
      </c>
      <c r="F528" s="5">
        <f t="shared" si="25"/>
        <v>6871979.3200000003</v>
      </c>
      <c r="G528" s="14">
        <f t="shared" si="26"/>
        <v>6851295.04</v>
      </c>
      <c r="I528" s="2"/>
    </row>
    <row r="529" spans="1:9" x14ac:dyDescent="0.2">
      <c r="A529" s="1" t="s">
        <v>20</v>
      </c>
      <c r="B529" s="8">
        <v>44783.518240740741</v>
      </c>
      <c r="C529" s="5">
        <f t="shared" si="27"/>
        <v>365</v>
      </c>
      <c r="D529" s="5">
        <v>995</v>
      </c>
      <c r="E529" s="5">
        <v>993</v>
      </c>
      <c r="F529" s="5">
        <f t="shared" si="25"/>
        <v>6961611.2000000002</v>
      </c>
      <c r="G529" s="14">
        <f t="shared" si="26"/>
        <v>6947821.6800000006</v>
      </c>
      <c r="I529" s="2"/>
    </row>
    <row r="530" spans="1:9" x14ac:dyDescent="0.2">
      <c r="A530" s="1" t="s">
        <v>20</v>
      </c>
      <c r="B530" s="8">
        <v>44783.518252314818</v>
      </c>
      <c r="C530" s="5">
        <f t="shared" si="27"/>
        <v>366</v>
      </c>
      <c r="D530" s="5">
        <v>1000</v>
      </c>
      <c r="E530" s="5">
        <v>1000</v>
      </c>
      <c r="F530" s="5">
        <f t="shared" ref="F530:F593" si="28">D530*6894.76 +101325</f>
        <v>6996085</v>
      </c>
      <c r="G530" s="14">
        <f t="shared" si="26"/>
        <v>6996085</v>
      </c>
      <c r="I530" s="2"/>
    </row>
    <row r="531" spans="1:9" x14ac:dyDescent="0.2">
      <c r="A531" s="1" t="s">
        <v>20</v>
      </c>
      <c r="B531" s="8">
        <v>44783.518263888887</v>
      </c>
      <c r="C531" s="5">
        <f t="shared" si="27"/>
        <v>367</v>
      </c>
      <c r="D531" s="5">
        <v>1000</v>
      </c>
      <c r="E531" s="5">
        <v>1001</v>
      </c>
      <c r="F531" s="5">
        <f t="shared" si="28"/>
        <v>6996085</v>
      </c>
      <c r="G531" s="14">
        <f t="shared" si="26"/>
        <v>7002979.7599999998</v>
      </c>
      <c r="I531" s="2"/>
    </row>
    <row r="532" spans="1:9" x14ac:dyDescent="0.2">
      <c r="A532" s="1" t="s">
        <v>20</v>
      </c>
      <c r="B532" s="8">
        <v>44783.518275462964</v>
      </c>
      <c r="C532" s="5">
        <f t="shared" si="27"/>
        <v>368</v>
      </c>
      <c r="D532" s="5">
        <v>996</v>
      </c>
      <c r="E532" s="5">
        <v>998</v>
      </c>
      <c r="F532" s="5">
        <f t="shared" si="28"/>
        <v>6968505.96</v>
      </c>
      <c r="G532" s="14">
        <f t="shared" si="26"/>
        <v>6982295.4800000004</v>
      </c>
      <c r="I532" s="2"/>
    </row>
    <row r="533" spans="1:9" x14ac:dyDescent="0.2">
      <c r="A533" s="1" t="s">
        <v>20</v>
      </c>
      <c r="B533" s="8">
        <v>44783.518287037034</v>
      </c>
      <c r="C533" s="5">
        <f t="shared" si="27"/>
        <v>369</v>
      </c>
      <c r="D533" s="5">
        <v>993</v>
      </c>
      <c r="E533" s="5">
        <v>995</v>
      </c>
      <c r="F533" s="5">
        <f t="shared" si="28"/>
        <v>6947821.6800000006</v>
      </c>
      <c r="G533" s="14">
        <f t="shared" si="26"/>
        <v>6961611.2000000002</v>
      </c>
      <c r="I533" s="2"/>
    </row>
    <row r="534" spans="1:9" x14ac:dyDescent="0.2">
      <c r="A534" s="1" t="s">
        <v>20</v>
      </c>
      <c r="B534" s="8">
        <v>44783.51829861111</v>
      </c>
      <c r="C534" s="5">
        <f t="shared" si="27"/>
        <v>370</v>
      </c>
      <c r="D534" s="5">
        <v>992</v>
      </c>
      <c r="E534" s="5">
        <v>993</v>
      </c>
      <c r="F534" s="5">
        <f t="shared" si="28"/>
        <v>6940926.9199999999</v>
      </c>
      <c r="G534" s="14">
        <f t="shared" si="26"/>
        <v>6947821.6800000006</v>
      </c>
      <c r="I534" s="2"/>
    </row>
    <row r="535" spans="1:9" x14ac:dyDescent="0.2">
      <c r="A535" s="1" t="s">
        <v>20</v>
      </c>
      <c r="B535" s="8">
        <v>44783.518310185187</v>
      </c>
      <c r="C535" s="5">
        <f t="shared" si="27"/>
        <v>371</v>
      </c>
      <c r="D535" s="5">
        <v>990</v>
      </c>
      <c r="E535" s="5">
        <v>992</v>
      </c>
      <c r="F535" s="5">
        <f t="shared" si="28"/>
        <v>6927137.4000000004</v>
      </c>
      <c r="G535" s="14">
        <f t="shared" si="26"/>
        <v>6940926.9199999999</v>
      </c>
      <c r="I535" s="2"/>
    </row>
    <row r="536" spans="1:9" x14ac:dyDescent="0.2">
      <c r="A536" s="1" t="s">
        <v>20</v>
      </c>
      <c r="B536" s="8">
        <v>44783.518321759257</v>
      </c>
      <c r="C536" s="5">
        <f t="shared" si="27"/>
        <v>372</v>
      </c>
      <c r="D536" s="5">
        <v>990</v>
      </c>
      <c r="E536" s="5">
        <v>991</v>
      </c>
      <c r="F536" s="5">
        <f t="shared" si="28"/>
        <v>6927137.4000000004</v>
      </c>
      <c r="G536" s="14">
        <f t="shared" si="26"/>
        <v>6934032.1600000001</v>
      </c>
      <c r="I536" s="2"/>
    </row>
    <row r="537" spans="1:9" x14ac:dyDescent="0.2">
      <c r="A537" s="1">
        <v>6</v>
      </c>
      <c r="B537" s="8">
        <v>44783.518333333333</v>
      </c>
      <c r="C537" s="5">
        <f t="shared" si="27"/>
        <v>373</v>
      </c>
      <c r="D537" s="5">
        <v>990</v>
      </c>
      <c r="E537" s="5">
        <v>991</v>
      </c>
      <c r="F537" s="5">
        <f t="shared" si="28"/>
        <v>6927137.4000000004</v>
      </c>
      <c r="G537" s="14">
        <f t="shared" si="26"/>
        <v>6934032.1600000001</v>
      </c>
      <c r="I537" s="2"/>
    </row>
    <row r="538" spans="1:9" x14ac:dyDescent="0.2">
      <c r="A538" s="1">
        <v>6</v>
      </c>
      <c r="B538" s="8">
        <v>44783.51834490741</v>
      </c>
      <c r="C538" s="5">
        <f t="shared" si="27"/>
        <v>374</v>
      </c>
      <c r="D538" s="5">
        <v>989</v>
      </c>
      <c r="E538" s="5">
        <v>990</v>
      </c>
      <c r="F538" s="5">
        <f t="shared" si="28"/>
        <v>6920242.6400000006</v>
      </c>
      <c r="G538" s="14">
        <f t="shared" si="26"/>
        <v>6927137.4000000004</v>
      </c>
      <c r="I538" s="2"/>
    </row>
    <row r="539" spans="1:9" x14ac:dyDescent="0.2">
      <c r="A539" s="1">
        <v>6</v>
      </c>
      <c r="B539" s="8">
        <v>44783.51835648148</v>
      </c>
      <c r="C539" s="5">
        <f t="shared" si="27"/>
        <v>375</v>
      </c>
      <c r="D539" s="5">
        <v>989</v>
      </c>
      <c r="E539" s="5">
        <v>990</v>
      </c>
      <c r="F539" s="5">
        <f t="shared" si="28"/>
        <v>6920242.6400000006</v>
      </c>
      <c r="G539" s="14">
        <f t="shared" si="26"/>
        <v>6927137.4000000004</v>
      </c>
      <c r="I539" s="2"/>
    </row>
    <row r="540" spans="1:9" x14ac:dyDescent="0.2">
      <c r="A540" s="1">
        <v>6</v>
      </c>
      <c r="B540" s="8">
        <v>44783.518368055556</v>
      </c>
      <c r="C540" s="5">
        <f t="shared" si="27"/>
        <v>376</v>
      </c>
      <c r="D540" s="5">
        <v>925</v>
      </c>
      <c r="E540" s="5">
        <v>420</v>
      </c>
      <c r="F540" s="5">
        <f t="shared" si="28"/>
        <v>6478978</v>
      </c>
      <c r="G540" s="14">
        <f t="shared" si="26"/>
        <v>2997124.2</v>
      </c>
      <c r="I540" s="2"/>
    </row>
    <row r="541" spans="1:9" x14ac:dyDescent="0.2">
      <c r="A541" s="1">
        <v>6</v>
      </c>
      <c r="B541" s="8">
        <v>44783.518379629626</v>
      </c>
      <c r="C541" s="5">
        <f t="shared" si="27"/>
        <v>377</v>
      </c>
      <c r="D541" s="5">
        <v>794</v>
      </c>
      <c r="E541" s="5">
        <v>155</v>
      </c>
      <c r="F541" s="5">
        <f t="shared" si="28"/>
        <v>5575764.4400000004</v>
      </c>
      <c r="G541" s="14">
        <f t="shared" si="26"/>
        <v>1170012.8</v>
      </c>
      <c r="I541" s="2"/>
    </row>
    <row r="542" spans="1:9" x14ac:dyDescent="0.2">
      <c r="A542" s="1">
        <v>6</v>
      </c>
      <c r="B542" s="8">
        <v>44783.518391203703</v>
      </c>
      <c r="C542" s="5">
        <f t="shared" si="27"/>
        <v>378</v>
      </c>
      <c r="D542" s="5">
        <v>672</v>
      </c>
      <c r="E542" s="5">
        <v>63</v>
      </c>
      <c r="F542" s="5">
        <f t="shared" si="28"/>
        <v>4734603.72</v>
      </c>
      <c r="G542" s="14">
        <f t="shared" si="26"/>
        <v>535694.88</v>
      </c>
      <c r="I542" s="2"/>
    </row>
    <row r="543" spans="1:9" x14ac:dyDescent="0.2">
      <c r="A543" s="1">
        <v>6</v>
      </c>
      <c r="B543" s="8">
        <v>44783.51840277778</v>
      </c>
      <c r="C543" s="5">
        <f t="shared" si="27"/>
        <v>379</v>
      </c>
      <c r="D543" s="5">
        <v>568</v>
      </c>
      <c r="E543" s="5">
        <v>22</v>
      </c>
      <c r="F543" s="5">
        <f t="shared" si="28"/>
        <v>4017548.68</v>
      </c>
      <c r="G543" s="14">
        <f t="shared" si="26"/>
        <v>253009.72</v>
      </c>
      <c r="I543" s="2"/>
    </row>
    <row r="544" spans="1:9" x14ac:dyDescent="0.2">
      <c r="A544" s="1">
        <v>6</v>
      </c>
      <c r="B544" s="8">
        <v>44783.518414351849</v>
      </c>
      <c r="C544" s="5">
        <f t="shared" si="27"/>
        <v>380</v>
      </c>
      <c r="D544" s="5">
        <v>482</v>
      </c>
      <c r="E544" s="5">
        <v>13</v>
      </c>
      <c r="F544" s="5">
        <f t="shared" si="28"/>
        <v>3424599.3200000003</v>
      </c>
      <c r="G544" s="14">
        <f t="shared" si="26"/>
        <v>190956.88</v>
      </c>
      <c r="I544" s="2"/>
    </row>
    <row r="545" spans="1:9" x14ac:dyDescent="0.2">
      <c r="A545" s="1">
        <v>6</v>
      </c>
      <c r="B545" s="8">
        <v>44783.518425925926</v>
      </c>
      <c r="C545" s="5">
        <f t="shared" si="27"/>
        <v>381</v>
      </c>
      <c r="D545" s="5">
        <v>415</v>
      </c>
      <c r="E545" s="5">
        <v>5</v>
      </c>
      <c r="F545" s="5">
        <f t="shared" si="28"/>
        <v>2962650.4</v>
      </c>
      <c r="G545" s="14">
        <f t="shared" si="26"/>
        <v>135798.79999999999</v>
      </c>
      <c r="I545" s="2"/>
    </row>
    <row r="546" spans="1:9" x14ac:dyDescent="0.2">
      <c r="A546" s="1">
        <v>6</v>
      </c>
      <c r="B546" s="8">
        <v>44783.518437500003</v>
      </c>
      <c r="C546" s="5">
        <f t="shared" si="27"/>
        <v>382</v>
      </c>
      <c r="D546" s="5">
        <v>353</v>
      </c>
      <c r="E546" s="5">
        <v>2</v>
      </c>
      <c r="F546" s="5">
        <f t="shared" si="28"/>
        <v>2535175.2800000003</v>
      </c>
      <c r="G546" s="14">
        <f t="shared" si="26"/>
        <v>115114.52</v>
      </c>
      <c r="I546" s="2"/>
    </row>
    <row r="547" spans="1:9" x14ac:dyDescent="0.2">
      <c r="A547" s="1">
        <v>6</v>
      </c>
      <c r="B547" s="8">
        <v>44783.518449074072</v>
      </c>
      <c r="C547" s="5">
        <f t="shared" si="27"/>
        <v>383</v>
      </c>
      <c r="D547" s="5">
        <v>299</v>
      </c>
      <c r="E547" s="5">
        <v>1</v>
      </c>
      <c r="F547" s="5">
        <f t="shared" si="28"/>
        <v>2162858.2400000002</v>
      </c>
      <c r="G547" s="14">
        <f t="shared" si="26"/>
        <v>108219.76</v>
      </c>
      <c r="I547" s="2"/>
    </row>
    <row r="548" spans="1:9" x14ac:dyDescent="0.2">
      <c r="A548" s="1">
        <v>6</v>
      </c>
      <c r="B548" s="8">
        <v>44783.518460648149</v>
      </c>
      <c r="C548" s="5">
        <f t="shared" si="27"/>
        <v>384</v>
      </c>
      <c r="D548" s="5">
        <v>254</v>
      </c>
      <c r="E548" s="5">
        <v>1</v>
      </c>
      <c r="F548" s="5">
        <f t="shared" si="28"/>
        <v>1852594.04</v>
      </c>
      <c r="G548" s="14">
        <f t="shared" si="26"/>
        <v>108219.76</v>
      </c>
      <c r="I548" s="2"/>
    </row>
    <row r="549" spans="1:9" x14ac:dyDescent="0.2">
      <c r="A549" s="1">
        <v>6</v>
      </c>
      <c r="B549" s="8">
        <v>44783.518472222226</v>
      </c>
      <c r="C549" s="5">
        <f t="shared" si="27"/>
        <v>385</v>
      </c>
      <c r="D549" s="5">
        <v>215</v>
      </c>
      <c r="E549" s="5">
        <v>0</v>
      </c>
      <c r="F549" s="5">
        <f t="shared" si="28"/>
        <v>1583698.4000000001</v>
      </c>
      <c r="G549" s="14">
        <f t="shared" si="26"/>
        <v>101325</v>
      </c>
      <c r="I549" s="2"/>
    </row>
    <row r="550" spans="1:9" x14ac:dyDescent="0.2">
      <c r="A550" s="1">
        <v>6</v>
      </c>
      <c r="B550" s="8">
        <v>44783.518483796295</v>
      </c>
      <c r="C550" s="5">
        <f t="shared" si="27"/>
        <v>386</v>
      </c>
      <c r="D550" s="5">
        <v>185</v>
      </c>
      <c r="E550" s="5">
        <v>0</v>
      </c>
      <c r="F550" s="5">
        <f t="shared" si="28"/>
        <v>1376855.6</v>
      </c>
      <c r="G550" s="14">
        <f t="shared" si="26"/>
        <v>101325</v>
      </c>
      <c r="I550" s="2"/>
    </row>
    <row r="551" spans="1:9" x14ac:dyDescent="0.2">
      <c r="A551" s="1">
        <v>6</v>
      </c>
      <c r="B551" s="8">
        <v>44783.518495370372</v>
      </c>
      <c r="C551" s="5">
        <f t="shared" si="27"/>
        <v>387</v>
      </c>
      <c r="D551" s="5">
        <v>154</v>
      </c>
      <c r="E551" s="5">
        <v>0</v>
      </c>
      <c r="F551" s="5">
        <f t="shared" si="28"/>
        <v>1163118.04</v>
      </c>
      <c r="G551" s="14">
        <f t="shared" si="26"/>
        <v>101325</v>
      </c>
      <c r="I551" s="2"/>
    </row>
    <row r="552" spans="1:9" x14ac:dyDescent="0.2">
      <c r="A552" s="1">
        <v>6</v>
      </c>
      <c r="B552" s="8">
        <v>44783.518506944441</v>
      </c>
      <c r="C552" s="5">
        <f t="shared" si="27"/>
        <v>388</v>
      </c>
      <c r="D552" s="5">
        <v>135</v>
      </c>
      <c r="E552" s="5">
        <v>0</v>
      </c>
      <c r="F552" s="5">
        <f t="shared" si="28"/>
        <v>1032117.6</v>
      </c>
      <c r="G552" s="14">
        <f t="shared" si="26"/>
        <v>101325</v>
      </c>
      <c r="I552" s="2"/>
    </row>
    <row r="553" spans="1:9" x14ac:dyDescent="0.2">
      <c r="A553" s="1">
        <v>6</v>
      </c>
      <c r="B553" s="8">
        <v>44783.518518518518</v>
      </c>
      <c r="C553" s="5">
        <f t="shared" si="27"/>
        <v>389</v>
      </c>
      <c r="D553" s="5">
        <v>114</v>
      </c>
      <c r="E553" s="5">
        <v>0</v>
      </c>
      <c r="F553" s="5">
        <f t="shared" si="28"/>
        <v>887327.64</v>
      </c>
      <c r="G553" s="14">
        <f t="shared" si="26"/>
        <v>101325</v>
      </c>
      <c r="I553" s="2"/>
    </row>
    <row r="554" spans="1:9" x14ac:dyDescent="0.2">
      <c r="A554" s="1">
        <v>6</v>
      </c>
      <c r="B554" s="8">
        <v>44783.518530092595</v>
      </c>
      <c r="C554" s="5">
        <f t="shared" si="27"/>
        <v>390</v>
      </c>
      <c r="D554" s="5">
        <v>100</v>
      </c>
      <c r="E554" s="5">
        <v>0</v>
      </c>
      <c r="F554" s="5">
        <f t="shared" si="28"/>
        <v>790801</v>
      </c>
      <c r="G554" s="14">
        <f t="shared" si="26"/>
        <v>101325</v>
      </c>
      <c r="I554" s="2"/>
    </row>
    <row r="555" spans="1:9" x14ac:dyDescent="0.2">
      <c r="A555" s="1">
        <v>6</v>
      </c>
      <c r="B555" s="8">
        <v>44783.518541666665</v>
      </c>
      <c r="C555" s="5">
        <f t="shared" si="27"/>
        <v>391</v>
      </c>
      <c r="D555" s="5">
        <v>79</v>
      </c>
      <c r="E555" s="5">
        <v>0</v>
      </c>
      <c r="F555" s="5">
        <f t="shared" si="28"/>
        <v>646011.04</v>
      </c>
      <c r="G555" s="14">
        <f t="shared" si="26"/>
        <v>101325</v>
      </c>
      <c r="I555" s="2"/>
    </row>
    <row r="556" spans="1:9" x14ac:dyDescent="0.2">
      <c r="A556" s="1">
        <v>6</v>
      </c>
      <c r="B556" s="8">
        <v>44783.518553240741</v>
      </c>
      <c r="C556" s="5">
        <f t="shared" si="27"/>
        <v>392</v>
      </c>
      <c r="D556" s="5">
        <v>72</v>
      </c>
      <c r="E556" s="5">
        <v>0</v>
      </c>
      <c r="F556" s="5">
        <f t="shared" si="28"/>
        <v>597747.72</v>
      </c>
      <c r="G556" s="14">
        <f t="shared" si="26"/>
        <v>101325</v>
      </c>
      <c r="I556" s="2"/>
    </row>
    <row r="557" spans="1:9" x14ac:dyDescent="0.2">
      <c r="A557" s="1">
        <v>6</v>
      </c>
      <c r="B557" s="8">
        <v>44783.518564814818</v>
      </c>
      <c r="C557" s="5">
        <f t="shared" si="27"/>
        <v>393</v>
      </c>
      <c r="D557" s="5">
        <v>61</v>
      </c>
      <c r="E557" s="5">
        <v>0</v>
      </c>
      <c r="F557" s="5">
        <f t="shared" si="28"/>
        <v>521905.36</v>
      </c>
      <c r="G557" s="14">
        <f t="shared" si="26"/>
        <v>101325</v>
      </c>
      <c r="I557" s="2"/>
    </row>
    <row r="558" spans="1:9" x14ac:dyDescent="0.2">
      <c r="A558" s="1">
        <v>6</v>
      </c>
      <c r="B558" s="8">
        <v>44783.518576388888</v>
      </c>
      <c r="C558" s="5">
        <f t="shared" si="27"/>
        <v>394</v>
      </c>
      <c r="D558" s="5">
        <v>52</v>
      </c>
      <c r="E558" s="5">
        <v>0</v>
      </c>
      <c r="F558" s="5">
        <f t="shared" si="28"/>
        <v>459852.52</v>
      </c>
      <c r="G558" s="14">
        <f t="shared" si="26"/>
        <v>101325</v>
      </c>
      <c r="I558" s="2"/>
    </row>
    <row r="559" spans="1:9" x14ac:dyDescent="0.2">
      <c r="A559" s="1">
        <v>6</v>
      </c>
      <c r="B559" s="8">
        <v>44783.518587962964</v>
      </c>
      <c r="C559" s="5">
        <f t="shared" si="27"/>
        <v>395</v>
      </c>
      <c r="D559" s="5">
        <v>44</v>
      </c>
      <c r="E559" s="5">
        <v>0</v>
      </c>
      <c r="F559" s="5">
        <f t="shared" si="28"/>
        <v>404694.44</v>
      </c>
      <c r="G559" s="14">
        <f t="shared" si="26"/>
        <v>101325</v>
      </c>
      <c r="I559" s="2"/>
    </row>
    <row r="560" spans="1:9" x14ac:dyDescent="0.2">
      <c r="A560" s="1">
        <v>6</v>
      </c>
      <c r="B560" s="8">
        <v>44783.518599537034</v>
      </c>
      <c r="C560" s="5">
        <f t="shared" si="27"/>
        <v>396</v>
      </c>
      <c r="D560" s="5">
        <v>37</v>
      </c>
      <c r="E560" s="5">
        <v>0</v>
      </c>
      <c r="F560" s="5">
        <f t="shared" si="28"/>
        <v>356431.12</v>
      </c>
      <c r="G560" s="14">
        <f t="shared" si="26"/>
        <v>101325</v>
      </c>
      <c r="I560" s="2"/>
    </row>
    <row r="561" spans="1:9" x14ac:dyDescent="0.2">
      <c r="A561" s="1">
        <v>6</v>
      </c>
      <c r="B561" s="8">
        <v>44783.518611111111</v>
      </c>
      <c r="C561" s="5">
        <f t="shared" si="27"/>
        <v>397</v>
      </c>
      <c r="D561" s="5">
        <v>32</v>
      </c>
      <c r="E561" s="5">
        <v>0</v>
      </c>
      <c r="F561" s="5">
        <f t="shared" si="28"/>
        <v>321957.32</v>
      </c>
      <c r="G561" s="14">
        <f t="shared" si="26"/>
        <v>101325</v>
      </c>
      <c r="I561" s="2"/>
    </row>
    <row r="562" spans="1:9" x14ac:dyDescent="0.2">
      <c r="A562" s="1">
        <v>6</v>
      </c>
      <c r="B562" s="8">
        <v>44783.518622685187</v>
      </c>
      <c r="C562" s="5">
        <f t="shared" si="27"/>
        <v>398</v>
      </c>
      <c r="D562" s="5">
        <v>27</v>
      </c>
      <c r="E562" s="5">
        <v>0</v>
      </c>
      <c r="F562" s="5">
        <f t="shared" si="28"/>
        <v>287483.52000000002</v>
      </c>
      <c r="G562" s="14">
        <f t="shared" si="26"/>
        <v>101325</v>
      </c>
      <c r="I562" s="2"/>
    </row>
    <row r="563" spans="1:9" x14ac:dyDescent="0.2">
      <c r="A563" s="1">
        <v>6</v>
      </c>
      <c r="B563" s="8">
        <v>44783.518634259257</v>
      </c>
      <c r="C563" s="5">
        <f t="shared" si="27"/>
        <v>399</v>
      </c>
      <c r="D563" s="5">
        <v>23</v>
      </c>
      <c r="E563" s="5">
        <v>0</v>
      </c>
      <c r="F563" s="5">
        <f t="shared" si="28"/>
        <v>259904.48</v>
      </c>
      <c r="G563" s="14">
        <f t="shared" si="26"/>
        <v>101325</v>
      </c>
      <c r="I563" s="2"/>
    </row>
    <row r="564" spans="1:9" x14ac:dyDescent="0.2">
      <c r="A564" s="1">
        <v>6</v>
      </c>
      <c r="B564" s="8">
        <v>44783.518645833334</v>
      </c>
      <c r="C564" s="5">
        <f t="shared" si="27"/>
        <v>400</v>
      </c>
      <c r="D564" s="5">
        <v>20</v>
      </c>
      <c r="E564" s="5">
        <v>0</v>
      </c>
      <c r="F564" s="5">
        <f t="shared" si="28"/>
        <v>239220.2</v>
      </c>
      <c r="G564" s="14">
        <f t="shared" si="26"/>
        <v>101325</v>
      </c>
      <c r="I564" s="2"/>
    </row>
    <row r="565" spans="1:9" x14ac:dyDescent="0.2">
      <c r="A565" s="1">
        <v>6</v>
      </c>
      <c r="B565" s="8">
        <v>44783.518657407411</v>
      </c>
      <c r="C565" s="5">
        <f t="shared" si="27"/>
        <v>401</v>
      </c>
      <c r="D565" s="5">
        <v>17</v>
      </c>
      <c r="E565" s="5">
        <v>0</v>
      </c>
      <c r="F565" s="5">
        <f t="shared" si="28"/>
        <v>218535.91999999998</v>
      </c>
      <c r="G565" s="14">
        <f t="shared" si="26"/>
        <v>101325</v>
      </c>
      <c r="I565" s="2"/>
    </row>
    <row r="566" spans="1:9" x14ac:dyDescent="0.2">
      <c r="A566" s="1">
        <v>6</v>
      </c>
      <c r="B566" s="8">
        <v>44783.51866898148</v>
      </c>
      <c r="C566" s="5">
        <f t="shared" si="27"/>
        <v>402</v>
      </c>
      <c r="D566" s="5">
        <v>15</v>
      </c>
      <c r="E566" s="5">
        <v>0</v>
      </c>
      <c r="F566" s="5">
        <f t="shared" si="28"/>
        <v>204746.40000000002</v>
      </c>
      <c r="G566" s="14">
        <f t="shared" si="26"/>
        <v>101325</v>
      </c>
      <c r="I566" s="2"/>
    </row>
    <row r="567" spans="1:9" x14ac:dyDescent="0.2">
      <c r="A567" s="1">
        <v>6</v>
      </c>
      <c r="B567" s="8">
        <v>44783.518680555557</v>
      </c>
      <c r="C567" s="5">
        <f t="shared" si="27"/>
        <v>403</v>
      </c>
      <c r="D567" s="5">
        <v>13</v>
      </c>
      <c r="E567" s="5">
        <v>0</v>
      </c>
      <c r="F567" s="5">
        <f t="shared" si="28"/>
        <v>190956.88</v>
      </c>
      <c r="G567" s="14">
        <f t="shared" si="26"/>
        <v>101325</v>
      </c>
      <c r="I567" s="2"/>
    </row>
    <row r="568" spans="1:9" x14ac:dyDescent="0.2">
      <c r="A568" s="1">
        <v>6</v>
      </c>
      <c r="B568" s="8">
        <v>44783.518692129626</v>
      </c>
      <c r="C568" s="5">
        <f t="shared" si="27"/>
        <v>404</v>
      </c>
      <c r="D568" s="5">
        <v>11</v>
      </c>
      <c r="E568" s="5">
        <v>0</v>
      </c>
      <c r="F568" s="5">
        <f t="shared" si="28"/>
        <v>177167.35999999999</v>
      </c>
      <c r="G568" s="14">
        <f t="shared" si="26"/>
        <v>101325</v>
      </c>
      <c r="I568" s="2"/>
    </row>
    <row r="569" spans="1:9" x14ac:dyDescent="0.2">
      <c r="A569" s="1">
        <v>6</v>
      </c>
      <c r="B569" s="8">
        <v>44783.518703703703</v>
      </c>
      <c r="C569" s="5">
        <f t="shared" si="27"/>
        <v>405</v>
      </c>
      <c r="D569" s="5">
        <v>10</v>
      </c>
      <c r="E569" s="5">
        <v>0</v>
      </c>
      <c r="F569" s="5">
        <f t="shared" si="28"/>
        <v>170272.6</v>
      </c>
      <c r="G569" s="14">
        <f t="shared" si="26"/>
        <v>101325</v>
      </c>
      <c r="I569" s="2"/>
    </row>
    <row r="570" spans="1:9" x14ac:dyDescent="0.2">
      <c r="A570" s="1">
        <v>6</v>
      </c>
      <c r="B570" s="8">
        <v>44783.51871527778</v>
      </c>
      <c r="C570" s="5">
        <f t="shared" si="27"/>
        <v>406</v>
      </c>
      <c r="D570" s="5">
        <v>8</v>
      </c>
      <c r="E570" s="5">
        <v>0</v>
      </c>
      <c r="F570" s="5">
        <f t="shared" si="28"/>
        <v>156483.08000000002</v>
      </c>
      <c r="G570" s="14">
        <f t="shared" si="26"/>
        <v>101325</v>
      </c>
      <c r="I570" s="2"/>
    </row>
    <row r="571" spans="1:9" x14ac:dyDescent="0.2">
      <c r="A571" s="1">
        <v>6</v>
      </c>
      <c r="B571" s="8">
        <v>44783.518726851849</v>
      </c>
      <c r="C571" s="5">
        <f t="shared" si="27"/>
        <v>407</v>
      </c>
      <c r="D571" s="5">
        <v>7</v>
      </c>
      <c r="E571" s="5">
        <v>0</v>
      </c>
      <c r="F571" s="5">
        <f t="shared" si="28"/>
        <v>149588.32</v>
      </c>
      <c r="G571" s="14">
        <f t="shared" si="26"/>
        <v>101325</v>
      </c>
      <c r="I571" s="2"/>
    </row>
    <row r="572" spans="1:9" x14ac:dyDescent="0.2">
      <c r="A572" s="1">
        <v>6</v>
      </c>
      <c r="B572" s="8">
        <v>44783.518738425926</v>
      </c>
      <c r="C572" s="5">
        <f t="shared" si="27"/>
        <v>408</v>
      </c>
      <c r="D572" s="5">
        <v>6</v>
      </c>
      <c r="E572" s="5">
        <v>0</v>
      </c>
      <c r="F572" s="5">
        <f t="shared" si="28"/>
        <v>142693.56</v>
      </c>
      <c r="G572" s="14">
        <f t="shared" si="26"/>
        <v>101325</v>
      </c>
      <c r="I572" s="2"/>
    </row>
    <row r="573" spans="1:9" x14ac:dyDescent="0.2">
      <c r="A573" s="1">
        <v>6</v>
      </c>
      <c r="B573" s="8">
        <v>44783.518750000003</v>
      </c>
      <c r="C573" s="5">
        <f t="shared" si="27"/>
        <v>409</v>
      </c>
      <c r="D573" s="5">
        <v>6</v>
      </c>
      <c r="E573" s="5">
        <v>0</v>
      </c>
      <c r="F573" s="5">
        <f t="shared" si="28"/>
        <v>142693.56</v>
      </c>
      <c r="G573" s="14">
        <f t="shared" si="26"/>
        <v>101325</v>
      </c>
      <c r="I573" s="2"/>
    </row>
    <row r="574" spans="1:9" x14ac:dyDescent="0.2">
      <c r="A574" s="1">
        <v>6</v>
      </c>
      <c r="B574" s="8">
        <v>44783.518761574072</v>
      </c>
      <c r="C574" s="5">
        <f t="shared" si="27"/>
        <v>410</v>
      </c>
      <c r="D574" s="5">
        <v>5</v>
      </c>
      <c r="E574" s="5">
        <v>0</v>
      </c>
      <c r="F574" s="5">
        <f t="shared" si="28"/>
        <v>135798.79999999999</v>
      </c>
      <c r="G574" s="14">
        <f t="shared" si="26"/>
        <v>101325</v>
      </c>
      <c r="I574" s="2"/>
    </row>
    <row r="575" spans="1:9" x14ac:dyDescent="0.2">
      <c r="A575" s="1">
        <v>6</v>
      </c>
      <c r="B575" s="8">
        <v>44783.518773148149</v>
      </c>
      <c r="C575" s="5">
        <f t="shared" si="27"/>
        <v>411</v>
      </c>
      <c r="D575" s="5">
        <v>4</v>
      </c>
      <c r="E575" s="5">
        <v>0</v>
      </c>
      <c r="F575" s="5">
        <f t="shared" si="28"/>
        <v>128904.04000000001</v>
      </c>
      <c r="G575" s="14">
        <f t="shared" si="26"/>
        <v>101325</v>
      </c>
      <c r="I575" s="2"/>
    </row>
    <row r="576" spans="1:9" x14ac:dyDescent="0.2">
      <c r="A576" s="1">
        <v>6</v>
      </c>
      <c r="B576" s="8">
        <v>44783.518784722219</v>
      </c>
      <c r="C576" s="5">
        <f t="shared" si="27"/>
        <v>412</v>
      </c>
      <c r="D576" s="5">
        <v>4</v>
      </c>
      <c r="E576" s="5">
        <v>0</v>
      </c>
      <c r="F576" s="5">
        <f t="shared" si="28"/>
        <v>128904.04000000001</v>
      </c>
      <c r="G576" s="14">
        <f t="shared" si="26"/>
        <v>101325</v>
      </c>
      <c r="I576" s="2"/>
    </row>
    <row r="577" spans="1:9" x14ac:dyDescent="0.2">
      <c r="A577" s="1">
        <v>6</v>
      </c>
      <c r="B577" s="8">
        <v>44783.518796296295</v>
      </c>
      <c r="C577" s="5">
        <f t="shared" si="27"/>
        <v>413</v>
      </c>
      <c r="D577" s="5">
        <v>3</v>
      </c>
      <c r="E577" s="5">
        <v>0</v>
      </c>
      <c r="F577" s="5">
        <f t="shared" si="28"/>
        <v>122009.28</v>
      </c>
      <c r="G577" s="14">
        <f t="shared" si="26"/>
        <v>101325</v>
      </c>
      <c r="I577" s="2"/>
    </row>
    <row r="578" spans="1:9" x14ac:dyDescent="0.2">
      <c r="A578" s="1">
        <v>6</v>
      </c>
      <c r="B578" s="8">
        <v>44783.518807870372</v>
      </c>
      <c r="C578" s="5">
        <f t="shared" si="27"/>
        <v>414</v>
      </c>
      <c r="D578" s="5">
        <v>3</v>
      </c>
      <c r="E578" s="5">
        <v>0</v>
      </c>
      <c r="F578" s="5">
        <f t="shared" si="28"/>
        <v>122009.28</v>
      </c>
      <c r="G578" s="14">
        <f t="shared" si="26"/>
        <v>101325</v>
      </c>
      <c r="I578" s="2"/>
    </row>
    <row r="579" spans="1:9" x14ac:dyDescent="0.2">
      <c r="A579" s="1">
        <v>6</v>
      </c>
      <c r="B579" s="8">
        <v>44783.518819444442</v>
      </c>
      <c r="C579" s="5">
        <f t="shared" si="27"/>
        <v>415</v>
      </c>
      <c r="D579" s="5">
        <v>3</v>
      </c>
      <c r="E579" s="5">
        <v>0</v>
      </c>
      <c r="F579" s="5">
        <f t="shared" si="28"/>
        <v>122009.28</v>
      </c>
      <c r="G579" s="14">
        <f t="shared" si="26"/>
        <v>101325</v>
      </c>
      <c r="I579" s="2"/>
    </row>
    <row r="580" spans="1:9" x14ac:dyDescent="0.2">
      <c r="A580" s="1">
        <v>6</v>
      </c>
      <c r="B580" s="8">
        <v>44783.518831018519</v>
      </c>
      <c r="C580" s="5">
        <f t="shared" si="27"/>
        <v>416</v>
      </c>
      <c r="D580" s="5">
        <v>3</v>
      </c>
      <c r="E580" s="5">
        <v>0</v>
      </c>
      <c r="F580" s="5">
        <f t="shared" si="28"/>
        <v>122009.28</v>
      </c>
      <c r="G580" s="14">
        <f t="shared" si="26"/>
        <v>101325</v>
      </c>
      <c r="I580" s="2"/>
    </row>
    <row r="581" spans="1:9" x14ac:dyDescent="0.2">
      <c r="A581" s="1">
        <v>6</v>
      </c>
      <c r="B581" s="8">
        <v>44783.518842592595</v>
      </c>
      <c r="C581" s="5">
        <f t="shared" si="27"/>
        <v>417</v>
      </c>
      <c r="D581" s="5">
        <v>2</v>
      </c>
      <c r="E581" s="5">
        <v>0</v>
      </c>
      <c r="F581" s="5">
        <f t="shared" si="28"/>
        <v>115114.52</v>
      </c>
      <c r="G581" s="14">
        <f t="shared" si="26"/>
        <v>101325</v>
      </c>
      <c r="I581" s="2"/>
    </row>
    <row r="582" spans="1:9" x14ac:dyDescent="0.2">
      <c r="A582" s="1">
        <v>6</v>
      </c>
      <c r="B582" s="8">
        <v>44783.518854166665</v>
      </c>
      <c r="C582" s="5">
        <f t="shared" si="27"/>
        <v>418</v>
      </c>
      <c r="D582" s="5">
        <v>2</v>
      </c>
      <c r="E582" s="5">
        <v>0</v>
      </c>
      <c r="F582" s="5">
        <f t="shared" si="28"/>
        <v>115114.52</v>
      </c>
      <c r="G582" s="14">
        <f t="shared" si="26"/>
        <v>101325</v>
      </c>
      <c r="I582" s="2"/>
    </row>
    <row r="583" spans="1:9" x14ac:dyDescent="0.2">
      <c r="A583" s="1">
        <v>6</v>
      </c>
      <c r="B583" s="8">
        <v>44783.518865740742</v>
      </c>
      <c r="C583" s="5">
        <f t="shared" si="27"/>
        <v>419</v>
      </c>
      <c r="D583" s="5">
        <v>2</v>
      </c>
      <c r="E583" s="5">
        <v>0</v>
      </c>
      <c r="F583" s="5">
        <f t="shared" si="28"/>
        <v>115114.52</v>
      </c>
      <c r="G583" s="14">
        <f t="shared" si="26"/>
        <v>101325</v>
      </c>
      <c r="I583" s="2"/>
    </row>
    <row r="584" spans="1:9" x14ac:dyDescent="0.2">
      <c r="A584" s="1">
        <v>6</v>
      </c>
      <c r="B584" s="8">
        <v>44783.518877314818</v>
      </c>
      <c r="C584" s="5">
        <f t="shared" si="27"/>
        <v>420</v>
      </c>
      <c r="D584" s="5">
        <v>2</v>
      </c>
      <c r="E584" s="5">
        <v>0</v>
      </c>
      <c r="F584" s="5">
        <f t="shared" si="28"/>
        <v>115114.52</v>
      </c>
      <c r="G584" s="14">
        <f t="shared" si="26"/>
        <v>101325</v>
      </c>
      <c r="I584" s="2"/>
    </row>
    <row r="585" spans="1:9" x14ac:dyDescent="0.2">
      <c r="A585" s="1">
        <v>6</v>
      </c>
      <c r="B585" s="8">
        <v>44783.518888888888</v>
      </c>
      <c r="C585" s="5">
        <f t="shared" si="27"/>
        <v>421</v>
      </c>
      <c r="D585" s="5">
        <v>1</v>
      </c>
      <c r="E585" s="5">
        <v>0</v>
      </c>
      <c r="F585" s="5">
        <f t="shared" si="28"/>
        <v>108219.76</v>
      </c>
      <c r="G585" s="14">
        <f t="shared" si="26"/>
        <v>101325</v>
      </c>
      <c r="I585" s="2"/>
    </row>
    <row r="586" spans="1:9" x14ac:dyDescent="0.2">
      <c r="A586" s="1">
        <v>6</v>
      </c>
      <c r="B586" s="8">
        <v>44783.518900462965</v>
      </c>
      <c r="C586" s="5">
        <f t="shared" si="27"/>
        <v>422</v>
      </c>
      <c r="D586" s="5">
        <v>1</v>
      </c>
      <c r="E586" s="5">
        <v>0</v>
      </c>
      <c r="F586" s="5">
        <f t="shared" si="28"/>
        <v>108219.76</v>
      </c>
      <c r="G586" s="14">
        <f t="shared" si="26"/>
        <v>101325</v>
      </c>
      <c r="I586" s="2"/>
    </row>
    <row r="587" spans="1:9" x14ac:dyDescent="0.2">
      <c r="A587" s="1">
        <v>6</v>
      </c>
      <c r="B587" s="8">
        <v>44783.518912037034</v>
      </c>
      <c r="C587" s="5">
        <f t="shared" si="27"/>
        <v>423</v>
      </c>
      <c r="D587" s="5">
        <v>1</v>
      </c>
      <c r="E587" s="5">
        <v>0</v>
      </c>
      <c r="F587" s="5">
        <f t="shared" si="28"/>
        <v>108219.76</v>
      </c>
      <c r="G587" s="14">
        <f t="shared" si="26"/>
        <v>101325</v>
      </c>
      <c r="I587" s="2"/>
    </row>
    <row r="588" spans="1:9" x14ac:dyDescent="0.2">
      <c r="A588" s="1">
        <v>6</v>
      </c>
      <c r="B588" s="8">
        <v>44783.518923611111</v>
      </c>
      <c r="C588" s="5">
        <f t="shared" si="27"/>
        <v>424</v>
      </c>
      <c r="D588" s="5">
        <v>1</v>
      </c>
      <c r="E588" s="5">
        <v>0</v>
      </c>
      <c r="F588" s="5">
        <f t="shared" si="28"/>
        <v>108219.76</v>
      </c>
      <c r="G588" s="14">
        <f t="shared" ref="G588:G596" si="29">E588*6894.76 +101325</f>
        <v>101325</v>
      </c>
      <c r="I588" s="2"/>
    </row>
    <row r="589" spans="1:9" x14ac:dyDescent="0.2">
      <c r="A589" s="1">
        <v>6</v>
      </c>
      <c r="B589" s="8">
        <v>44783.518935185188</v>
      </c>
      <c r="C589" s="5">
        <f t="shared" ref="C589:C596" si="30">C588+1</f>
        <v>425</v>
      </c>
      <c r="D589" s="5">
        <v>1</v>
      </c>
      <c r="E589" s="5">
        <v>0</v>
      </c>
      <c r="F589" s="5">
        <f t="shared" si="28"/>
        <v>108219.76</v>
      </c>
      <c r="G589" s="14">
        <f t="shared" si="29"/>
        <v>101325</v>
      </c>
      <c r="I589" s="2"/>
    </row>
    <row r="590" spans="1:9" x14ac:dyDescent="0.2">
      <c r="A590" s="1">
        <v>6</v>
      </c>
      <c r="B590" s="8">
        <v>44783.518946759257</v>
      </c>
      <c r="C590" s="5">
        <f t="shared" si="30"/>
        <v>426</v>
      </c>
      <c r="D590" s="5">
        <v>1</v>
      </c>
      <c r="E590" s="5">
        <v>0</v>
      </c>
      <c r="F590" s="5">
        <f t="shared" si="28"/>
        <v>108219.76</v>
      </c>
      <c r="G590" s="14">
        <f t="shared" si="29"/>
        <v>101325</v>
      </c>
      <c r="I590" s="2"/>
    </row>
    <row r="591" spans="1:9" x14ac:dyDescent="0.2">
      <c r="A591" s="1">
        <v>6</v>
      </c>
      <c r="B591" s="8">
        <v>44783.518958333334</v>
      </c>
      <c r="C591" s="5">
        <f t="shared" si="30"/>
        <v>427</v>
      </c>
      <c r="D591" s="5">
        <v>1</v>
      </c>
      <c r="E591" s="5">
        <v>0</v>
      </c>
      <c r="F591" s="5">
        <f t="shared" si="28"/>
        <v>108219.76</v>
      </c>
      <c r="G591" s="14">
        <f t="shared" si="29"/>
        <v>101325</v>
      </c>
      <c r="I591" s="2"/>
    </row>
    <row r="592" spans="1:9" x14ac:dyDescent="0.2">
      <c r="A592" s="1">
        <v>6</v>
      </c>
      <c r="B592" s="8">
        <v>44783.518969907411</v>
      </c>
      <c r="C592" s="5">
        <f t="shared" si="30"/>
        <v>428</v>
      </c>
      <c r="D592" s="5">
        <v>1</v>
      </c>
      <c r="E592" s="5">
        <v>0</v>
      </c>
      <c r="F592" s="5">
        <f t="shared" si="28"/>
        <v>108219.76</v>
      </c>
      <c r="G592" s="14">
        <f t="shared" si="29"/>
        <v>101325</v>
      </c>
      <c r="I592" s="2"/>
    </row>
    <row r="593" spans="1:9" x14ac:dyDescent="0.2">
      <c r="A593" s="1">
        <v>6</v>
      </c>
      <c r="B593" s="8">
        <v>44783.51898148148</v>
      </c>
      <c r="C593" s="5">
        <f t="shared" si="30"/>
        <v>429</v>
      </c>
      <c r="D593" s="5">
        <v>1</v>
      </c>
      <c r="E593" s="5">
        <v>0</v>
      </c>
      <c r="F593" s="5">
        <f t="shared" si="28"/>
        <v>108219.76</v>
      </c>
      <c r="G593" s="14">
        <f t="shared" si="29"/>
        <v>101325</v>
      </c>
      <c r="I593" s="2"/>
    </row>
    <row r="594" spans="1:9" x14ac:dyDescent="0.2">
      <c r="A594" s="1">
        <v>6</v>
      </c>
      <c r="B594" s="8">
        <v>44783.518993055557</v>
      </c>
      <c r="C594" s="5">
        <f t="shared" si="30"/>
        <v>430</v>
      </c>
      <c r="D594" s="5">
        <v>1</v>
      </c>
      <c r="E594" s="5">
        <v>0</v>
      </c>
      <c r="F594" s="5">
        <f>D594*6894.76 +101325</f>
        <v>108219.76</v>
      </c>
      <c r="G594" s="14">
        <f t="shared" si="29"/>
        <v>101325</v>
      </c>
      <c r="I594" s="2"/>
    </row>
    <row r="595" spans="1:9" x14ac:dyDescent="0.2">
      <c r="A595" s="1">
        <v>6</v>
      </c>
      <c r="B595" s="8">
        <v>44783.519004629627</v>
      </c>
      <c r="C595" s="5">
        <f t="shared" si="30"/>
        <v>431</v>
      </c>
      <c r="D595" s="5">
        <v>0</v>
      </c>
      <c r="E595" s="5">
        <v>0</v>
      </c>
      <c r="F595" s="5">
        <f>D595*6894.76 +101325</f>
        <v>101325</v>
      </c>
      <c r="G595" s="14">
        <f t="shared" si="29"/>
        <v>101325</v>
      </c>
      <c r="I595" s="2"/>
    </row>
    <row r="596" spans="1:9" x14ac:dyDescent="0.2">
      <c r="A596" s="1">
        <v>6</v>
      </c>
      <c r="B596" s="8">
        <v>44783.519016203703</v>
      </c>
      <c r="C596" s="5">
        <f t="shared" si="30"/>
        <v>432</v>
      </c>
      <c r="D596" s="5">
        <v>0</v>
      </c>
      <c r="E596" s="5">
        <v>0</v>
      </c>
      <c r="F596" s="5">
        <f>D596*6894.76 +101325</f>
        <v>101325</v>
      </c>
      <c r="G596" s="14">
        <f t="shared" si="29"/>
        <v>101325</v>
      </c>
      <c r="I596" s="2"/>
    </row>
  </sheetData>
  <mergeCells count="10">
    <mergeCell ref="N9:P9"/>
    <mergeCell ref="A8:A10"/>
    <mergeCell ref="B8:B10"/>
    <mergeCell ref="C9:C10"/>
    <mergeCell ref="B6:C6"/>
    <mergeCell ref="B1:D1"/>
    <mergeCell ref="B2:C2"/>
    <mergeCell ref="B3:C3"/>
    <mergeCell ref="B4:C4"/>
    <mergeCell ref="B5:C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8FAF2-E2C2-A449-9036-70F76334DF54}">
  <dimension ref="C1:J62"/>
  <sheetViews>
    <sheetView zoomScale="157" workbookViewId="0">
      <selection activeCell="D8" sqref="D8"/>
    </sheetView>
  </sheetViews>
  <sheetFormatPr baseColWidth="10" defaultRowHeight="15" x14ac:dyDescent="0.2"/>
  <cols>
    <col min="2" max="2" width="25.83203125" customWidth="1"/>
    <col min="3" max="3" width="34.1640625" customWidth="1"/>
    <col min="4" max="8" width="25.83203125" customWidth="1"/>
    <col min="9" max="9" width="33.83203125" customWidth="1"/>
    <col min="10" max="10" width="25.83203125" style="71" customWidth="1"/>
    <col min="11" max="13" width="25.83203125" customWidth="1"/>
  </cols>
  <sheetData>
    <row r="1" spans="3:10" ht="16" thickBot="1" x14ac:dyDescent="0.25"/>
    <row r="2" spans="3:10" ht="16" thickBot="1" x14ac:dyDescent="0.25">
      <c r="C2" s="107" t="s">
        <v>40</v>
      </c>
      <c r="D2" s="96"/>
      <c r="E2" s="97"/>
      <c r="J2"/>
    </row>
    <row r="3" spans="3:10" x14ac:dyDescent="0.2">
      <c r="C3" s="39" t="s">
        <v>21</v>
      </c>
      <c r="D3" s="73">
        <v>3.9699999999999996E-3</v>
      </c>
      <c r="E3" s="33" t="s">
        <v>28</v>
      </c>
      <c r="J3"/>
    </row>
    <row r="4" spans="3:10" x14ac:dyDescent="0.2">
      <c r="C4" s="39" t="s">
        <v>22</v>
      </c>
      <c r="D4" s="72">
        <f xml:space="preserve"> 7.94*10^(-3)</f>
        <v>7.9400000000000009E-3</v>
      </c>
      <c r="E4" s="26" t="s">
        <v>28</v>
      </c>
      <c r="J4"/>
    </row>
    <row r="5" spans="3:10" x14ac:dyDescent="0.2">
      <c r="C5" s="39" t="s">
        <v>23</v>
      </c>
      <c r="D5" s="72">
        <f>D4*PI()*D3^2</f>
        <v>3.9314376157246915E-7</v>
      </c>
      <c r="E5" s="26" t="s">
        <v>27</v>
      </c>
      <c r="J5"/>
    </row>
    <row r="6" spans="3:10" x14ac:dyDescent="0.2">
      <c r="C6" s="39" t="s">
        <v>24</v>
      </c>
      <c r="D6" s="72">
        <f>25.08*10^(-9)/4</f>
        <v>6.2700000000000001E-9</v>
      </c>
      <c r="E6" s="26" t="s">
        <v>27</v>
      </c>
      <c r="J6"/>
    </row>
    <row r="7" spans="3:10" x14ac:dyDescent="0.2">
      <c r="C7" s="39" t="s">
        <v>62</v>
      </c>
      <c r="D7" s="74">
        <v>4.1656000000000002E-3</v>
      </c>
      <c r="E7" s="69" t="s">
        <v>28</v>
      </c>
      <c r="J7"/>
    </row>
    <row r="8" spans="3:10" x14ac:dyDescent="0.2">
      <c r="C8" s="39" t="s">
        <v>64</v>
      </c>
      <c r="D8" s="15">
        <f xml:space="preserve"> (D7^2-D3^2)/D7^2+D9</f>
        <v>0.10740518053601725</v>
      </c>
      <c r="E8" s="69" t="s">
        <v>26</v>
      </c>
      <c r="J8"/>
    </row>
    <row r="9" spans="3:10" x14ac:dyDescent="0.2">
      <c r="C9" s="39" t="s">
        <v>63</v>
      </c>
      <c r="D9" s="102">
        <f>D6/(D6+D5)</f>
        <v>1.5698006937255662E-2</v>
      </c>
      <c r="E9" s="26" t="s">
        <v>26</v>
      </c>
      <c r="J9"/>
    </row>
    <row r="10" spans="3:10" x14ac:dyDescent="0.2">
      <c r="C10" s="39" t="s">
        <v>39</v>
      </c>
      <c r="D10" s="72">
        <f>D3^2*PI()</f>
        <v>4.9514327653963363E-5</v>
      </c>
      <c r="E10" s="26" t="s">
        <v>41</v>
      </c>
      <c r="J10"/>
    </row>
    <row r="11" spans="3:10" x14ac:dyDescent="0.2">
      <c r="C11" s="39" t="s">
        <v>37</v>
      </c>
      <c r="D11" s="72">
        <f>7.94*4*0.001</f>
        <v>3.1760000000000004E-2</v>
      </c>
      <c r="E11" s="26" t="s">
        <v>28</v>
      </c>
      <c r="J11"/>
    </row>
    <row r="12" spans="3:10" x14ac:dyDescent="0.2">
      <c r="C12" s="39" t="s">
        <v>38</v>
      </c>
      <c r="D12" s="72">
        <f>2.54*0.01*6</f>
        <v>0.15240000000000001</v>
      </c>
      <c r="E12" s="26" t="s">
        <v>28</v>
      </c>
      <c r="J12"/>
    </row>
    <row r="13" spans="3:10" x14ac:dyDescent="0.2">
      <c r="C13" s="39" t="s">
        <v>61</v>
      </c>
      <c r="D13" s="71"/>
      <c r="J13"/>
    </row>
    <row r="14" spans="3:10" x14ac:dyDescent="0.2">
      <c r="C14" s="39" t="s">
        <v>30</v>
      </c>
      <c r="D14" s="72">
        <f>1.79*10^(-5)</f>
        <v>1.7900000000000001E-5</v>
      </c>
      <c r="E14" s="26" t="s">
        <v>31</v>
      </c>
      <c r="J14"/>
    </row>
    <row r="15" spans="3:10" x14ac:dyDescent="0.2">
      <c r="C15" s="39" t="s">
        <v>33</v>
      </c>
      <c r="D15" s="72">
        <v>1.1839999999999999</v>
      </c>
      <c r="E15" s="26" t="s">
        <v>32</v>
      </c>
      <c r="J15"/>
    </row>
    <row r="16" spans="3:10" x14ac:dyDescent="0.2">
      <c r="C16" s="39" t="s">
        <v>47</v>
      </c>
      <c r="D16" s="72">
        <f>PI()*D7^2*200*0.001</f>
        <v>1.0902723486245041E-5</v>
      </c>
      <c r="E16" s="26"/>
      <c r="J16"/>
    </row>
    <row r="17" spans="3:10" x14ac:dyDescent="0.2">
      <c r="C17" s="39" t="s">
        <v>46</v>
      </c>
      <c r="D17" s="72">
        <f>PI()*D7^2*350*0.001</f>
        <v>1.9079766100928824E-5</v>
      </c>
      <c r="E17" s="26" t="s">
        <v>27</v>
      </c>
      <c r="J17"/>
    </row>
    <row r="18" spans="3:10" x14ac:dyDescent="0.2">
      <c r="C18" s="39" t="s">
        <v>43</v>
      </c>
      <c r="D18" s="76">
        <v>273694</v>
      </c>
      <c r="E18" s="26" t="s">
        <v>36</v>
      </c>
      <c r="J18"/>
    </row>
    <row r="19" spans="3:10" x14ac:dyDescent="0.2">
      <c r="C19" s="39" t="s">
        <v>43</v>
      </c>
      <c r="D19" s="75">
        <f>D18/D20</f>
        <v>2.7011497656057242</v>
      </c>
      <c r="E19" s="36" t="s">
        <v>56</v>
      </c>
      <c r="J19"/>
    </row>
    <row r="20" spans="3:10" x14ac:dyDescent="0.2">
      <c r="C20" s="39" t="s">
        <v>44</v>
      </c>
      <c r="D20" s="72">
        <v>101325</v>
      </c>
      <c r="E20" s="26" t="s">
        <v>36</v>
      </c>
      <c r="J20"/>
    </row>
    <row r="21" spans="3:10" x14ac:dyDescent="0.2">
      <c r="C21" s="39" t="s">
        <v>45</v>
      </c>
      <c r="D21" s="72">
        <v>0.22391</v>
      </c>
      <c r="E21" s="26" t="s">
        <v>26</v>
      </c>
      <c r="J21"/>
    </row>
    <row r="22" spans="3:10" x14ac:dyDescent="0.2">
      <c r="C22" s="39" t="s">
        <v>49</v>
      </c>
      <c r="D22" s="72">
        <f>D21*D14*D17*D11/(PI()*D7^2*(D18-D20))</f>
        <v>2.5847342459490987E-13</v>
      </c>
      <c r="E22" s="26" t="s">
        <v>41</v>
      </c>
      <c r="J22"/>
    </row>
    <row r="23" spans="3:10" ht="16" thickBot="1" x14ac:dyDescent="0.25">
      <c r="C23" s="39" t="s">
        <v>48</v>
      </c>
      <c r="D23" s="77">
        <f>D21*D14*D16*D11/(PI()*D3^2*(D18-D20))</f>
        <v>1.6261176514375972E-13</v>
      </c>
      <c r="E23" s="46" t="s">
        <v>41</v>
      </c>
      <c r="J23"/>
    </row>
    <row r="26" spans="3:10" x14ac:dyDescent="0.2">
      <c r="C26" s="39" t="s">
        <v>67</v>
      </c>
      <c r="D26" s="79">
        <f>2.15*10^(9)</f>
        <v>2150000000</v>
      </c>
      <c r="E26" s="26" t="s">
        <v>36</v>
      </c>
    </row>
    <row r="27" spans="3:10" x14ac:dyDescent="0.2">
      <c r="C27" s="39" t="s">
        <v>68</v>
      </c>
      <c r="D27" s="79">
        <f>150*10^(9)</f>
        <v>150000000000</v>
      </c>
      <c r="E27" s="26" t="s">
        <v>36</v>
      </c>
    </row>
    <row r="28" spans="3:10" x14ac:dyDescent="0.2">
      <c r="C28" s="39" t="s">
        <v>70</v>
      </c>
      <c r="D28" s="108">
        <f>D27*D8</f>
        <v>16110777080.402588</v>
      </c>
      <c r="E28" s="106" t="s">
        <v>36</v>
      </c>
    </row>
    <row r="29" spans="3:10" x14ac:dyDescent="0.2">
      <c r="C29" s="39" t="s">
        <v>69</v>
      </c>
      <c r="D29" s="103">
        <f>(D26*D8+D27*(1-D8))/(D27)</f>
        <v>0.89413429371833231</v>
      </c>
      <c r="E29" s="26" t="s">
        <v>26</v>
      </c>
    </row>
    <row r="30" spans="3:10" x14ac:dyDescent="0.2">
      <c r="C30" s="39" t="s">
        <v>65</v>
      </c>
      <c r="D30" s="103">
        <f>1-D29</f>
        <v>0.10586570628166769</v>
      </c>
      <c r="E30" s="26" t="s">
        <v>26</v>
      </c>
    </row>
    <row r="31" spans="3:10" x14ac:dyDescent="0.2">
      <c r="C31" s="39" t="s">
        <v>66</v>
      </c>
      <c r="D31" s="104">
        <f>1/(D27*D8)</f>
        <v>6.2070252416093344E-11</v>
      </c>
    </row>
    <row r="32" spans="3:10" x14ac:dyDescent="0.2">
      <c r="D32" s="71"/>
    </row>
    <row r="33" spans="3:10" x14ac:dyDescent="0.2">
      <c r="C33" s="39" t="s">
        <v>71</v>
      </c>
      <c r="D33" s="80">
        <f>7.94*10^(-3)</f>
        <v>7.9400000000000009E-3</v>
      </c>
      <c r="E33" s="69" t="s">
        <v>28</v>
      </c>
    </row>
    <row r="34" spans="3:10" x14ac:dyDescent="0.2">
      <c r="C34" s="39" t="s">
        <v>72</v>
      </c>
      <c r="D34" s="80">
        <f>26.5*10^(-6)</f>
        <v>2.65E-5</v>
      </c>
      <c r="E34" s="69" t="s">
        <v>28</v>
      </c>
    </row>
    <row r="35" spans="3:10" x14ac:dyDescent="0.2">
      <c r="C35" s="39" t="s">
        <v>73</v>
      </c>
      <c r="D35" s="80">
        <f>D34/D33</f>
        <v>3.3375314861460955E-3</v>
      </c>
      <c r="E35" s="69" t="s">
        <v>26</v>
      </c>
    </row>
    <row r="36" spans="3:10" x14ac:dyDescent="0.2">
      <c r="C36" s="39" t="s">
        <v>25</v>
      </c>
      <c r="D36" s="80">
        <f>D8</f>
        <v>0.10740518053601725</v>
      </c>
      <c r="E36" s="69" t="s">
        <v>26</v>
      </c>
    </row>
    <row r="37" spans="3:10" x14ac:dyDescent="0.2">
      <c r="C37" s="39" t="s">
        <v>74</v>
      </c>
      <c r="D37" s="80">
        <f>45*10^(9)</f>
        <v>45000000000</v>
      </c>
      <c r="E37" s="69" t="s">
        <v>36</v>
      </c>
    </row>
    <row r="38" spans="3:10" x14ac:dyDescent="0.2">
      <c r="C38" s="39" t="s">
        <v>75</v>
      </c>
      <c r="D38" s="80">
        <f>D37*(3*D27+D37)/(3*D27+4*D37)</f>
        <v>35357142857.14286</v>
      </c>
      <c r="E38" s="69" t="s">
        <v>26</v>
      </c>
    </row>
    <row r="39" spans="3:10" x14ac:dyDescent="0.2">
      <c r="C39" s="39" t="s">
        <v>76</v>
      </c>
      <c r="D39" s="80">
        <f>D36*D27^2/(PI()*D35*D38)</f>
        <v>6518615126647.1514</v>
      </c>
      <c r="E39" s="69" t="s">
        <v>26</v>
      </c>
    </row>
    <row r="40" spans="3:10" x14ac:dyDescent="0.2">
      <c r="C40" s="39" t="s">
        <v>77</v>
      </c>
      <c r="D40" s="80">
        <f>D36*D27/(PI()*D35*D38)</f>
        <v>43.457434177647684</v>
      </c>
      <c r="E40" s="69" t="s">
        <v>26</v>
      </c>
    </row>
    <row r="41" spans="3:10" x14ac:dyDescent="0.2">
      <c r="C41" s="39" t="s">
        <v>70</v>
      </c>
      <c r="D41" s="80">
        <f>D27-D39/(1-D36+D40)</f>
        <v>3018920752.6407166</v>
      </c>
      <c r="E41" s="69" t="s">
        <v>36</v>
      </c>
    </row>
    <row r="42" spans="3:10" x14ac:dyDescent="0.2">
      <c r="C42" s="70" t="s">
        <v>82</v>
      </c>
      <c r="D42" s="78">
        <f>1/D41</f>
        <v>3.3124420345425695E-10</v>
      </c>
      <c r="E42" s="69" t="s">
        <v>36</v>
      </c>
    </row>
    <row r="43" spans="3:10" x14ac:dyDescent="0.2">
      <c r="C43" s="39" t="s">
        <v>69</v>
      </c>
      <c r="D43" s="80" cm="1">
        <f t="array" aca="1" ref="D43" ca="1">D36*D27+D43:D44/(PI()*D35*D38)</f>
        <v>0</v>
      </c>
      <c r="E43" s="69" t="s">
        <v>26</v>
      </c>
    </row>
    <row r="44" spans="3:10" x14ac:dyDescent="0.2">
      <c r="C44" s="39" t="s">
        <v>65</v>
      </c>
      <c r="D44" s="80">
        <f ca="1">(1-D43)*100</f>
        <v>97.987386164906184</v>
      </c>
      <c r="E44" s="69" t="s">
        <v>26</v>
      </c>
    </row>
    <row r="45" spans="3:10" x14ac:dyDescent="0.2">
      <c r="J45"/>
    </row>
    <row r="46" spans="3:10" x14ac:dyDescent="0.2">
      <c r="J46"/>
    </row>
    <row r="47" spans="3:10" x14ac:dyDescent="0.2">
      <c r="J47"/>
    </row>
    <row r="48" spans="3:10" x14ac:dyDescent="0.2">
      <c r="C48" t="s">
        <v>85</v>
      </c>
      <c r="D48" s="71">
        <f>(D8/D18)+((1-0.9)*(0.9-D8))/D41</f>
        <v>3.9245422320205999E-7</v>
      </c>
      <c r="J48"/>
    </row>
    <row r="49" spans="3:10" x14ac:dyDescent="0.2">
      <c r="C49" t="s">
        <v>84</v>
      </c>
      <c r="D49" s="71">
        <f>1/D48</f>
        <v>2548067.878696613</v>
      </c>
      <c r="J49"/>
    </row>
    <row r="50" spans="3:10" x14ac:dyDescent="0.2">
      <c r="J50"/>
    </row>
    <row r="51" spans="3:10" x14ac:dyDescent="0.2">
      <c r="J51"/>
    </row>
    <row r="52" spans="3:10" x14ac:dyDescent="0.2">
      <c r="J52"/>
    </row>
    <row r="53" spans="3:10" x14ac:dyDescent="0.2">
      <c r="J53"/>
    </row>
    <row r="54" spans="3:10" x14ac:dyDescent="0.2">
      <c r="J54"/>
    </row>
    <row r="55" spans="3:10" x14ac:dyDescent="0.2">
      <c r="J55"/>
    </row>
    <row r="56" spans="3:10" x14ac:dyDescent="0.2">
      <c r="J56"/>
    </row>
    <row r="57" spans="3:10" x14ac:dyDescent="0.2">
      <c r="J57"/>
    </row>
    <row r="58" spans="3:10" x14ac:dyDescent="0.2">
      <c r="J58"/>
    </row>
    <row r="59" spans="3:10" x14ac:dyDescent="0.2">
      <c r="J59"/>
    </row>
    <row r="60" spans="3:10" x14ac:dyDescent="0.2">
      <c r="J60"/>
    </row>
    <row r="61" spans="3:10" x14ac:dyDescent="0.2">
      <c r="J61"/>
    </row>
    <row r="62" spans="3:10" x14ac:dyDescent="0.2">
      <c r="J62"/>
    </row>
  </sheetData>
  <mergeCells count="1">
    <mergeCell ref="C2:E2"/>
  </mergeCells>
  <pageMargins left="0.7" right="0.7" top="0.75" bottom="0.75" header="0.3" footer="0.3"/>
  <pageSetup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52B51-11CF-D842-86AA-DBAB498D7475}">
  <dimension ref="B1:K61"/>
  <sheetViews>
    <sheetView zoomScale="134" zoomScaleNormal="134" workbookViewId="0">
      <selection activeCell="E6" sqref="E6"/>
    </sheetView>
  </sheetViews>
  <sheetFormatPr baseColWidth="10" defaultRowHeight="15" x14ac:dyDescent="0.2"/>
  <cols>
    <col min="9" max="9" width="33.83203125" customWidth="1"/>
    <col min="10" max="10" width="25.83203125" style="71" customWidth="1"/>
    <col min="11" max="13" width="25.83203125" customWidth="1"/>
  </cols>
  <sheetData>
    <row r="1" spans="2:11" ht="16" thickBot="1" x14ac:dyDescent="0.25"/>
    <row r="2" spans="2:11" ht="16" thickBot="1" x14ac:dyDescent="0.25">
      <c r="B2" s="91" t="s">
        <v>52</v>
      </c>
      <c r="C2" s="92"/>
      <c r="D2" s="92"/>
      <c r="E2" s="92"/>
      <c r="F2" s="92"/>
      <c r="G2" s="92"/>
      <c r="I2" s="107" t="s">
        <v>83</v>
      </c>
      <c r="J2" s="96"/>
      <c r="K2" s="97"/>
    </row>
    <row r="3" spans="2:11" x14ac:dyDescent="0.2">
      <c r="B3" s="14" t="s">
        <v>34</v>
      </c>
      <c r="C3" s="19" t="s">
        <v>4</v>
      </c>
      <c r="D3" s="20" t="s">
        <v>7</v>
      </c>
      <c r="E3" s="19" t="s">
        <v>4</v>
      </c>
      <c r="F3" s="20" t="s">
        <v>7</v>
      </c>
      <c r="G3" s="43" t="s">
        <v>51</v>
      </c>
      <c r="I3" s="39" t="s">
        <v>21</v>
      </c>
      <c r="J3" s="73">
        <v>3.9699999999999996E-3</v>
      </c>
      <c r="K3" s="33" t="s">
        <v>28</v>
      </c>
    </row>
    <row r="4" spans="2:11" x14ac:dyDescent="0.2">
      <c r="B4" s="90" t="s">
        <v>35</v>
      </c>
      <c r="C4" s="21" t="s">
        <v>5</v>
      </c>
      <c r="D4" s="21" t="s">
        <v>5</v>
      </c>
      <c r="E4" s="21" t="s">
        <v>36</v>
      </c>
      <c r="F4" s="21" t="s">
        <v>36</v>
      </c>
      <c r="G4" s="21" t="s">
        <v>36</v>
      </c>
      <c r="I4" s="39" t="s">
        <v>22</v>
      </c>
      <c r="J4" s="72">
        <f xml:space="preserve"> 7.94*10^(-3)</f>
        <v>7.9400000000000009E-3</v>
      </c>
      <c r="K4" s="26" t="s">
        <v>28</v>
      </c>
    </row>
    <row r="5" spans="2:11" x14ac:dyDescent="0.2">
      <c r="B5" s="90"/>
      <c r="C5" s="21" t="s">
        <v>14</v>
      </c>
      <c r="D5" s="21" t="s">
        <v>14</v>
      </c>
      <c r="E5" s="21" t="s">
        <v>14</v>
      </c>
      <c r="F5" s="21" t="s">
        <v>14</v>
      </c>
      <c r="G5" s="21" t="s">
        <v>14</v>
      </c>
      <c r="I5" s="39" t="s">
        <v>23</v>
      </c>
      <c r="J5" s="72">
        <f>J4*PI()*J3^2</f>
        <v>3.9314376157246915E-7</v>
      </c>
      <c r="K5" s="26" t="s">
        <v>27</v>
      </c>
    </row>
    <row r="6" spans="2:11" x14ac:dyDescent="0.2">
      <c r="B6" s="39">
        <v>0</v>
      </c>
      <c r="C6" s="40">
        <v>25</v>
      </c>
      <c r="D6" s="40">
        <v>0</v>
      </c>
      <c r="E6" s="40">
        <f>C6*6895+101325</f>
        <v>273700</v>
      </c>
      <c r="F6" s="40">
        <v>101325</v>
      </c>
      <c r="G6" s="40">
        <f t="shared" ref="G6:G21" si="0">E6-F6</f>
        <v>172375</v>
      </c>
      <c r="I6" s="39" t="s">
        <v>24</v>
      </c>
      <c r="J6" s="72">
        <f>25.08*10^(-9)/4</f>
        <v>6.2700000000000001E-9</v>
      </c>
      <c r="K6" s="26" t="s">
        <v>27</v>
      </c>
    </row>
    <row r="7" spans="2:11" x14ac:dyDescent="0.2">
      <c r="B7" s="41">
        <f>B6+1</f>
        <v>1</v>
      </c>
      <c r="C7" s="42">
        <v>17</v>
      </c>
      <c r="D7" s="42">
        <v>0</v>
      </c>
      <c r="E7" s="40">
        <f t="shared" ref="E7:E23" si="1">C7*6895+101325</f>
        <v>218540</v>
      </c>
      <c r="F7" s="42">
        <v>101325</v>
      </c>
      <c r="G7" s="40">
        <f t="shared" si="0"/>
        <v>117215</v>
      </c>
      <c r="I7" s="39" t="s">
        <v>62</v>
      </c>
      <c r="J7" s="74">
        <v>4.1656000000000002E-3</v>
      </c>
      <c r="K7" s="69" t="s">
        <v>28</v>
      </c>
    </row>
    <row r="8" spans="2:11" x14ac:dyDescent="0.2">
      <c r="B8" s="41">
        <f t="shared" ref="B8:B23" si="2">B7+1</f>
        <v>2</v>
      </c>
      <c r="C8" s="42">
        <v>12</v>
      </c>
      <c r="D8" s="42">
        <v>0</v>
      </c>
      <c r="E8" s="40">
        <f t="shared" si="1"/>
        <v>184065</v>
      </c>
      <c r="F8" s="42">
        <v>101325</v>
      </c>
      <c r="G8" s="40">
        <f t="shared" si="0"/>
        <v>82740</v>
      </c>
      <c r="I8" s="39" t="s">
        <v>64</v>
      </c>
      <c r="J8" s="15">
        <f xml:space="preserve"> (J7^2-J3^2)/J7^2+J9</f>
        <v>0.10740518053601725</v>
      </c>
      <c r="K8" s="69" t="s">
        <v>26</v>
      </c>
    </row>
    <row r="9" spans="2:11" x14ac:dyDescent="0.2">
      <c r="B9" s="41">
        <f t="shared" si="2"/>
        <v>3</v>
      </c>
      <c r="C9" s="42">
        <v>8</v>
      </c>
      <c r="D9" s="42">
        <v>0</v>
      </c>
      <c r="E9" s="40">
        <f t="shared" si="1"/>
        <v>156485</v>
      </c>
      <c r="F9" s="42">
        <v>101325</v>
      </c>
      <c r="G9" s="40">
        <f t="shared" si="0"/>
        <v>55160</v>
      </c>
      <c r="I9" s="39" t="s">
        <v>63</v>
      </c>
      <c r="J9" s="72">
        <f>J6/(J6+J5)</f>
        <v>1.5698006937255662E-2</v>
      </c>
      <c r="K9" s="26" t="s">
        <v>26</v>
      </c>
    </row>
    <row r="10" spans="2:11" x14ac:dyDescent="0.2">
      <c r="B10" s="41">
        <f t="shared" si="2"/>
        <v>4</v>
      </c>
      <c r="C10" s="42">
        <v>6</v>
      </c>
      <c r="D10" s="42">
        <v>0</v>
      </c>
      <c r="E10" s="40">
        <f t="shared" si="1"/>
        <v>142695</v>
      </c>
      <c r="F10" s="42">
        <v>101325</v>
      </c>
      <c r="G10" s="40">
        <f t="shared" si="0"/>
        <v>41370</v>
      </c>
      <c r="I10" s="39" t="s">
        <v>39</v>
      </c>
      <c r="J10" s="72">
        <f>J3^2*PI()</f>
        <v>4.9514327653963363E-5</v>
      </c>
      <c r="K10" s="26" t="s">
        <v>41</v>
      </c>
    </row>
    <row r="11" spans="2:11" x14ac:dyDescent="0.2">
      <c r="B11" s="41">
        <f t="shared" si="2"/>
        <v>5</v>
      </c>
      <c r="C11" s="42">
        <v>4</v>
      </c>
      <c r="D11" s="42">
        <v>0</v>
      </c>
      <c r="E11" s="40">
        <f t="shared" si="1"/>
        <v>128905</v>
      </c>
      <c r="F11" s="42">
        <v>101325</v>
      </c>
      <c r="G11" s="40">
        <f t="shared" si="0"/>
        <v>27580</v>
      </c>
      <c r="I11" s="39" t="s">
        <v>37</v>
      </c>
      <c r="J11" s="72">
        <f>J4*4</f>
        <v>3.1760000000000004E-2</v>
      </c>
      <c r="K11" s="26" t="s">
        <v>28</v>
      </c>
    </row>
    <row r="12" spans="2:11" x14ac:dyDescent="0.2">
      <c r="B12" s="41">
        <f t="shared" si="2"/>
        <v>6</v>
      </c>
      <c r="C12" s="42">
        <v>3</v>
      </c>
      <c r="D12" s="42">
        <v>0</v>
      </c>
      <c r="E12" s="40">
        <f t="shared" si="1"/>
        <v>122010</v>
      </c>
      <c r="F12" s="42">
        <v>101325</v>
      </c>
      <c r="G12" s="40">
        <f t="shared" si="0"/>
        <v>20685</v>
      </c>
      <c r="I12" s="39" t="s">
        <v>38</v>
      </c>
      <c r="J12" s="72">
        <f>2.54*0.01*6</f>
        <v>0.15240000000000001</v>
      </c>
      <c r="K12" s="26" t="s">
        <v>28</v>
      </c>
    </row>
    <row r="13" spans="2:11" x14ac:dyDescent="0.2">
      <c r="B13" s="41">
        <f t="shared" si="2"/>
        <v>7</v>
      </c>
      <c r="C13" s="42">
        <v>3</v>
      </c>
      <c r="D13" s="42">
        <v>0</v>
      </c>
      <c r="E13" s="40">
        <f t="shared" si="1"/>
        <v>122010</v>
      </c>
      <c r="F13" s="42">
        <v>101325</v>
      </c>
      <c r="G13" s="40">
        <f t="shared" si="0"/>
        <v>20685</v>
      </c>
      <c r="I13" s="39" t="s">
        <v>30</v>
      </c>
      <c r="J13" s="72">
        <f>1.79*10^(-5)</f>
        <v>1.7900000000000001E-5</v>
      </c>
      <c r="K13" s="26" t="s">
        <v>31</v>
      </c>
    </row>
    <row r="14" spans="2:11" x14ac:dyDescent="0.2">
      <c r="B14" s="41">
        <f t="shared" si="2"/>
        <v>8</v>
      </c>
      <c r="C14" s="42">
        <v>2</v>
      </c>
      <c r="D14" s="42">
        <v>0</v>
      </c>
      <c r="E14" s="40">
        <f t="shared" si="1"/>
        <v>115115</v>
      </c>
      <c r="F14" s="42">
        <v>101325</v>
      </c>
      <c r="G14" s="40">
        <f t="shared" si="0"/>
        <v>13790</v>
      </c>
      <c r="I14" s="39" t="s">
        <v>33</v>
      </c>
      <c r="J14" s="72">
        <v>1.1839999999999999</v>
      </c>
      <c r="K14" s="26" t="s">
        <v>32</v>
      </c>
    </row>
    <row r="15" spans="2:11" x14ac:dyDescent="0.2">
      <c r="B15" s="41">
        <f t="shared" si="2"/>
        <v>9</v>
      </c>
      <c r="C15" s="42">
        <v>2</v>
      </c>
      <c r="D15" s="42">
        <v>0</v>
      </c>
      <c r="E15" s="40">
        <f t="shared" si="1"/>
        <v>115115</v>
      </c>
      <c r="F15" s="42">
        <v>101325</v>
      </c>
      <c r="G15" s="40">
        <f t="shared" si="0"/>
        <v>13790</v>
      </c>
      <c r="I15" s="39" t="s">
        <v>47</v>
      </c>
      <c r="J15" s="72">
        <f>PI()*J7^2*200*0.001</f>
        <v>1.0902723486245041E-5</v>
      </c>
      <c r="K15" s="26"/>
    </row>
    <row r="16" spans="2:11" x14ac:dyDescent="0.2">
      <c r="B16" s="41">
        <f t="shared" si="2"/>
        <v>10</v>
      </c>
      <c r="C16" s="42">
        <v>1</v>
      </c>
      <c r="D16" s="42">
        <v>0</v>
      </c>
      <c r="E16" s="40">
        <f t="shared" si="1"/>
        <v>108220</v>
      </c>
      <c r="F16" s="42">
        <v>101325</v>
      </c>
      <c r="G16" s="40">
        <f t="shared" si="0"/>
        <v>6895</v>
      </c>
      <c r="I16" s="39" t="s">
        <v>46</v>
      </c>
      <c r="J16" s="72">
        <f>PI()*J7^2*350*0.001</f>
        <v>1.9079766100928824E-5</v>
      </c>
      <c r="K16" s="26" t="s">
        <v>27</v>
      </c>
    </row>
    <row r="17" spans="2:11" x14ac:dyDescent="0.2">
      <c r="B17" s="41">
        <f t="shared" si="2"/>
        <v>11</v>
      </c>
      <c r="C17" s="42">
        <v>1</v>
      </c>
      <c r="D17" s="42">
        <v>0</v>
      </c>
      <c r="E17" s="40">
        <f t="shared" si="1"/>
        <v>108220</v>
      </c>
      <c r="F17" s="42">
        <v>101325</v>
      </c>
      <c r="G17" s="40">
        <f t="shared" si="0"/>
        <v>6895</v>
      </c>
      <c r="I17" s="109" t="s">
        <v>43</v>
      </c>
      <c r="J17" s="76">
        <v>273694</v>
      </c>
      <c r="K17" s="26" t="s">
        <v>36</v>
      </c>
    </row>
    <row r="18" spans="2:11" x14ac:dyDescent="0.2">
      <c r="B18" s="41">
        <f t="shared" si="2"/>
        <v>12</v>
      </c>
      <c r="C18" s="42">
        <v>1</v>
      </c>
      <c r="D18" s="42">
        <v>0</v>
      </c>
      <c r="E18" s="40">
        <f t="shared" si="1"/>
        <v>108220</v>
      </c>
      <c r="F18" s="42">
        <v>101325</v>
      </c>
      <c r="G18" s="40">
        <f t="shared" si="0"/>
        <v>6895</v>
      </c>
      <c r="I18" s="110"/>
      <c r="J18" s="75">
        <f>J17/J19</f>
        <v>2.7011497656057242</v>
      </c>
      <c r="K18" s="36" t="s">
        <v>56</v>
      </c>
    </row>
    <row r="19" spans="2:11" x14ac:dyDescent="0.2">
      <c r="B19" s="41">
        <f t="shared" si="2"/>
        <v>13</v>
      </c>
      <c r="C19" s="42">
        <v>1</v>
      </c>
      <c r="D19" s="42">
        <v>0</v>
      </c>
      <c r="E19" s="40">
        <f t="shared" si="1"/>
        <v>108220</v>
      </c>
      <c r="F19" s="42">
        <v>101325</v>
      </c>
      <c r="G19" s="40">
        <f t="shared" si="0"/>
        <v>6895</v>
      </c>
      <c r="I19" s="39" t="s">
        <v>44</v>
      </c>
      <c r="J19" s="72">
        <v>101325</v>
      </c>
      <c r="K19" s="26" t="s">
        <v>36</v>
      </c>
    </row>
    <row r="20" spans="2:11" x14ac:dyDescent="0.2">
      <c r="B20" s="41">
        <f t="shared" si="2"/>
        <v>14</v>
      </c>
      <c r="C20" s="42">
        <v>1</v>
      </c>
      <c r="D20" s="42">
        <v>0</v>
      </c>
      <c r="E20" s="40">
        <f t="shared" si="1"/>
        <v>108220</v>
      </c>
      <c r="F20" s="42">
        <v>101325</v>
      </c>
      <c r="G20" s="40">
        <f t="shared" si="0"/>
        <v>6895</v>
      </c>
      <c r="I20" s="39" t="s">
        <v>45</v>
      </c>
      <c r="J20" s="72">
        <v>0.27506999999999998</v>
      </c>
      <c r="K20" s="26" t="s">
        <v>26</v>
      </c>
    </row>
    <row r="21" spans="2:11" x14ac:dyDescent="0.2">
      <c r="B21" s="41">
        <f t="shared" si="2"/>
        <v>15</v>
      </c>
      <c r="C21" s="42">
        <v>1</v>
      </c>
      <c r="D21" s="42">
        <v>0</v>
      </c>
      <c r="E21" s="40">
        <f t="shared" si="1"/>
        <v>108220</v>
      </c>
      <c r="F21" s="42">
        <v>101325</v>
      </c>
      <c r="G21" s="40">
        <f t="shared" si="0"/>
        <v>6895</v>
      </c>
      <c r="I21" s="39" t="s">
        <v>49</v>
      </c>
      <c r="J21" s="72">
        <f>J20*J13*J16*J11/(PI()*J7^2*(J17-J19))</f>
        <v>3.1753063687786095E-13</v>
      </c>
      <c r="K21" s="26" t="s">
        <v>41</v>
      </c>
    </row>
    <row r="22" spans="2:11" ht="16" thickBot="1" x14ac:dyDescent="0.25">
      <c r="B22" s="41">
        <f t="shared" si="2"/>
        <v>16</v>
      </c>
      <c r="C22" s="42">
        <v>0</v>
      </c>
      <c r="D22" s="42">
        <v>0</v>
      </c>
      <c r="E22" s="40">
        <f t="shared" si="1"/>
        <v>101325</v>
      </c>
      <c r="F22" s="42">
        <v>101325</v>
      </c>
      <c r="G22" s="40"/>
      <c r="I22" s="39" t="s">
        <v>48</v>
      </c>
      <c r="J22" s="77">
        <f>J20*J13*J15*J11/(PI()*J7^2*(J17-J19))</f>
        <v>1.8144607821592051E-13</v>
      </c>
      <c r="K22" s="46" t="s">
        <v>41</v>
      </c>
    </row>
    <row r="23" spans="2:11" x14ac:dyDescent="0.2">
      <c r="B23" s="41">
        <f t="shared" si="2"/>
        <v>17</v>
      </c>
      <c r="C23" s="42">
        <v>0</v>
      </c>
      <c r="D23" s="42">
        <v>0</v>
      </c>
      <c r="E23" s="40">
        <f t="shared" si="1"/>
        <v>101325</v>
      </c>
      <c r="F23" s="42">
        <v>101325</v>
      </c>
      <c r="G23" s="40"/>
    </row>
    <row r="25" spans="2:11" x14ac:dyDescent="0.2">
      <c r="I25" s="42" t="s">
        <v>67</v>
      </c>
      <c r="J25" s="72">
        <f>2.15*10^(9)</f>
        <v>2150000000</v>
      </c>
      <c r="K25" s="26" t="s">
        <v>36</v>
      </c>
    </row>
    <row r="26" spans="2:11" x14ac:dyDescent="0.2">
      <c r="I26" s="42" t="s">
        <v>68</v>
      </c>
      <c r="J26" s="72">
        <f>150*10^(9)</f>
        <v>150000000000</v>
      </c>
      <c r="K26" s="26" t="s">
        <v>36</v>
      </c>
    </row>
    <row r="27" spans="2:11" x14ac:dyDescent="0.2">
      <c r="I27" s="39" t="s">
        <v>70</v>
      </c>
      <c r="J27" s="78">
        <f>J26*J8</f>
        <v>16110777080.402588</v>
      </c>
    </row>
    <row r="28" spans="2:11" x14ac:dyDescent="0.2">
      <c r="I28" s="39" t="s">
        <v>69</v>
      </c>
      <c r="J28" s="103">
        <f>(J25*J8+J26*(1-J8))/(J26)</f>
        <v>0.89413429371833231</v>
      </c>
      <c r="K28" s="26" t="s">
        <v>26</v>
      </c>
    </row>
    <row r="29" spans="2:11" x14ac:dyDescent="0.2">
      <c r="I29" s="42" t="s">
        <v>65</v>
      </c>
      <c r="J29" s="102">
        <f>1-J28</f>
        <v>0.10586570628166769</v>
      </c>
      <c r="K29" s="26" t="s">
        <v>26</v>
      </c>
    </row>
    <row r="30" spans="2:11" x14ac:dyDescent="0.2">
      <c r="I30" s="70" t="s">
        <v>66</v>
      </c>
      <c r="J30" s="104">
        <f>1/(J26*J8)</f>
        <v>6.2070252416093344E-11</v>
      </c>
    </row>
    <row r="32" spans="2:11" x14ac:dyDescent="0.2">
      <c r="I32" s="39" t="s">
        <v>71</v>
      </c>
      <c r="J32" s="80">
        <f>7.94*10^(-3)</f>
        <v>7.9400000000000009E-3</v>
      </c>
    </row>
    <row r="33" spans="8:10" x14ac:dyDescent="0.2">
      <c r="I33" s="39" t="s">
        <v>72</v>
      </c>
      <c r="J33" s="80">
        <f>26.5*10^(-6)</f>
        <v>2.65E-5</v>
      </c>
    </row>
    <row r="34" spans="8:10" x14ac:dyDescent="0.2">
      <c r="I34" s="39" t="s">
        <v>73</v>
      </c>
      <c r="J34" s="80">
        <f>J33/J32</f>
        <v>3.3375314861460955E-3</v>
      </c>
    </row>
    <row r="35" spans="8:10" x14ac:dyDescent="0.2">
      <c r="I35" s="39" t="s">
        <v>25</v>
      </c>
      <c r="J35" s="80">
        <f>J8</f>
        <v>0.10740518053601725</v>
      </c>
    </row>
    <row r="36" spans="8:10" x14ac:dyDescent="0.2">
      <c r="I36" s="39" t="s">
        <v>74</v>
      </c>
      <c r="J36" s="80">
        <f>45*10^(9)</f>
        <v>45000000000</v>
      </c>
    </row>
    <row r="37" spans="8:10" x14ac:dyDescent="0.2">
      <c r="I37" s="39" t="s">
        <v>75</v>
      </c>
      <c r="J37" s="80">
        <f>J36*(3*J26+J36)/(3*J26+4*J36)</f>
        <v>35357142857.14286</v>
      </c>
    </row>
    <row r="38" spans="8:10" x14ac:dyDescent="0.2">
      <c r="H38" s="35"/>
      <c r="I38" s="39" t="s">
        <v>76</v>
      </c>
      <c r="J38" s="80">
        <f>J35*J26^2/(PI()*J34*J37)</f>
        <v>6518615126647.1514</v>
      </c>
    </row>
    <row r="39" spans="8:10" x14ac:dyDescent="0.2">
      <c r="H39" s="35"/>
      <c r="I39" s="39" t="s">
        <v>77</v>
      </c>
      <c r="J39" s="80">
        <f>J35*J26/(PI()*J34*J37)</f>
        <v>43.457434177647684</v>
      </c>
    </row>
    <row r="40" spans="8:10" x14ac:dyDescent="0.2">
      <c r="I40" s="39" t="s">
        <v>70</v>
      </c>
      <c r="J40" s="80">
        <f>J26-J38/(1-J35+J39)</f>
        <v>3018920752.6407166</v>
      </c>
    </row>
    <row r="41" spans="8:10" x14ac:dyDescent="0.2">
      <c r="I41" s="39" t="s">
        <v>66</v>
      </c>
      <c r="J41" s="78">
        <f>1/J40</f>
        <v>3.3124420345425695E-10</v>
      </c>
    </row>
    <row r="42" spans="8:10" x14ac:dyDescent="0.2">
      <c r="I42" s="39" t="s">
        <v>69</v>
      </c>
      <c r="J42" s="80" cm="1">
        <f t="array" aca="1" ref="J42" ca="1">J35*J26+J42:J43/(PI()*J34*J37)</f>
        <v>0</v>
      </c>
    </row>
    <row r="43" spans="8:10" x14ac:dyDescent="0.2">
      <c r="I43" s="39" t="s">
        <v>78</v>
      </c>
      <c r="J43" s="80">
        <f ca="1">(1-J42)*100</f>
        <v>97.987386164906184</v>
      </c>
    </row>
    <row r="45" spans="8:10" x14ac:dyDescent="0.2">
      <c r="I45" s="81" t="s">
        <v>79</v>
      </c>
      <c r="J45" s="78" t="s">
        <v>80</v>
      </c>
    </row>
    <row r="46" spans="8:10" x14ac:dyDescent="0.2">
      <c r="I46" s="37">
        <f>101325+10000</f>
        <v>111325</v>
      </c>
      <c r="J46" s="37">
        <v>12</v>
      </c>
    </row>
    <row r="47" spans="8:10" x14ac:dyDescent="0.2">
      <c r="I47" s="37">
        <f t="shared" ref="I47:I61" si="3">I46+100000</f>
        <v>211325</v>
      </c>
      <c r="J47" s="37">
        <v>18</v>
      </c>
    </row>
    <row r="48" spans="8:10" x14ac:dyDescent="0.2">
      <c r="I48" s="37">
        <f t="shared" si="3"/>
        <v>311325</v>
      </c>
      <c r="J48" s="37">
        <v>20</v>
      </c>
    </row>
    <row r="49" spans="9:10" x14ac:dyDescent="0.2">
      <c r="I49" s="37">
        <f t="shared" si="3"/>
        <v>411325</v>
      </c>
      <c r="J49" s="37">
        <v>20</v>
      </c>
    </row>
    <row r="50" spans="9:10" x14ac:dyDescent="0.2">
      <c r="I50" s="37">
        <f t="shared" si="3"/>
        <v>511325</v>
      </c>
      <c r="J50" s="37">
        <v>22</v>
      </c>
    </row>
    <row r="51" spans="9:10" x14ac:dyDescent="0.2">
      <c r="I51" s="37">
        <f t="shared" si="3"/>
        <v>611325</v>
      </c>
      <c r="J51" s="37">
        <v>21</v>
      </c>
    </row>
    <row r="52" spans="9:10" x14ac:dyDescent="0.2">
      <c r="I52" s="37">
        <f t="shared" si="3"/>
        <v>711325</v>
      </c>
      <c r="J52" s="37">
        <v>22</v>
      </c>
    </row>
    <row r="53" spans="9:10" x14ac:dyDescent="0.2">
      <c r="I53" s="37">
        <f t="shared" si="3"/>
        <v>811325</v>
      </c>
      <c r="J53" s="37">
        <v>23</v>
      </c>
    </row>
    <row r="54" spans="9:10" x14ac:dyDescent="0.2">
      <c r="I54" s="37">
        <f t="shared" si="3"/>
        <v>911325</v>
      </c>
      <c r="J54" s="37">
        <v>23</v>
      </c>
    </row>
    <row r="55" spans="9:10" x14ac:dyDescent="0.2">
      <c r="I55" s="37">
        <f t="shared" si="3"/>
        <v>1011325</v>
      </c>
      <c r="J55" s="37">
        <v>24</v>
      </c>
    </row>
    <row r="56" spans="9:10" x14ac:dyDescent="0.2">
      <c r="I56" s="37">
        <f t="shared" si="3"/>
        <v>1111325</v>
      </c>
      <c r="J56" s="37"/>
    </row>
    <row r="57" spans="9:10" x14ac:dyDescent="0.2">
      <c r="I57" s="37">
        <f t="shared" si="3"/>
        <v>1211325</v>
      </c>
      <c r="J57" s="37"/>
    </row>
    <row r="58" spans="9:10" x14ac:dyDescent="0.2">
      <c r="I58" s="37">
        <f t="shared" si="3"/>
        <v>1311325</v>
      </c>
      <c r="J58" s="37"/>
    </row>
    <row r="59" spans="9:10" x14ac:dyDescent="0.2">
      <c r="I59" s="37">
        <f t="shared" si="3"/>
        <v>1411325</v>
      </c>
      <c r="J59" s="37"/>
    </row>
    <row r="60" spans="9:10" x14ac:dyDescent="0.2">
      <c r="I60" s="37">
        <f t="shared" si="3"/>
        <v>1511325</v>
      </c>
      <c r="J60" s="37"/>
    </row>
    <row r="61" spans="9:10" x14ac:dyDescent="0.2">
      <c r="I61" s="37">
        <f t="shared" si="3"/>
        <v>1611325</v>
      </c>
      <c r="J61" s="37"/>
    </row>
  </sheetData>
  <mergeCells count="4">
    <mergeCell ref="B4:B5"/>
    <mergeCell ref="B2:G2"/>
    <mergeCell ref="I2:K2"/>
    <mergeCell ref="I17:I1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22EDC-49EF-6C4C-B036-2F82BCFB962B}">
  <dimension ref="B1:K39"/>
  <sheetViews>
    <sheetView zoomScale="124" workbookViewId="0">
      <selection activeCell="M33" sqref="M33"/>
    </sheetView>
  </sheetViews>
  <sheetFormatPr baseColWidth="10" defaultRowHeight="15" x14ac:dyDescent="0.2"/>
  <cols>
    <col min="7" max="7" width="10.83203125" style="15"/>
    <col min="9" max="13" width="25.83203125" customWidth="1"/>
  </cols>
  <sheetData>
    <row r="1" spans="2:11" ht="16" thickBot="1" x14ac:dyDescent="0.25"/>
    <row r="2" spans="2:11" ht="16" thickBot="1" x14ac:dyDescent="0.25">
      <c r="B2" s="93" t="s">
        <v>50</v>
      </c>
      <c r="C2" s="94"/>
      <c r="D2" s="94"/>
      <c r="E2" s="94"/>
      <c r="F2" s="94"/>
      <c r="G2" s="94"/>
      <c r="I2" s="95" t="s">
        <v>40</v>
      </c>
      <c r="J2" s="96"/>
      <c r="K2" s="97"/>
    </row>
    <row r="3" spans="2:11" x14ac:dyDescent="0.2">
      <c r="B3" s="14" t="s">
        <v>34</v>
      </c>
      <c r="C3" s="19" t="s">
        <v>4</v>
      </c>
      <c r="D3" s="20" t="s">
        <v>7</v>
      </c>
      <c r="E3" s="19" t="s">
        <v>4</v>
      </c>
      <c r="F3" s="20" t="s">
        <v>7</v>
      </c>
      <c r="G3" s="43" t="s">
        <v>51</v>
      </c>
      <c r="I3" s="13" t="s">
        <v>21</v>
      </c>
      <c r="J3" s="32">
        <f xml:space="preserve"> 0.328*25.4*10^(-3)/2</f>
        <v>4.1655999999999993E-3</v>
      </c>
      <c r="K3" s="33" t="s">
        <v>28</v>
      </c>
    </row>
    <row r="4" spans="2:11" x14ac:dyDescent="0.2">
      <c r="B4" s="90" t="s">
        <v>35</v>
      </c>
      <c r="C4" s="21" t="s">
        <v>5</v>
      </c>
      <c r="D4" s="21" t="s">
        <v>5</v>
      </c>
      <c r="E4" s="21" t="s">
        <v>36</v>
      </c>
      <c r="F4" s="21" t="s">
        <v>36</v>
      </c>
      <c r="G4" s="21" t="s">
        <v>36</v>
      </c>
      <c r="I4" s="13" t="s">
        <v>22</v>
      </c>
      <c r="J4" s="23">
        <f xml:space="preserve"> 7.94*10^(-3)</f>
        <v>7.9400000000000009E-3</v>
      </c>
      <c r="K4" s="26" t="s">
        <v>28</v>
      </c>
    </row>
    <row r="5" spans="2:11" x14ac:dyDescent="0.2">
      <c r="B5" s="90"/>
      <c r="C5" s="21" t="s">
        <v>14</v>
      </c>
      <c r="D5" s="21" t="s">
        <v>14</v>
      </c>
      <c r="E5" s="21" t="s">
        <v>14</v>
      </c>
      <c r="F5" s="21" t="s">
        <v>14</v>
      </c>
      <c r="G5" s="21" t="s">
        <v>14</v>
      </c>
      <c r="I5" s="13" t="s">
        <v>23</v>
      </c>
      <c r="J5" s="23">
        <f>J4*PI()*J3^2</f>
        <v>4.3283812240392796E-7</v>
      </c>
      <c r="K5" s="26" t="s">
        <v>27</v>
      </c>
    </row>
    <row r="6" spans="2:11" x14ac:dyDescent="0.2">
      <c r="B6" s="13">
        <v>0</v>
      </c>
      <c r="C6" s="13">
        <v>93</v>
      </c>
      <c r="D6" s="13">
        <v>0</v>
      </c>
      <c r="E6" s="13">
        <f t="shared" ref="E6:F39" si="0">C6*6894.76 +101325</f>
        <v>742537.68</v>
      </c>
      <c r="F6" s="13">
        <f t="shared" si="0"/>
        <v>101325</v>
      </c>
      <c r="G6" s="44">
        <f t="shared" ref="G6:G37" si="1">E6-F6</f>
        <v>641212.68000000005</v>
      </c>
      <c r="I6" s="13" t="s">
        <v>24</v>
      </c>
      <c r="J6" s="23">
        <f>25.08*10^(-9)/4</f>
        <v>6.2700000000000001E-9</v>
      </c>
      <c r="K6" s="26" t="s">
        <v>27</v>
      </c>
    </row>
    <row r="7" spans="2:11" x14ac:dyDescent="0.2">
      <c r="B7" s="13">
        <f t="shared" ref="B7:B39" si="2">B6+1</f>
        <v>1</v>
      </c>
      <c r="C7" s="13">
        <v>73</v>
      </c>
      <c r="D7" s="13">
        <v>0</v>
      </c>
      <c r="E7" s="13">
        <f t="shared" si="0"/>
        <v>604642.48</v>
      </c>
      <c r="F7" s="13">
        <f t="shared" si="0"/>
        <v>101325</v>
      </c>
      <c r="G7" s="44">
        <f t="shared" si="1"/>
        <v>503317.48</v>
      </c>
      <c r="I7" s="13" t="s">
        <v>25</v>
      </c>
      <c r="J7" s="23">
        <f>J6/J5</f>
        <v>1.4485785044018804E-2</v>
      </c>
      <c r="K7" s="26" t="s">
        <v>26</v>
      </c>
    </row>
    <row r="8" spans="2:11" x14ac:dyDescent="0.2">
      <c r="B8" s="13">
        <f t="shared" si="2"/>
        <v>2</v>
      </c>
      <c r="C8" s="13">
        <v>60</v>
      </c>
      <c r="D8" s="13">
        <v>0</v>
      </c>
      <c r="E8" s="13">
        <f t="shared" si="0"/>
        <v>515010.60000000003</v>
      </c>
      <c r="F8" s="13">
        <f t="shared" si="0"/>
        <v>101325</v>
      </c>
      <c r="G8" s="44">
        <f t="shared" si="1"/>
        <v>413685.60000000003</v>
      </c>
      <c r="I8" s="13" t="s">
        <v>39</v>
      </c>
      <c r="J8" s="23">
        <f>J3^2*PI()</f>
        <v>5.4513617431225171E-5</v>
      </c>
      <c r="K8" s="26" t="s">
        <v>41</v>
      </c>
    </row>
    <row r="9" spans="2:11" x14ac:dyDescent="0.2">
      <c r="B9" s="13">
        <f t="shared" si="2"/>
        <v>3</v>
      </c>
      <c r="C9" s="13">
        <v>49</v>
      </c>
      <c r="D9" s="13">
        <v>0</v>
      </c>
      <c r="E9" s="13">
        <f t="shared" si="0"/>
        <v>439168.24</v>
      </c>
      <c r="F9" s="13">
        <f t="shared" si="0"/>
        <v>101325</v>
      </c>
      <c r="G9" s="44">
        <f t="shared" si="1"/>
        <v>337843.24</v>
      </c>
      <c r="I9" s="13" t="s">
        <v>37</v>
      </c>
      <c r="J9" s="23">
        <f>7.94*4*0.001</f>
        <v>3.1760000000000004E-2</v>
      </c>
      <c r="K9" s="26" t="s">
        <v>28</v>
      </c>
    </row>
    <row r="10" spans="2:11" x14ac:dyDescent="0.2">
      <c r="B10" s="13">
        <f t="shared" si="2"/>
        <v>4</v>
      </c>
      <c r="C10" s="13">
        <v>40</v>
      </c>
      <c r="D10" s="13">
        <v>0</v>
      </c>
      <c r="E10" s="13">
        <f t="shared" si="0"/>
        <v>377115.4</v>
      </c>
      <c r="F10" s="13">
        <f t="shared" si="0"/>
        <v>101325</v>
      </c>
      <c r="G10" s="44">
        <f t="shared" si="1"/>
        <v>275790.40000000002</v>
      </c>
      <c r="I10" s="13" t="s">
        <v>38</v>
      </c>
      <c r="J10" s="23">
        <f>2.54*0.01*6</f>
        <v>0.15240000000000001</v>
      </c>
      <c r="K10" s="26" t="s">
        <v>28</v>
      </c>
    </row>
    <row r="11" spans="2:11" x14ac:dyDescent="0.2">
      <c r="B11" s="13">
        <f t="shared" si="2"/>
        <v>5</v>
      </c>
      <c r="C11" s="13">
        <v>32</v>
      </c>
      <c r="D11" s="13">
        <v>0</v>
      </c>
      <c r="E11" s="13">
        <f t="shared" si="0"/>
        <v>321957.32</v>
      </c>
      <c r="F11" s="13">
        <f t="shared" si="0"/>
        <v>101325</v>
      </c>
      <c r="G11" s="44">
        <f t="shared" si="1"/>
        <v>220632.32000000001</v>
      </c>
      <c r="I11" s="13" t="s">
        <v>30</v>
      </c>
      <c r="J11" s="23">
        <f>1.79*10^(-5)</f>
        <v>1.7900000000000001E-5</v>
      </c>
      <c r="K11" s="26" t="s">
        <v>31</v>
      </c>
    </row>
    <row r="12" spans="2:11" x14ac:dyDescent="0.2">
      <c r="B12" s="13">
        <f t="shared" si="2"/>
        <v>6</v>
      </c>
      <c r="C12" s="13">
        <v>26</v>
      </c>
      <c r="D12" s="13">
        <v>0</v>
      </c>
      <c r="E12" s="13">
        <f t="shared" si="0"/>
        <v>280588.76</v>
      </c>
      <c r="F12" s="13">
        <f t="shared" si="0"/>
        <v>101325</v>
      </c>
      <c r="G12" s="44">
        <f t="shared" si="1"/>
        <v>179263.76</v>
      </c>
      <c r="I12" s="13" t="s">
        <v>33</v>
      </c>
      <c r="J12" s="23">
        <v>1.1839999999999999</v>
      </c>
      <c r="K12" s="26" t="s">
        <v>32</v>
      </c>
    </row>
    <row r="13" spans="2:11" x14ac:dyDescent="0.2">
      <c r="B13" s="13">
        <f t="shared" si="2"/>
        <v>7</v>
      </c>
      <c r="C13" s="13">
        <v>21</v>
      </c>
      <c r="D13" s="13">
        <v>0</v>
      </c>
      <c r="E13" s="13">
        <f t="shared" si="0"/>
        <v>246114.96</v>
      </c>
      <c r="F13" s="13">
        <f t="shared" si="0"/>
        <v>101325</v>
      </c>
      <c r="G13" s="44">
        <f t="shared" si="1"/>
        <v>144789.96</v>
      </c>
      <c r="I13" s="13" t="s">
        <v>47</v>
      </c>
      <c r="J13" s="23">
        <f>PI()*J3^2*200*0.001</f>
        <v>1.0902723486245034E-5</v>
      </c>
      <c r="K13" s="26"/>
    </row>
    <row r="14" spans="2:11" x14ac:dyDescent="0.2">
      <c r="B14" s="13">
        <f t="shared" si="2"/>
        <v>8</v>
      </c>
      <c r="C14" s="13">
        <v>17</v>
      </c>
      <c r="D14" s="13">
        <v>0</v>
      </c>
      <c r="E14" s="13">
        <f t="shared" si="0"/>
        <v>218535.91999999998</v>
      </c>
      <c r="F14" s="13">
        <f t="shared" si="0"/>
        <v>101325</v>
      </c>
      <c r="G14" s="44">
        <f t="shared" si="1"/>
        <v>117210.91999999998</v>
      </c>
      <c r="I14" s="13" t="s">
        <v>46</v>
      </c>
      <c r="J14" s="23">
        <f>PI()*J3^2*350*0.001</f>
        <v>1.9079766100928807E-5</v>
      </c>
      <c r="K14" s="26" t="s">
        <v>27</v>
      </c>
    </row>
    <row r="15" spans="2:11" x14ac:dyDescent="0.2">
      <c r="B15" s="13">
        <f t="shared" si="2"/>
        <v>9</v>
      </c>
      <c r="C15" s="13">
        <v>14</v>
      </c>
      <c r="D15" s="13">
        <v>0</v>
      </c>
      <c r="E15" s="13">
        <f t="shared" si="0"/>
        <v>197851.64</v>
      </c>
      <c r="F15" s="13">
        <f t="shared" si="0"/>
        <v>101325</v>
      </c>
      <c r="G15" s="44">
        <f t="shared" si="1"/>
        <v>96526.640000000014</v>
      </c>
      <c r="I15" s="13" t="s">
        <v>43</v>
      </c>
      <c r="J15" s="13">
        <v>742538</v>
      </c>
      <c r="K15" s="26" t="s">
        <v>36</v>
      </c>
    </row>
    <row r="16" spans="2:11" x14ac:dyDescent="0.2">
      <c r="B16" s="13">
        <f t="shared" si="2"/>
        <v>10</v>
      </c>
      <c r="C16" s="13">
        <v>11</v>
      </c>
      <c r="D16" s="13">
        <v>0</v>
      </c>
      <c r="E16" s="13">
        <f t="shared" si="0"/>
        <v>177167.35999999999</v>
      </c>
      <c r="F16" s="13">
        <f t="shared" si="0"/>
        <v>101325</v>
      </c>
      <c r="G16" s="44">
        <f t="shared" si="1"/>
        <v>75842.359999999986</v>
      </c>
      <c r="I16" s="13" t="s">
        <v>43</v>
      </c>
      <c r="J16" s="15">
        <f>J15/J17</f>
        <v>7.3282802862077476</v>
      </c>
      <c r="K16" s="36" t="s">
        <v>56</v>
      </c>
    </row>
    <row r="17" spans="2:11" x14ac:dyDescent="0.2">
      <c r="B17" s="13">
        <f t="shared" si="2"/>
        <v>11</v>
      </c>
      <c r="C17" s="13">
        <v>9</v>
      </c>
      <c r="D17" s="13">
        <v>0</v>
      </c>
      <c r="E17" s="13">
        <f t="shared" si="0"/>
        <v>163377.84</v>
      </c>
      <c r="F17" s="13">
        <f t="shared" si="0"/>
        <v>101325</v>
      </c>
      <c r="G17" s="44">
        <f t="shared" si="1"/>
        <v>62052.84</v>
      </c>
      <c r="I17" s="13" t="s">
        <v>44</v>
      </c>
      <c r="J17" s="23">
        <v>101325</v>
      </c>
      <c r="K17" s="26" t="s">
        <v>36</v>
      </c>
    </row>
    <row r="18" spans="2:11" x14ac:dyDescent="0.2">
      <c r="B18" s="13">
        <f t="shared" si="2"/>
        <v>12</v>
      </c>
      <c r="C18" s="13">
        <v>8</v>
      </c>
      <c r="D18" s="13">
        <v>0</v>
      </c>
      <c r="E18" s="13">
        <f t="shared" si="0"/>
        <v>156483.08000000002</v>
      </c>
      <c r="F18" s="13">
        <f t="shared" si="0"/>
        <v>101325</v>
      </c>
      <c r="G18" s="44">
        <f t="shared" si="1"/>
        <v>55158.080000000016</v>
      </c>
      <c r="I18" s="13" t="s">
        <v>45</v>
      </c>
      <c r="J18" s="23">
        <v>0.155</v>
      </c>
      <c r="K18" s="26" t="s">
        <v>26</v>
      </c>
    </row>
    <row r="19" spans="2:11" x14ac:dyDescent="0.2">
      <c r="B19" s="13">
        <f t="shared" si="2"/>
        <v>13</v>
      </c>
      <c r="C19" s="13">
        <v>7</v>
      </c>
      <c r="D19" s="13">
        <v>0</v>
      </c>
      <c r="E19" s="13">
        <f t="shared" si="0"/>
        <v>149588.32</v>
      </c>
      <c r="F19" s="13">
        <f t="shared" si="0"/>
        <v>101325</v>
      </c>
      <c r="G19" s="44">
        <f t="shared" si="1"/>
        <v>48263.320000000007</v>
      </c>
      <c r="I19" s="13" t="s">
        <v>49</v>
      </c>
      <c r="J19" s="23">
        <f>J18*J11*J14*J9/(PI()*J3^2*(J15-J17))</f>
        <v>4.80984353093278E-14</v>
      </c>
      <c r="K19" s="26" t="s">
        <v>41</v>
      </c>
    </row>
    <row r="20" spans="2:11" ht="16" thickBot="1" x14ac:dyDescent="0.25">
      <c r="B20" s="13">
        <f t="shared" si="2"/>
        <v>14</v>
      </c>
      <c r="C20" s="13">
        <v>5</v>
      </c>
      <c r="D20" s="13">
        <v>0</v>
      </c>
      <c r="E20" s="13">
        <f t="shared" si="0"/>
        <v>135798.79999999999</v>
      </c>
      <c r="F20" s="13">
        <f t="shared" si="0"/>
        <v>101325</v>
      </c>
      <c r="G20" s="44">
        <f t="shared" si="1"/>
        <v>34473.799999999988</v>
      </c>
      <c r="I20" s="13" t="s">
        <v>48</v>
      </c>
      <c r="J20" s="45">
        <f>J18*J11*J13*J9/(PI()*J3^2*(J15-J17))</f>
        <v>2.7484820176758744E-14</v>
      </c>
      <c r="K20" s="46" t="s">
        <v>41</v>
      </c>
    </row>
    <row r="21" spans="2:11" x14ac:dyDescent="0.2">
      <c r="B21" s="13">
        <f t="shared" si="2"/>
        <v>15</v>
      </c>
      <c r="C21" s="13">
        <v>5</v>
      </c>
      <c r="D21" s="13">
        <v>0</v>
      </c>
      <c r="E21" s="13">
        <f t="shared" si="0"/>
        <v>135798.79999999999</v>
      </c>
      <c r="F21" s="13">
        <f t="shared" si="0"/>
        <v>101325</v>
      </c>
      <c r="G21" s="44">
        <f t="shared" si="1"/>
        <v>34473.799999999988</v>
      </c>
    </row>
    <row r="22" spans="2:11" x14ac:dyDescent="0.2">
      <c r="B22" s="13">
        <f t="shared" si="2"/>
        <v>16</v>
      </c>
      <c r="C22" s="13">
        <v>4</v>
      </c>
      <c r="D22" s="13">
        <v>0</v>
      </c>
      <c r="E22" s="13">
        <f t="shared" si="0"/>
        <v>128904.04000000001</v>
      </c>
      <c r="F22" s="13">
        <f t="shared" si="0"/>
        <v>101325</v>
      </c>
      <c r="G22" s="44">
        <f t="shared" si="1"/>
        <v>27579.040000000008</v>
      </c>
    </row>
    <row r="23" spans="2:11" x14ac:dyDescent="0.2">
      <c r="B23" s="13">
        <f t="shared" si="2"/>
        <v>17</v>
      </c>
      <c r="C23" s="13">
        <v>4</v>
      </c>
      <c r="D23" s="13">
        <v>0</v>
      </c>
      <c r="E23" s="13">
        <f t="shared" si="0"/>
        <v>128904.04000000001</v>
      </c>
      <c r="F23" s="13">
        <f t="shared" si="0"/>
        <v>101325</v>
      </c>
      <c r="G23" s="44">
        <f t="shared" si="1"/>
        <v>27579.040000000008</v>
      </c>
    </row>
    <row r="24" spans="2:11" x14ac:dyDescent="0.2">
      <c r="B24" s="13">
        <f t="shared" si="2"/>
        <v>18</v>
      </c>
      <c r="C24" s="13">
        <v>3</v>
      </c>
      <c r="D24" s="13">
        <v>0</v>
      </c>
      <c r="E24" s="13">
        <f t="shared" si="0"/>
        <v>122009.28</v>
      </c>
      <c r="F24" s="13">
        <f t="shared" si="0"/>
        <v>101325</v>
      </c>
      <c r="G24" s="44">
        <f t="shared" si="1"/>
        <v>20684.28</v>
      </c>
    </row>
    <row r="25" spans="2:11" x14ac:dyDescent="0.2">
      <c r="B25" s="13">
        <f t="shared" si="2"/>
        <v>19</v>
      </c>
      <c r="C25" s="13">
        <v>3</v>
      </c>
      <c r="D25" s="13">
        <v>0</v>
      </c>
      <c r="E25" s="13">
        <f t="shared" si="0"/>
        <v>122009.28</v>
      </c>
      <c r="F25" s="13">
        <f t="shared" si="0"/>
        <v>101325</v>
      </c>
      <c r="G25" s="44">
        <f t="shared" si="1"/>
        <v>20684.28</v>
      </c>
    </row>
    <row r="26" spans="2:11" x14ac:dyDescent="0.2">
      <c r="B26" s="13">
        <f t="shared" si="2"/>
        <v>20</v>
      </c>
      <c r="C26" s="13">
        <v>2</v>
      </c>
      <c r="D26" s="13">
        <v>0</v>
      </c>
      <c r="E26" s="13">
        <f t="shared" si="0"/>
        <v>115114.52</v>
      </c>
      <c r="F26" s="13">
        <f t="shared" si="0"/>
        <v>101325</v>
      </c>
      <c r="G26" s="44">
        <f t="shared" si="1"/>
        <v>13789.520000000004</v>
      </c>
    </row>
    <row r="27" spans="2:11" x14ac:dyDescent="0.2">
      <c r="B27" s="13">
        <f t="shared" si="2"/>
        <v>21</v>
      </c>
      <c r="C27" s="13">
        <v>2</v>
      </c>
      <c r="D27" s="13">
        <v>0</v>
      </c>
      <c r="E27" s="13">
        <f t="shared" si="0"/>
        <v>115114.52</v>
      </c>
      <c r="F27" s="13">
        <f t="shared" si="0"/>
        <v>101325</v>
      </c>
      <c r="G27" s="44">
        <f t="shared" si="1"/>
        <v>13789.520000000004</v>
      </c>
    </row>
    <row r="28" spans="2:11" x14ac:dyDescent="0.2">
      <c r="B28" s="13">
        <f t="shared" si="2"/>
        <v>22</v>
      </c>
      <c r="C28" s="13">
        <v>2</v>
      </c>
      <c r="D28" s="13">
        <v>0</v>
      </c>
      <c r="E28" s="13">
        <f t="shared" si="0"/>
        <v>115114.52</v>
      </c>
      <c r="F28" s="13">
        <f t="shared" si="0"/>
        <v>101325</v>
      </c>
      <c r="G28" s="44">
        <f t="shared" si="1"/>
        <v>13789.520000000004</v>
      </c>
    </row>
    <row r="29" spans="2:11" x14ac:dyDescent="0.2">
      <c r="B29" s="13">
        <f t="shared" si="2"/>
        <v>23</v>
      </c>
      <c r="C29" s="13">
        <v>2</v>
      </c>
      <c r="D29" s="13">
        <v>0</v>
      </c>
      <c r="E29" s="13">
        <f t="shared" si="0"/>
        <v>115114.52</v>
      </c>
      <c r="F29" s="13">
        <f t="shared" si="0"/>
        <v>101325</v>
      </c>
      <c r="G29" s="44">
        <f t="shared" si="1"/>
        <v>13789.520000000004</v>
      </c>
    </row>
    <row r="30" spans="2:11" x14ac:dyDescent="0.2">
      <c r="B30" s="13">
        <f t="shared" si="2"/>
        <v>24</v>
      </c>
      <c r="C30" s="13">
        <v>1</v>
      </c>
      <c r="D30" s="13">
        <v>0</v>
      </c>
      <c r="E30" s="13">
        <f t="shared" si="0"/>
        <v>108219.76</v>
      </c>
      <c r="F30" s="13">
        <f t="shared" si="0"/>
        <v>101325</v>
      </c>
      <c r="G30" s="44">
        <f t="shared" si="1"/>
        <v>6894.7599999999948</v>
      </c>
    </row>
    <row r="31" spans="2:11" x14ac:dyDescent="0.2">
      <c r="B31" s="13">
        <f t="shared" si="2"/>
        <v>25</v>
      </c>
      <c r="C31" s="13">
        <v>1</v>
      </c>
      <c r="D31" s="13">
        <v>0</v>
      </c>
      <c r="E31" s="13">
        <f t="shared" si="0"/>
        <v>108219.76</v>
      </c>
      <c r="F31" s="13">
        <f t="shared" si="0"/>
        <v>101325</v>
      </c>
      <c r="G31" s="44">
        <f t="shared" si="1"/>
        <v>6894.7599999999948</v>
      </c>
    </row>
    <row r="32" spans="2:11" x14ac:dyDescent="0.2">
      <c r="B32" s="13">
        <f t="shared" si="2"/>
        <v>26</v>
      </c>
      <c r="C32" s="13">
        <v>1</v>
      </c>
      <c r="D32" s="13">
        <v>0</v>
      </c>
      <c r="E32" s="13">
        <f t="shared" si="0"/>
        <v>108219.76</v>
      </c>
      <c r="F32" s="13">
        <f t="shared" si="0"/>
        <v>101325</v>
      </c>
      <c r="G32" s="44">
        <f t="shared" si="1"/>
        <v>6894.7599999999948</v>
      </c>
    </row>
    <row r="33" spans="2:7" x14ac:dyDescent="0.2">
      <c r="B33" s="13">
        <f t="shared" si="2"/>
        <v>27</v>
      </c>
      <c r="C33" s="13">
        <v>1</v>
      </c>
      <c r="D33" s="13">
        <v>0</v>
      </c>
      <c r="E33" s="13">
        <f t="shared" si="0"/>
        <v>108219.76</v>
      </c>
      <c r="F33" s="13">
        <f t="shared" si="0"/>
        <v>101325</v>
      </c>
      <c r="G33" s="44">
        <f t="shared" si="1"/>
        <v>6894.7599999999948</v>
      </c>
    </row>
    <row r="34" spans="2:7" x14ac:dyDescent="0.2">
      <c r="B34" s="13">
        <f t="shared" si="2"/>
        <v>28</v>
      </c>
      <c r="C34" s="13">
        <v>1</v>
      </c>
      <c r="D34" s="13">
        <v>0</v>
      </c>
      <c r="E34" s="13">
        <f t="shared" si="0"/>
        <v>108219.76</v>
      </c>
      <c r="F34" s="13">
        <f t="shared" si="0"/>
        <v>101325</v>
      </c>
      <c r="G34" s="44">
        <f t="shared" si="1"/>
        <v>6894.7599999999948</v>
      </c>
    </row>
    <row r="35" spans="2:7" x14ac:dyDescent="0.2">
      <c r="B35" s="13">
        <f t="shared" si="2"/>
        <v>29</v>
      </c>
      <c r="C35" s="13">
        <v>1</v>
      </c>
      <c r="D35" s="13">
        <v>0</v>
      </c>
      <c r="E35" s="13">
        <f t="shared" si="0"/>
        <v>108219.76</v>
      </c>
      <c r="F35" s="13">
        <f t="shared" si="0"/>
        <v>101325</v>
      </c>
      <c r="G35" s="44">
        <f t="shared" si="1"/>
        <v>6894.7599999999948</v>
      </c>
    </row>
    <row r="36" spans="2:7" x14ac:dyDescent="0.2">
      <c r="B36" s="13">
        <f t="shared" si="2"/>
        <v>30</v>
      </c>
      <c r="C36" s="13">
        <v>1</v>
      </c>
      <c r="D36" s="13">
        <v>0</v>
      </c>
      <c r="E36" s="13">
        <f t="shared" si="0"/>
        <v>108219.76</v>
      </c>
      <c r="F36" s="13">
        <f t="shared" si="0"/>
        <v>101325</v>
      </c>
      <c r="G36" s="44">
        <f t="shared" si="1"/>
        <v>6894.7599999999948</v>
      </c>
    </row>
    <row r="37" spans="2:7" x14ac:dyDescent="0.2">
      <c r="B37" s="13">
        <f t="shared" si="2"/>
        <v>31</v>
      </c>
      <c r="C37" s="13">
        <v>1</v>
      </c>
      <c r="D37" s="13">
        <v>0</v>
      </c>
      <c r="E37" s="13">
        <f t="shared" si="0"/>
        <v>108219.76</v>
      </c>
      <c r="F37" s="13">
        <f t="shared" si="0"/>
        <v>101325</v>
      </c>
      <c r="G37" s="44">
        <f t="shared" si="1"/>
        <v>6894.7599999999948</v>
      </c>
    </row>
    <row r="38" spans="2:7" x14ac:dyDescent="0.2">
      <c r="B38" s="13">
        <f t="shared" si="2"/>
        <v>32</v>
      </c>
      <c r="C38" s="13">
        <v>0</v>
      </c>
      <c r="D38" s="13">
        <v>0</v>
      </c>
      <c r="E38" s="13">
        <f t="shared" si="0"/>
        <v>101325</v>
      </c>
      <c r="F38" s="13">
        <f t="shared" si="0"/>
        <v>101325</v>
      </c>
      <c r="G38" s="44"/>
    </row>
    <row r="39" spans="2:7" x14ac:dyDescent="0.2">
      <c r="B39" s="13">
        <f t="shared" si="2"/>
        <v>33</v>
      </c>
      <c r="C39" s="13">
        <v>0</v>
      </c>
      <c r="D39" s="13">
        <v>0</v>
      </c>
      <c r="E39" s="13">
        <f t="shared" si="0"/>
        <v>101325</v>
      </c>
      <c r="F39" s="13">
        <f t="shared" si="0"/>
        <v>101325</v>
      </c>
      <c r="G39" s="44"/>
    </row>
  </sheetData>
  <mergeCells count="3">
    <mergeCell ref="B4:B5"/>
    <mergeCell ref="B2:G2"/>
    <mergeCell ref="I2:K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35C2A-6350-2842-9DF1-B64F5259796A}">
  <dimension ref="B1:K39"/>
  <sheetViews>
    <sheetView zoomScale="124" workbookViewId="0">
      <selection activeCell="J19" sqref="J19"/>
    </sheetView>
  </sheetViews>
  <sheetFormatPr baseColWidth="10" defaultRowHeight="15" x14ac:dyDescent="0.2"/>
  <cols>
    <col min="9" max="13" width="25.83203125" customWidth="1"/>
  </cols>
  <sheetData>
    <row r="1" spans="2:11" ht="16" thickBot="1" x14ac:dyDescent="0.25"/>
    <row r="2" spans="2:11" ht="16" thickBot="1" x14ac:dyDescent="0.25">
      <c r="B2" s="98" t="s">
        <v>53</v>
      </c>
      <c r="C2" s="98"/>
      <c r="D2" s="98"/>
      <c r="E2" s="98"/>
      <c r="F2" s="98"/>
      <c r="G2" s="98"/>
      <c r="I2" s="95" t="s">
        <v>40</v>
      </c>
      <c r="J2" s="96"/>
      <c r="K2" s="97"/>
    </row>
    <row r="3" spans="2:11" x14ac:dyDescent="0.2">
      <c r="B3" s="14" t="s">
        <v>34</v>
      </c>
      <c r="C3" s="19" t="s">
        <v>4</v>
      </c>
      <c r="D3" s="20" t="s">
        <v>7</v>
      </c>
      <c r="E3" s="19" t="s">
        <v>4</v>
      </c>
      <c r="F3" s="20" t="s">
        <v>7</v>
      </c>
      <c r="G3" s="43" t="s">
        <v>51</v>
      </c>
      <c r="I3" s="31" t="s">
        <v>21</v>
      </c>
      <c r="J3" s="32">
        <f xml:space="preserve"> 0.328*25.4*10^(-3)/2</f>
        <v>4.1655999999999993E-3</v>
      </c>
      <c r="K3" s="33" t="s">
        <v>28</v>
      </c>
    </row>
    <row r="4" spans="2:11" x14ac:dyDescent="0.2">
      <c r="B4" s="90" t="s">
        <v>35</v>
      </c>
      <c r="C4" s="21" t="s">
        <v>5</v>
      </c>
      <c r="D4" s="21" t="s">
        <v>5</v>
      </c>
      <c r="E4" s="21" t="s">
        <v>36</v>
      </c>
      <c r="F4" s="21" t="s">
        <v>36</v>
      </c>
      <c r="G4" s="21" t="s">
        <v>36</v>
      </c>
      <c r="I4" s="25" t="s">
        <v>22</v>
      </c>
      <c r="J4" s="23">
        <f xml:space="preserve"> 7.94*10^(-3)</f>
        <v>7.9400000000000009E-3</v>
      </c>
      <c r="K4" s="26" t="s">
        <v>28</v>
      </c>
    </row>
    <row r="5" spans="2:11" x14ac:dyDescent="0.2">
      <c r="B5" s="90"/>
      <c r="C5" s="21" t="s">
        <v>14</v>
      </c>
      <c r="D5" s="21" t="s">
        <v>14</v>
      </c>
      <c r="E5" s="21" t="s">
        <v>14</v>
      </c>
      <c r="F5" s="21" t="s">
        <v>14</v>
      </c>
      <c r="G5" s="21" t="s">
        <v>14</v>
      </c>
      <c r="I5" s="25" t="s">
        <v>23</v>
      </c>
      <c r="J5" s="23">
        <f>J4*PI()*J3^2</f>
        <v>4.3283812240392796E-7</v>
      </c>
      <c r="K5" s="26" t="s">
        <v>27</v>
      </c>
    </row>
    <row r="6" spans="2:11" x14ac:dyDescent="0.2">
      <c r="B6" s="18">
        <v>0</v>
      </c>
      <c r="C6" s="18">
        <v>187</v>
      </c>
      <c r="D6" s="18">
        <v>0</v>
      </c>
      <c r="E6" s="18">
        <f t="shared" ref="E6:F38" si="0">C6*6894.76 +101325</f>
        <v>1390645.12</v>
      </c>
      <c r="F6" s="18">
        <f t="shared" si="0"/>
        <v>101325</v>
      </c>
      <c r="G6" s="47">
        <f t="shared" ref="G6:G37" si="1">E6-F6</f>
        <v>1289320.1200000001</v>
      </c>
      <c r="I6" s="25" t="s">
        <v>24</v>
      </c>
      <c r="J6" s="23">
        <f>25.08*10^(-9)/4</f>
        <v>6.2700000000000001E-9</v>
      </c>
      <c r="K6" s="26" t="s">
        <v>27</v>
      </c>
    </row>
    <row r="7" spans="2:11" x14ac:dyDescent="0.2">
      <c r="B7" s="18">
        <f t="shared" ref="B7:B38" si="2">B6+1</f>
        <v>1</v>
      </c>
      <c r="C7" s="18">
        <v>157</v>
      </c>
      <c r="D7" s="18">
        <v>0</v>
      </c>
      <c r="E7" s="18">
        <f t="shared" si="0"/>
        <v>1183802.32</v>
      </c>
      <c r="F7" s="18">
        <f t="shared" si="0"/>
        <v>101325</v>
      </c>
      <c r="G7" s="47">
        <f t="shared" si="1"/>
        <v>1082477.32</v>
      </c>
      <c r="I7" s="25" t="s">
        <v>25</v>
      </c>
      <c r="J7" s="23">
        <f>J6/J5</f>
        <v>1.4485785044018804E-2</v>
      </c>
      <c r="K7" s="26" t="s">
        <v>26</v>
      </c>
    </row>
    <row r="8" spans="2:11" x14ac:dyDescent="0.2">
      <c r="B8" s="18">
        <f t="shared" si="2"/>
        <v>2</v>
      </c>
      <c r="C8" s="18">
        <v>126</v>
      </c>
      <c r="D8" s="18">
        <v>0</v>
      </c>
      <c r="E8" s="18">
        <f t="shared" si="0"/>
        <v>970064.76</v>
      </c>
      <c r="F8" s="18">
        <f t="shared" si="0"/>
        <v>101325</v>
      </c>
      <c r="G8" s="47">
        <f t="shared" si="1"/>
        <v>868739.76</v>
      </c>
      <c r="I8" s="25" t="s">
        <v>39</v>
      </c>
      <c r="J8" s="23">
        <f>J3^2*PI()</f>
        <v>5.4513617431225171E-5</v>
      </c>
      <c r="K8" s="26" t="s">
        <v>41</v>
      </c>
    </row>
    <row r="9" spans="2:11" x14ac:dyDescent="0.2">
      <c r="B9" s="18">
        <f t="shared" si="2"/>
        <v>3</v>
      </c>
      <c r="C9" s="18">
        <v>107</v>
      </c>
      <c r="D9" s="18">
        <v>0</v>
      </c>
      <c r="E9" s="18">
        <f t="shared" si="0"/>
        <v>839064.32000000007</v>
      </c>
      <c r="F9" s="18">
        <f t="shared" si="0"/>
        <v>101325</v>
      </c>
      <c r="G9" s="47">
        <f t="shared" si="1"/>
        <v>737739.32000000007</v>
      </c>
      <c r="I9" s="25" t="s">
        <v>37</v>
      </c>
      <c r="J9" s="23">
        <f>7.94*4*0.001</f>
        <v>3.1760000000000004E-2</v>
      </c>
      <c r="K9" s="26" t="s">
        <v>28</v>
      </c>
    </row>
    <row r="10" spans="2:11" x14ac:dyDescent="0.2">
      <c r="B10" s="18">
        <f t="shared" si="2"/>
        <v>4</v>
      </c>
      <c r="C10" s="18">
        <v>87</v>
      </c>
      <c r="D10" s="18">
        <v>0</v>
      </c>
      <c r="E10" s="18">
        <f t="shared" si="0"/>
        <v>701169.12</v>
      </c>
      <c r="F10" s="18">
        <f t="shared" si="0"/>
        <v>101325</v>
      </c>
      <c r="G10" s="47">
        <f t="shared" si="1"/>
        <v>599844.12</v>
      </c>
      <c r="I10" s="25" t="s">
        <v>38</v>
      </c>
      <c r="J10" s="23">
        <f>2.54*0.01*6</f>
        <v>0.15240000000000001</v>
      </c>
      <c r="K10" s="26" t="s">
        <v>28</v>
      </c>
    </row>
    <row r="11" spans="2:11" x14ac:dyDescent="0.2">
      <c r="B11" s="18">
        <f t="shared" si="2"/>
        <v>5</v>
      </c>
      <c r="C11" s="18">
        <v>74</v>
      </c>
      <c r="D11" s="18">
        <v>0</v>
      </c>
      <c r="E11" s="18">
        <f t="shared" si="0"/>
        <v>611537.24</v>
      </c>
      <c r="F11" s="18">
        <f t="shared" si="0"/>
        <v>101325</v>
      </c>
      <c r="G11" s="47">
        <f t="shared" si="1"/>
        <v>510212.24</v>
      </c>
      <c r="I11" s="25" t="s">
        <v>30</v>
      </c>
      <c r="J11" s="23">
        <f>1.79*10^(-5)</f>
        <v>1.7900000000000001E-5</v>
      </c>
      <c r="K11" s="26" t="s">
        <v>31</v>
      </c>
    </row>
    <row r="12" spans="2:11" x14ac:dyDescent="0.2">
      <c r="B12" s="18">
        <f t="shared" si="2"/>
        <v>6</v>
      </c>
      <c r="C12" s="18">
        <v>65</v>
      </c>
      <c r="D12" s="18">
        <v>0</v>
      </c>
      <c r="E12" s="18">
        <f t="shared" si="0"/>
        <v>549484.4</v>
      </c>
      <c r="F12" s="18">
        <f t="shared" si="0"/>
        <v>101325</v>
      </c>
      <c r="G12" s="47">
        <f t="shared" si="1"/>
        <v>448159.4</v>
      </c>
      <c r="I12" s="25" t="s">
        <v>33</v>
      </c>
      <c r="J12" s="23">
        <v>1.1839999999999999</v>
      </c>
      <c r="K12" s="26" t="s">
        <v>32</v>
      </c>
    </row>
    <row r="13" spans="2:11" x14ac:dyDescent="0.2">
      <c r="B13" s="18">
        <f t="shared" si="2"/>
        <v>7</v>
      </c>
      <c r="C13" s="18">
        <v>53</v>
      </c>
      <c r="D13" s="18">
        <v>0</v>
      </c>
      <c r="E13" s="18">
        <f t="shared" si="0"/>
        <v>466747.28</v>
      </c>
      <c r="F13" s="18">
        <f t="shared" si="0"/>
        <v>101325</v>
      </c>
      <c r="G13" s="47">
        <f t="shared" si="1"/>
        <v>365422.28</v>
      </c>
      <c r="I13" s="25" t="s">
        <v>47</v>
      </c>
      <c r="J13" s="23">
        <f>PI()*J3^2*200*0.001</f>
        <v>1.0902723486245034E-5</v>
      </c>
      <c r="K13" s="26"/>
    </row>
    <row r="14" spans="2:11" x14ac:dyDescent="0.2">
      <c r="B14" s="18">
        <f t="shared" si="2"/>
        <v>8</v>
      </c>
      <c r="C14" s="18">
        <v>44</v>
      </c>
      <c r="D14" s="18">
        <v>0</v>
      </c>
      <c r="E14" s="18">
        <f t="shared" si="0"/>
        <v>404694.44</v>
      </c>
      <c r="F14" s="18">
        <f t="shared" si="0"/>
        <v>101325</v>
      </c>
      <c r="G14" s="47">
        <f t="shared" si="1"/>
        <v>303369.44</v>
      </c>
      <c r="I14" s="25" t="s">
        <v>46</v>
      </c>
      <c r="J14" s="23">
        <f>PI()*J3^2*350*0.001</f>
        <v>1.9079766100928807E-5</v>
      </c>
      <c r="K14" s="26" t="s">
        <v>27</v>
      </c>
    </row>
    <row r="15" spans="2:11" x14ac:dyDescent="0.2">
      <c r="B15" s="18">
        <f t="shared" si="2"/>
        <v>9</v>
      </c>
      <c r="C15" s="18">
        <v>37</v>
      </c>
      <c r="D15" s="18">
        <v>0</v>
      </c>
      <c r="E15" s="18">
        <f t="shared" si="0"/>
        <v>356431.12</v>
      </c>
      <c r="F15" s="18">
        <f t="shared" si="0"/>
        <v>101325</v>
      </c>
      <c r="G15" s="47">
        <f t="shared" si="1"/>
        <v>255106.12</v>
      </c>
      <c r="I15" s="25" t="s">
        <v>43</v>
      </c>
      <c r="J15" s="13">
        <v>1391645</v>
      </c>
      <c r="K15" s="26" t="s">
        <v>36</v>
      </c>
    </row>
    <row r="16" spans="2:11" x14ac:dyDescent="0.2">
      <c r="B16" s="18">
        <f t="shared" si="2"/>
        <v>10</v>
      </c>
      <c r="C16" s="18">
        <v>31</v>
      </c>
      <c r="D16" s="18">
        <v>0</v>
      </c>
      <c r="E16" s="18">
        <f t="shared" si="0"/>
        <v>315062.56</v>
      </c>
      <c r="F16" s="18">
        <f t="shared" si="0"/>
        <v>101325</v>
      </c>
      <c r="G16" s="47">
        <f t="shared" si="1"/>
        <v>213737.56</v>
      </c>
      <c r="I16" s="25" t="s">
        <v>43</v>
      </c>
      <c r="J16" s="23">
        <f>J15/J17</f>
        <v>13.734468295090057</v>
      </c>
      <c r="K16" s="26" t="s">
        <v>56</v>
      </c>
    </row>
    <row r="17" spans="2:11" x14ac:dyDescent="0.2">
      <c r="B17" s="18">
        <f t="shared" si="2"/>
        <v>11</v>
      </c>
      <c r="C17" s="18">
        <v>26</v>
      </c>
      <c r="D17" s="18">
        <v>0</v>
      </c>
      <c r="E17" s="18">
        <f t="shared" si="0"/>
        <v>280588.76</v>
      </c>
      <c r="F17" s="18">
        <f t="shared" si="0"/>
        <v>101325</v>
      </c>
      <c r="G17" s="47">
        <f t="shared" si="1"/>
        <v>179263.76</v>
      </c>
      <c r="I17" s="25" t="s">
        <v>44</v>
      </c>
      <c r="J17" s="23">
        <v>101325</v>
      </c>
      <c r="K17" s="26" t="s">
        <v>36</v>
      </c>
    </row>
    <row r="18" spans="2:11" x14ac:dyDescent="0.2">
      <c r="B18" s="18">
        <f t="shared" si="2"/>
        <v>12</v>
      </c>
      <c r="C18" s="18">
        <v>22</v>
      </c>
      <c r="D18" s="18">
        <v>0</v>
      </c>
      <c r="E18" s="18">
        <f t="shared" si="0"/>
        <v>253009.72</v>
      </c>
      <c r="F18" s="18">
        <f t="shared" si="0"/>
        <v>101325</v>
      </c>
      <c r="G18" s="47">
        <f t="shared" si="1"/>
        <v>151684.72</v>
      </c>
      <c r="I18" s="25" t="s">
        <v>45</v>
      </c>
      <c r="J18" s="23">
        <v>0.15953000000000001</v>
      </c>
      <c r="K18" s="26" t="s">
        <v>26</v>
      </c>
    </row>
    <row r="19" spans="2:11" x14ac:dyDescent="0.2">
      <c r="B19" s="18">
        <f t="shared" si="2"/>
        <v>13</v>
      </c>
      <c r="C19" s="18">
        <v>18</v>
      </c>
      <c r="D19" s="18">
        <v>0</v>
      </c>
      <c r="E19" s="18">
        <f t="shared" si="0"/>
        <v>225430.68</v>
      </c>
      <c r="F19" s="18">
        <f t="shared" si="0"/>
        <v>101325</v>
      </c>
      <c r="G19" s="47">
        <f t="shared" si="1"/>
        <v>124105.68</v>
      </c>
      <c r="I19" s="28" t="s">
        <v>49</v>
      </c>
      <c r="J19" s="23">
        <f>J18*J11*J14*J9/(PI()*J3^2*(J15-J17))</f>
        <v>2.4600645647591298E-14</v>
      </c>
      <c r="K19" s="26" t="s">
        <v>41</v>
      </c>
    </row>
    <row r="20" spans="2:11" ht="16" thickBot="1" x14ac:dyDescent="0.25">
      <c r="B20" s="18">
        <f t="shared" si="2"/>
        <v>14</v>
      </c>
      <c r="C20" s="18">
        <v>15</v>
      </c>
      <c r="D20" s="18">
        <v>0</v>
      </c>
      <c r="E20" s="18">
        <f t="shared" si="0"/>
        <v>204746.40000000002</v>
      </c>
      <c r="F20" s="18">
        <f t="shared" si="0"/>
        <v>101325</v>
      </c>
      <c r="G20" s="47">
        <f t="shared" si="1"/>
        <v>103421.40000000002</v>
      </c>
      <c r="I20" s="27" t="s">
        <v>48</v>
      </c>
      <c r="J20" s="45">
        <f>J18*J11*J13*J9/(PI()*J3^2*(J15-J17))</f>
        <v>1.4057511798623601E-14</v>
      </c>
      <c r="K20" s="46" t="s">
        <v>41</v>
      </c>
    </row>
    <row r="21" spans="2:11" x14ac:dyDescent="0.2">
      <c r="B21" s="18">
        <f t="shared" si="2"/>
        <v>15</v>
      </c>
      <c r="C21" s="18">
        <v>13</v>
      </c>
      <c r="D21" s="18">
        <v>0</v>
      </c>
      <c r="E21" s="18">
        <f t="shared" si="0"/>
        <v>190956.88</v>
      </c>
      <c r="F21" s="18">
        <f t="shared" si="0"/>
        <v>101325</v>
      </c>
      <c r="G21" s="47">
        <f t="shared" si="1"/>
        <v>89631.88</v>
      </c>
    </row>
    <row r="22" spans="2:11" x14ac:dyDescent="0.2">
      <c r="B22" s="18">
        <f t="shared" si="2"/>
        <v>16</v>
      </c>
      <c r="C22" s="18">
        <v>11</v>
      </c>
      <c r="D22" s="18">
        <v>0</v>
      </c>
      <c r="E22" s="18">
        <f t="shared" si="0"/>
        <v>177167.35999999999</v>
      </c>
      <c r="F22" s="18">
        <f t="shared" si="0"/>
        <v>101325</v>
      </c>
      <c r="G22" s="47">
        <f t="shared" si="1"/>
        <v>75842.359999999986</v>
      </c>
    </row>
    <row r="23" spans="2:11" x14ac:dyDescent="0.2">
      <c r="B23" s="18">
        <f t="shared" si="2"/>
        <v>17</v>
      </c>
      <c r="C23" s="18">
        <v>9</v>
      </c>
      <c r="D23" s="18">
        <v>0</v>
      </c>
      <c r="E23" s="18">
        <f t="shared" si="0"/>
        <v>163377.84</v>
      </c>
      <c r="F23" s="18">
        <f t="shared" si="0"/>
        <v>101325</v>
      </c>
      <c r="G23" s="47">
        <f t="shared" si="1"/>
        <v>62052.84</v>
      </c>
    </row>
    <row r="24" spans="2:11" x14ac:dyDescent="0.2">
      <c r="B24" s="18">
        <f t="shared" si="2"/>
        <v>18</v>
      </c>
      <c r="C24" s="18">
        <v>8</v>
      </c>
      <c r="D24" s="18">
        <v>0</v>
      </c>
      <c r="E24" s="18">
        <f t="shared" si="0"/>
        <v>156483.08000000002</v>
      </c>
      <c r="F24" s="18">
        <f t="shared" si="0"/>
        <v>101325</v>
      </c>
      <c r="G24" s="47">
        <f t="shared" si="1"/>
        <v>55158.080000000016</v>
      </c>
    </row>
    <row r="25" spans="2:11" x14ac:dyDescent="0.2">
      <c r="B25" s="18">
        <f t="shared" si="2"/>
        <v>19</v>
      </c>
      <c r="C25" s="18">
        <v>7</v>
      </c>
      <c r="D25" s="18">
        <v>0</v>
      </c>
      <c r="E25" s="18">
        <f t="shared" si="0"/>
        <v>149588.32</v>
      </c>
      <c r="F25" s="18">
        <f t="shared" si="0"/>
        <v>101325</v>
      </c>
      <c r="G25" s="47">
        <f t="shared" si="1"/>
        <v>48263.320000000007</v>
      </c>
    </row>
    <row r="26" spans="2:11" x14ac:dyDescent="0.2">
      <c r="B26" s="18">
        <f t="shared" si="2"/>
        <v>20</v>
      </c>
      <c r="C26" s="18">
        <v>6</v>
      </c>
      <c r="D26" s="18">
        <v>0</v>
      </c>
      <c r="E26" s="18">
        <f t="shared" si="0"/>
        <v>142693.56</v>
      </c>
      <c r="F26" s="18">
        <f t="shared" si="0"/>
        <v>101325</v>
      </c>
      <c r="G26" s="47">
        <f t="shared" si="1"/>
        <v>41368.559999999998</v>
      </c>
    </row>
    <row r="27" spans="2:11" x14ac:dyDescent="0.2">
      <c r="B27" s="18">
        <f t="shared" si="2"/>
        <v>21</v>
      </c>
      <c r="C27" s="18">
        <v>5</v>
      </c>
      <c r="D27" s="18">
        <v>0</v>
      </c>
      <c r="E27" s="18">
        <f t="shared" si="0"/>
        <v>135798.79999999999</v>
      </c>
      <c r="F27" s="18">
        <f t="shared" si="0"/>
        <v>101325</v>
      </c>
      <c r="G27" s="47">
        <f t="shared" si="1"/>
        <v>34473.799999999988</v>
      </c>
    </row>
    <row r="28" spans="2:11" x14ac:dyDescent="0.2">
      <c r="B28" s="18">
        <f t="shared" si="2"/>
        <v>22</v>
      </c>
      <c r="C28" s="18">
        <v>5</v>
      </c>
      <c r="D28" s="18">
        <v>0</v>
      </c>
      <c r="E28" s="18">
        <f t="shared" si="0"/>
        <v>135798.79999999999</v>
      </c>
      <c r="F28" s="18">
        <f t="shared" si="0"/>
        <v>101325</v>
      </c>
      <c r="G28" s="47">
        <f t="shared" si="1"/>
        <v>34473.799999999988</v>
      </c>
    </row>
    <row r="29" spans="2:11" x14ac:dyDescent="0.2">
      <c r="B29" s="18">
        <f t="shared" si="2"/>
        <v>23</v>
      </c>
      <c r="C29" s="18">
        <v>4</v>
      </c>
      <c r="D29" s="18">
        <v>0</v>
      </c>
      <c r="E29" s="18">
        <f t="shared" si="0"/>
        <v>128904.04000000001</v>
      </c>
      <c r="F29" s="18">
        <f t="shared" si="0"/>
        <v>101325</v>
      </c>
      <c r="G29" s="47">
        <f t="shared" si="1"/>
        <v>27579.040000000008</v>
      </c>
    </row>
    <row r="30" spans="2:11" x14ac:dyDescent="0.2">
      <c r="B30" s="18">
        <f t="shared" si="2"/>
        <v>24</v>
      </c>
      <c r="C30" s="18">
        <v>3</v>
      </c>
      <c r="D30" s="18">
        <v>0</v>
      </c>
      <c r="E30" s="18">
        <f t="shared" si="0"/>
        <v>122009.28</v>
      </c>
      <c r="F30" s="18">
        <f t="shared" si="0"/>
        <v>101325</v>
      </c>
      <c r="G30" s="47">
        <f t="shared" si="1"/>
        <v>20684.28</v>
      </c>
    </row>
    <row r="31" spans="2:11" x14ac:dyDescent="0.2">
      <c r="B31" s="18">
        <f t="shared" si="2"/>
        <v>25</v>
      </c>
      <c r="C31" s="18">
        <v>3</v>
      </c>
      <c r="D31" s="18">
        <v>0</v>
      </c>
      <c r="E31" s="18">
        <f t="shared" si="0"/>
        <v>122009.28</v>
      </c>
      <c r="F31" s="18">
        <f t="shared" si="0"/>
        <v>101325</v>
      </c>
      <c r="G31" s="47">
        <f t="shared" si="1"/>
        <v>20684.28</v>
      </c>
    </row>
    <row r="32" spans="2:11" x14ac:dyDescent="0.2">
      <c r="B32" s="18">
        <f t="shared" si="2"/>
        <v>26</v>
      </c>
      <c r="C32" s="18">
        <v>3</v>
      </c>
      <c r="D32" s="18">
        <v>0</v>
      </c>
      <c r="E32" s="18">
        <f t="shared" si="0"/>
        <v>122009.28</v>
      </c>
      <c r="F32" s="18">
        <f t="shared" si="0"/>
        <v>101325</v>
      </c>
      <c r="G32" s="47">
        <f t="shared" si="1"/>
        <v>20684.28</v>
      </c>
    </row>
    <row r="33" spans="2:8" x14ac:dyDescent="0.2">
      <c r="B33" s="18">
        <f t="shared" si="2"/>
        <v>27</v>
      </c>
      <c r="C33" s="18">
        <v>2</v>
      </c>
      <c r="D33" s="18">
        <v>0</v>
      </c>
      <c r="E33" s="18">
        <f t="shared" si="0"/>
        <v>115114.52</v>
      </c>
      <c r="F33" s="18">
        <f t="shared" si="0"/>
        <v>101325</v>
      </c>
      <c r="G33" s="47">
        <f t="shared" si="1"/>
        <v>13789.520000000004</v>
      </c>
    </row>
    <row r="34" spans="2:8" x14ac:dyDescent="0.2">
      <c r="B34" s="18">
        <f t="shared" si="2"/>
        <v>28</v>
      </c>
      <c r="C34" s="18">
        <v>2</v>
      </c>
      <c r="D34" s="18">
        <v>0</v>
      </c>
      <c r="E34" s="18">
        <f t="shared" si="0"/>
        <v>115114.52</v>
      </c>
      <c r="F34" s="18">
        <f t="shared" si="0"/>
        <v>101325</v>
      </c>
      <c r="G34" s="47">
        <f t="shared" si="1"/>
        <v>13789.520000000004</v>
      </c>
    </row>
    <row r="35" spans="2:8" x14ac:dyDescent="0.2">
      <c r="B35" s="18">
        <f t="shared" si="2"/>
        <v>29</v>
      </c>
      <c r="C35" s="18">
        <v>2</v>
      </c>
      <c r="D35" s="18">
        <v>0</v>
      </c>
      <c r="E35" s="18">
        <f t="shared" si="0"/>
        <v>115114.52</v>
      </c>
      <c r="F35" s="18">
        <f t="shared" si="0"/>
        <v>101325</v>
      </c>
      <c r="G35" s="47">
        <f t="shared" si="1"/>
        <v>13789.520000000004</v>
      </c>
    </row>
    <row r="36" spans="2:8" x14ac:dyDescent="0.2">
      <c r="B36" s="18">
        <f t="shared" si="2"/>
        <v>30</v>
      </c>
      <c r="C36" s="18">
        <v>2</v>
      </c>
      <c r="D36" s="18">
        <v>0</v>
      </c>
      <c r="E36" s="18">
        <f t="shared" si="0"/>
        <v>115114.52</v>
      </c>
      <c r="F36" s="18">
        <f t="shared" si="0"/>
        <v>101325</v>
      </c>
      <c r="G36" s="47">
        <f t="shared" si="1"/>
        <v>13789.520000000004</v>
      </c>
    </row>
    <row r="37" spans="2:8" x14ac:dyDescent="0.2">
      <c r="B37" s="18">
        <f t="shared" si="2"/>
        <v>31</v>
      </c>
      <c r="C37" s="18">
        <v>1</v>
      </c>
      <c r="D37" s="18">
        <v>0</v>
      </c>
      <c r="E37" s="18">
        <f t="shared" si="0"/>
        <v>108219.76</v>
      </c>
      <c r="F37" s="18">
        <f t="shared" si="0"/>
        <v>101325</v>
      </c>
      <c r="G37" s="47">
        <f t="shared" si="1"/>
        <v>6894.7599999999948</v>
      </c>
    </row>
    <row r="38" spans="2:8" x14ac:dyDescent="0.2">
      <c r="B38" s="18">
        <f t="shared" si="2"/>
        <v>32</v>
      </c>
      <c r="C38" s="18">
        <v>1</v>
      </c>
      <c r="D38" s="18">
        <v>0</v>
      </c>
      <c r="E38" s="18">
        <f t="shared" si="0"/>
        <v>108219.76</v>
      </c>
      <c r="F38" s="18">
        <f t="shared" si="0"/>
        <v>101325</v>
      </c>
      <c r="G38" s="38"/>
      <c r="H38" s="35"/>
    </row>
    <row r="39" spans="2:8" x14ac:dyDescent="0.2">
      <c r="B39" s="18">
        <f>B38+1</f>
        <v>33</v>
      </c>
      <c r="C39" s="18">
        <v>0</v>
      </c>
      <c r="D39" s="18">
        <v>0</v>
      </c>
      <c r="E39" s="18">
        <f>C39*6894.76 +101325</f>
        <v>101325</v>
      </c>
      <c r="F39" s="18">
        <f>D39*6894.76 +101325</f>
        <v>101325</v>
      </c>
      <c r="G39" s="38"/>
      <c r="H39" s="35"/>
    </row>
  </sheetData>
  <mergeCells count="3">
    <mergeCell ref="B4:B5"/>
    <mergeCell ref="B2:G2"/>
    <mergeCell ref="I2:K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27697-73EA-964F-94AA-D392B7499209}">
  <dimension ref="B1:K40"/>
  <sheetViews>
    <sheetView zoomScale="124" workbookViewId="0">
      <selection activeCell="G20" sqref="G20"/>
    </sheetView>
  </sheetViews>
  <sheetFormatPr baseColWidth="10" defaultRowHeight="15" x14ac:dyDescent="0.2"/>
  <cols>
    <col min="9" max="13" width="25.83203125" customWidth="1"/>
  </cols>
  <sheetData>
    <row r="1" spans="2:11" ht="16" thickBot="1" x14ac:dyDescent="0.25"/>
    <row r="2" spans="2:11" ht="16" thickBot="1" x14ac:dyDescent="0.25">
      <c r="B2" s="99" t="s">
        <v>53</v>
      </c>
      <c r="C2" s="99"/>
      <c r="D2" s="99"/>
      <c r="E2" s="99"/>
      <c r="F2" s="99"/>
      <c r="G2" s="99"/>
      <c r="I2" s="95" t="s">
        <v>40</v>
      </c>
      <c r="J2" s="96"/>
      <c r="K2" s="97"/>
    </row>
    <row r="3" spans="2:11" x14ac:dyDescent="0.2">
      <c r="B3" s="14" t="s">
        <v>34</v>
      </c>
      <c r="C3" s="19" t="s">
        <v>4</v>
      </c>
      <c r="D3" s="20" t="s">
        <v>7</v>
      </c>
      <c r="E3" s="19" t="s">
        <v>4</v>
      </c>
      <c r="F3" s="20" t="s">
        <v>7</v>
      </c>
      <c r="G3" s="43" t="s">
        <v>51</v>
      </c>
      <c r="I3" s="50" t="s">
        <v>21</v>
      </c>
      <c r="J3" s="32">
        <f xml:space="preserve"> 0.328*25.4*10^(-3)/2</f>
        <v>4.1655999999999993E-3</v>
      </c>
      <c r="K3" s="33" t="s">
        <v>28</v>
      </c>
    </row>
    <row r="4" spans="2:11" x14ac:dyDescent="0.2">
      <c r="B4" s="90" t="s">
        <v>35</v>
      </c>
      <c r="C4" s="21" t="s">
        <v>5</v>
      </c>
      <c r="D4" s="21" t="s">
        <v>5</v>
      </c>
      <c r="E4" s="21" t="s">
        <v>36</v>
      </c>
      <c r="F4" s="21" t="s">
        <v>36</v>
      </c>
      <c r="G4" s="21" t="s">
        <v>36</v>
      </c>
      <c r="I4" s="51" t="s">
        <v>22</v>
      </c>
      <c r="J4" s="23">
        <f xml:space="preserve"> 7.94*10^(-3)</f>
        <v>7.9400000000000009E-3</v>
      </c>
      <c r="K4" s="26" t="s">
        <v>28</v>
      </c>
    </row>
    <row r="5" spans="2:11" x14ac:dyDescent="0.2">
      <c r="B5" s="90"/>
      <c r="C5" s="21" t="s">
        <v>14</v>
      </c>
      <c r="D5" s="21" t="s">
        <v>14</v>
      </c>
      <c r="E5" s="21" t="s">
        <v>14</v>
      </c>
      <c r="F5" s="21" t="s">
        <v>14</v>
      </c>
      <c r="G5" s="21" t="s">
        <v>14</v>
      </c>
      <c r="I5" s="51" t="s">
        <v>23</v>
      </c>
      <c r="J5" s="23">
        <f>J4*PI()*J3^2</f>
        <v>4.3283812240392796E-7</v>
      </c>
      <c r="K5" s="26" t="s">
        <v>27</v>
      </c>
    </row>
    <row r="6" spans="2:11" x14ac:dyDescent="0.2">
      <c r="B6" s="48">
        <v>0</v>
      </c>
      <c r="C6" s="48">
        <v>132</v>
      </c>
      <c r="D6" s="48">
        <v>0</v>
      </c>
      <c r="E6" s="48">
        <f t="shared" ref="E6:E40" si="0">C6*6894.76 +101325</f>
        <v>1011433.3200000001</v>
      </c>
      <c r="F6" s="48">
        <f t="shared" ref="F6:F38" si="1">D6*6894.76 +101325</f>
        <v>101325</v>
      </c>
      <c r="G6" s="49">
        <f t="shared" ref="G6:G37" si="2">E6-F6</f>
        <v>910108.32000000007</v>
      </c>
      <c r="I6" s="51" t="s">
        <v>24</v>
      </c>
      <c r="J6" s="23">
        <f>25.08*10^(-9)/4</f>
        <v>6.2700000000000001E-9</v>
      </c>
      <c r="K6" s="26" t="s">
        <v>27</v>
      </c>
    </row>
    <row r="7" spans="2:11" x14ac:dyDescent="0.2">
      <c r="B7" s="48">
        <f t="shared" ref="B7:B40" si="3">B6+1</f>
        <v>1</v>
      </c>
      <c r="C7" s="48">
        <v>111</v>
      </c>
      <c r="D7" s="48">
        <v>0</v>
      </c>
      <c r="E7" s="48">
        <f t="shared" si="0"/>
        <v>866643.36</v>
      </c>
      <c r="F7" s="48">
        <f t="shared" si="1"/>
        <v>101325</v>
      </c>
      <c r="G7" s="49">
        <f t="shared" si="2"/>
        <v>765318.36</v>
      </c>
      <c r="I7" s="51" t="s">
        <v>25</v>
      </c>
      <c r="J7" s="23">
        <f>J6/J5</f>
        <v>1.4485785044018804E-2</v>
      </c>
      <c r="K7" s="26" t="s">
        <v>26</v>
      </c>
    </row>
    <row r="8" spans="2:11" x14ac:dyDescent="0.2">
      <c r="B8" s="48">
        <f t="shared" si="3"/>
        <v>2</v>
      </c>
      <c r="C8" s="48">
        <v>97</v>
      </c>
      <c r="D8" s="48">
        <v>0</v>
      </c>
      <c r="E8" s="48">
        <f t="shared" si="0"/>
        <v>770116.72</v>
      </c>
      <c r="F8" s="48">
        <f t="shared" si="1"/>
        <v>101325</v>
      </c>
      <c r="G8" s="49">
        <f t="shared" si="2"/>
        <v>668791.72</v>
      </c>
      <c r="I8" s="51" t="s">
        <v>39</v>
      </c>
      <c r="J8" s="23">
        <f>J3^2*PI()</f>
        <v>5.4513617431225171E-5</v>
      </c>
      <c r="K8" s="26" t="s">
        <v>41</v>
      </c>
    </row>
    <row r="9" spans="2:11" x14ac:dyDescent="0.2">
      <c r="B9" s="48">
        <f t="shared" si="3"/>
        <v>3</v>
      </c>
      <c r="C9" s="48">
        <v>82</v>
      </c>
      <c r="D9" s="48">
        <v>0</v>
      </c>
      <c r="E9" s="48">
        <f t="shared" si="0"/>
        <v>666695.32000000007</v>
      </c>
      <c r="F9" s="48">
        <f t="shared" si="1"/>
        <v>101325</v>
      </c>
      <c r="G9" s="49">
        <f t="shared" si="2"/>
        <v>565370.32000000007</v>
      </c>
      <c r="I9" s="51" t="s">
        <v>37</v>
      </c>
      <c r="J9" s="23">
        <f>7.94*4*0.001</f>
        <v>3.1760000000000004E-2</v>
      </c>
      <c r="K9" s="26" t="s">
        <v>28</v>
      </c>
    </row>
    <row r="10" spans="2:11" x14ac:dyDescent="0.2">
      <c r="B10" s="48">
        <f t="shared" si="3"/>
        <v>4</v>
      </c>
      <c r="C10" s="48">
        <v>69</v>
      </c>
      <c r="D10" s="48">
        <v>0</v>
      </c>
      <c r="E10" s="48">
        <f t="shared" si="0"/>
        <v>577063.43999999994</v>
      </c>
      <c r="F10" s="48">
        <f t="shared" si="1"/>
        <v>101325</v>
      </c>
      <c r="G10" s="49">
        <f t="shared" si="2"/>
        <v>475738.43999999994</v>
      </c>
      <c r="I10" s="51" t="s">
        <v>38</v>
      </c>
      <c r="J10" s="23">
        <f>2.54*0.01*6</f>
        <v>0.15240000000000001</v>
      </c>
      <c r="K10" s="26" t="s">
        <v>28</v>
      </c>
    </row>
    <row r="11" spans="2:11" x14ac:dyDescent="0.2">
      <c r="B11" s="48">
        <f t="shared" si="3"/>
        <v>5</v>
      </c>
      <c r="C11" s="48">
        <v>59</v>
      </c>
      <c r="D11" s="48">
        <v>0</v>
      </c>
      <c r="E11" s="48">
        <f t="shared" si="0"/>
        <v>508115.84</v>
      </c>
      <c r="F11" s="48">
        <f t="shared" si="1"/>
        <v>101325</v>
      </c>
      <c r="G11" s="49">
        <f t="shared" si="2"/>
        <v>406790.84</v>
      </c>
      <c r="I11" s="51" t="s">
        <v>30</v>
      </c>
      <c r="J11" s="23">
        <f>1.79*10^(-5)</f>
        <v>1.7900000000000001E-5</v>
      </c>
      <c r="K11" s="26" t="s">
        <v>31</v>
      </c>
    </row>
    <row r="12" spans="2:11" x14ac:dyDescent="0.2">
      <c r="B12" s="48">
        <f t="shared" si="3"/>
        <v>6</v>
      </c>
      <c r="C12" s="48">
        <v>49</v>
      </c>
      <c r="D12" s="48">
        <v>0</v>
      </c>
      <c r="E12" s="48">
        <f t="shared" si="0"/>
        <v>439168.24</v>
      </c>
      <c r="F12" s="48">
        <f t="shared" si="1"/>
        <v>101325</v>
      </c>
      <c r="G12" s="49">
        <f t="shared" si="2"/>
        <v>337843.24</v>
      </c>
      <c r="I12" s="51" t="s">
        <v>33</v>
      </c>
      <c r="J12" s="23">
        <v>1.1839999999999999</v>
      </c>
      <c r="K12" s="26" t="s">
        <v>32</v>
      </c>
    </row>
    <row r="13" spans="2:11" x14ac:dyDescent="0.2">
      <c r="B13" s="48">
        <f t="shared" si="3"/>
        <v>7</v>
      </c>
      <c r="C13" s="48">
        <v>42</v>
      </c>
      <c r="D13" s="48">
        <v>0</v>
      </c>
      <c r="E13" s="48">
        <f t="shared" si="0"/>
        <v>390904.92</v>
      </c>
      <c r="F13" s="48">
        <f t="shared" si="1"/>
        <v>101325</v>
      </c>
      <c r="G13" s="49">
        <f t="shared" si="2"/>
        <v>289579.92</v>
      </c>
      <c r="I13" s="51" t="s">
        <v>47</v>
      </c>
      <c r="J13" s="23">
        <f>PI()*J3^2*200*0.001</f>
        <v>1.0902723486245034E-5</v>
      </c>
      <c r="K13" s="26"/>
    </row>
    <row r="14" spans="2:11" x14ac:dyDescent="0.2">
      <c r="B14" s="48">
        <f t="shared" si="3"/>
        <v>8</v>
      </c>
      <c r="C14" s="48">
        <v>35</v>
      </c>
      <c r="D14" s="48">
        <v>0</v>
      </c>
      <c r="E14" s="48">
        <f t="shared" si="0"/>
        <v>342641.6</v>
      </c>
      <c r="F14" s="48">
        <f t="shared" si="1"/>
        <v>101325</v>
      </c>
      <c r="G14" s="49">
        <f t="shared" si="2"/>
        <v>241316.59999999998</v>
      </c>
      <c r="I14" s="51" t="s">
        <v>46</v>
      </c>
      <c r="J14" s="23">
        <f>PI()*J3^2*350*0.001</f>
        <v>1.9079766100928807E-5</v>
      </c>
      <c r="K14" s="26" t="s">
        <v>27</v>
      </c>
    </row>
    <row r="15" spans="2:11" x14ac:dyDescent="0.2">
      <c r="B15" s="48">
        <f t="shared" si="3"/>
        <v>9</v>
      </c>
      <c r="C15" s="48">
        <v>30</v>
      </c>
      <c r="D15" s="48">
        <v>0</v>
      </c>
      <c r="E15" s="48">
        <f t="shared" si="0"/>
        <v>308167.80000000005</v>
      </c>
      <c r="F15" s="48">
        <f t="shared" si="1"/>
        <v>101325</v>
      </c>
      <c r="G15" s="49">
        <f t="shared" si="2"/>
        <v>206842.80000000005</v>
      </c>
      <c r="I15" s="51" t="s">
        <v>43</v>
      </c>
      <c r="J15" s="48">
        <v>1011433</v>
      </c>
      <c r="K15" s="26" t="s">
        <v>36</v>
      </c>
    </row>
    <row r="16" spans="2:11" x14ac:dyDescent="0.2">
      <c r="B16" s="48">
        <f t="shared" si="3"/>
        <v>10</v>
      </c>
      <c r="C16" s="48">
        <v>26</v>
      </c>
      <c r="D16" s="48">
        <v>0</v>
      </c>
      <c r="E16" s="48">
        <f t="shared" si="0"/>
        <v>280588.76</v>
      </c>
      <c r="F16" s="48">
        <f t="shared" si="1"/>
        <v>101325</v>
      </c>
      <c r="G16" s="49">
        <f t="shared" si="2"/>
        <v>179263.76</v>
      </c>
      <c r="I16" s="51" t="s">
        <v>43</v>
      </c>
      <c r="J16" s="15">
        <f>J15/J17</f>
        <v>9.9820676042437704</v>
      </c>
      <c r="K16" s="36" t="s">
        <v>56</v>
      </c>
    </row>
    <row r="17" spans="2:11" x14ac:dyDescent="0.2">
      <c r="B17" s="48">
        <f t="shared" si="3"/>
        <v>11</v>
      </c>
      <c r="C17" s="48">
        <v>22</v>
      </c>
      <c r="D17" s="48">
        <v>0</v>
      </c>
      <c r="E17" s="48">
        <f t="shared" si="0"/>
        <v>253009.72</v>
      </c>
      <c r="F17" s="48">
        <f t="shared" si="1"/>
        <v>101325</v>
      </c>
      <c r="G17" s="49">
        <f t="shared" si="2"/>
        <v>151684.72</v>
      </c>
      <c r="I17" s="51" t="s">
        <v>44</v>
      </c>
      <c r="J17" s="23">
        <v>101325</v>
      </c>
      <c r="K17" s="26" t="s">
        <v>36</v>
      </c>
    </row>
    <row r="18" spans="2:11" x14ac:dyDescent="0.2">
      <c r="B18" s="48">
        <f t="shared" si="3"/>
        <v>12</v>
      </c>
      <c r="C18" s="48">
        <v>19</v>
      </c>
      <c r="D18" s="48">
        <v>0</v>
      </c>
      <c r="E18" s="48">
        <f t="shared" si="0"/>
        <v>232325.44</v>
      </c>
      <c r="F18" s="48">
        <f t="shared" si="1"/>
        <v>101325</v>
      </c>
      <c r="G18" s="49">
        <f t="shared" si="2"/>
        <v>131000.44</v>
      </c>
      <c r="I18" s="51" t="s">
        <v>45</v>
      </c>
      <c r="J18" s="23">
        <v>0.13900000000000001</v>
      </c>
      <c r="K18" s="26" t="s">
        <v>26</v>
      </c>
    </row>
    <row r="19" spans="2:11" x14ac:dyDescent="0.2">
      <c r="B19" s="48">
        <f t="shared" si="3"/>
        <v>13</v>
      </c>
      <c r="C19" s="48">
        <v>16</v>
      </c>
      <c r="D19" s="48">
        <v>0</v>
      </c>
      <c r="E19" s="48">
        <f t="shared" si="0"/>
        <v>211641.16</v>
      </c>
      <c r="F19" s="48">
        <f t="shared" si="1"/>
        <v>101325</v>
      </c>
      <c r="G19" s="49">
        <f t="shared" si="2"/>
        <v>110316.16</v>
      </c>
      <c r="I19" s="52" t="s">
        <v>49</v>
      </c>
      <c r="J19" s="23">
        <f>J18*J11*J14*J9/(PI()*J3^2*(J15-J17))</f>
        <v>3.0389491796577991E-14</v>
      </c>
      <c r="K19" s="26" t="s">
        <v>41</v>
      </c>
    </row>
    <row r="20" spans="2:11" ht="16" thickBot="1" x14ac:dyDescent="0.25">
      <c r="B20" s="48">
        <f t="shared" si="3"/>
        <v>14</v>
      </c>
      <c r="C20" s="48">
        <v>14</v>
      </c>
      <c r="D20" s="48">
        <v>0</v>
      </c>
      <c r="E20" s="48">
        <f t="shared" si="0"/>
        <v>197851.64</v>
      </c>
      <c r="F20" s="48">
        <f t="shared" si="1"/>
        <v>101325</v>
      </c>
      <c r="G20" s="49">
        <f t="shared" si="2"/>
        <v>96526.640000000014</v>
      </c>
      <c r="I20" s="53" t="s">
        <v>48</v>
      </c>
      <c r="J20" s="45">
        <f>J18*J11*J13*J9/(PI()*J3^2*(J15-J17))</f>
        <v>1.7365423883758853E-14</v>
      </c>
      <c r="K20" s="46" t="s">
        <v>41</v>
      </c>
    </row>
    <row r="21" spans="2:11" x14ac:dyDescent="0.2">
      <c r="B21" s="48">
        <f t="shared" si="3"/>
        <v>15</v>
      </c>
      <c r="C21" s="48">
        <v>12</v>
      </c>
      <c r="D21" s="48">
        <v>0</v>
      </c>
      <c r="E21" s="48">
        <f t="shared" si="0"/>
        <v>184062.12</v>
      </c>
      <c r="F21" s="48">
        <f t="shared" si="1"/>
        <v>101325</v>
      </c>
      <c r="G21" s="49">
        <f t="shared" si="2"/>
        <v>82737.119999999995</v>
      </c>
    </row>
    <row r="22" spans="2:11" x14ac:dyDescent="0.2">
      <c r="B22" s="48">
        <f t="shared" si="3"/>
        <v>16</v>
      </c>
      <c r="C22" s="48">
        <v>11</v>
      </c>
      <c r="D22" s="48">
        <v>0</v>
      </c>
      <c r="E22" s="48">
        <f t="shared" si="0"/>
        <v>177167.35999999999</v>
      </c>
      <c r="F22" s="48">
        <f t="shared" si="1"/>
        <v>101325</v>
      </c>
      <c r="G22" s="49">
        <f t="shared" si="2"/>
        <v>75842.359999999986</v>
      </c>
    </row>
    <row r="23" spans="2:11" x14ac:dyDescent="0.2">
      <c r="B23" s="48">
        <f t="shared" si="3"/>
        <v>17</v>
      </c>
      <c r="C23" s="48">
        <v>9</v>
      </c>
      <c r="D23" s="48">
        <v>0</v>
      </c>
      <c r="E23" s="48">
        <f t="shared" si="0"/>
        <v>163377.84</v>
      </c>
      <c r="F23" s="48">
        <f t="shared" si="1"/>
        <v>101325</v>
      </c>
      <c r="G23" s="49">
        <f t="shared" si="2"/>
        <v>62052.84</v>
      </c>
    </row>
    <row r="24" spans="2:11" x14ac:dyDescent="0.2">
      <c r="B24" s="48">
        <f t="shared" si="3"/>
        <v>18</v>
      </c>
      <c r="C24" s="48">
        <v>8</v>
      </c>
      <c r="D24" s="48">
        <v>0</v>
      </c>
      <c r="E24" s="48">
        <f t="shared" si="0"/>
        <v>156483.08000000002</v>
      </c>
      <c r="F24" s="48">
        <f t="shared" si="1"/>
        <v>101325</v>
      </c>
      <c r="G24" s="49">
        <f t="shared" si="2"/>
        <v>55158.080000000016</v>
      </c>
    </row>
    <row r="25" spans="2:11" x14ac:dyDescent="0.2">
      <c r="B25" s="48">
        <f t="shared" si="3"/>
        <v>19</v>
      </c>
      <c r="C25" s="48">
        <v>7</v>
      </c>
      <c r="D25" s="48">
        <v>0</v>
      </c>
      <c r="E25" s="48">
        <f t="shared" si="0"/>
        <v>149588.32</v>
      </c>
      <c r="F25" s="48">
        <f t="shared" si="1"/>
        <v>101325</v>
      </c>
      <c r="G25" s="49">
        <f t="shared" si="2"/>
        <v>48263.320000000007</v>
      </c>
    </row>
    <row r="26" spans="2:11" x14ac:dyDescent="0.2">
      <c r="B26" s="48">
        <f t="shared" si="3"/>
        <v>20</v>
      </c>
      <c r="C26" s="48">
        <v>6</v>
      </c>
      <c r="D26" s="48">
        <v>0</v>
      </c>
      <c r="E26" s="48">
        <f t="shared" si="0"/>
        <v>142693.56</v>
      </c>
      <c r="F26" s="48">
        <f t="shared" si="1"/>
        <v>101325</v>
      </c>
      <c r="G26" s="49">
        <f t="shared" si="2"/>
        <v>41368.559999999998</v>
      </c>
    </row>
    <row r="27" spans="2:11" x14ac:dyDescent="0.2">
      <c r="B27" s="48">
        <f t="shared" si="3"/>
        <v>21</v>
      </c>
      <c r="C27" s="48">
        <v>6</v>
      </c>
      <c r="D27" s="48">
        <v>0</v>
      </c>
      <c r="E27" s="48">
        <f t="shared" si="0"/>
        <v>142693.56</v>
      </c>
      <c r="F27" s="48">
        <f t="shared" si="1"/>
        <v>101325</v>
      </c>
      <c r="G27" s="49">
        <f t="shared" si="2"/>
        <v>41368.559999999998</v>
      </c>
    </row>
    <row r="28" spans="2:11" x14ac:dyDescent="0.2">
      <c r="B28" s="48">
        <f t="shared" si="3"/>
        <v>22</v>
      </c>
      <c r="C28" s="48">
        <v>5</v>
      </c>
      <c r="D28" s="48">
        <v>0</v>
      </c>
      <c r="E28" s="48">
        <f t="shared" si="0"/>
        <v>135798.79999999999</v>
      </c>
      <c r="F28" s="48">
        <f t="shared" si="1"/>
        <v>101325</v>
      </c>
      <c r="G28" s="49">
        <f t="shared" si="2"/>
        <v>34473.799999999988</v>
      </c>
    </row>
    <row r="29" spans="2:11" x14ac:dyDescent="0.2">
      <c r="B29" s="48">
        <f t="shared" si="3"/>
        <v>23</v>
      </c>
      <c r="C29" s="48">
        <v>4</v>
      </c>
      <c r="D29" s="48">
        <v>0</v>
      </c>
      <c r="E29" s="48">
        <f t="shared" si="0"/>
        <v>128904.04000000001</v>
      </c>
      <c r="F29" s="48">
        <f t="shared" si="1"/>
        <v>101325</v>
      </c>
      <c r="G29" s="49">
        <f t="shared" si="2"/>
        <v>27579.040000000008</v>
      </c>
    </row>
    <row r="30" spans="2:11" x14ac:dyDescent="0.2">
      <c r="B30" s="48">
        <f t="shared" si="3"/>
        <v>24</v>
      </c>
      <c r="C30" s="48">
        <v>4</v>
      </c>
      <c r="D30" s="48">
        <v>0</v>
      </c>
      <c r="E30" s="48">
        <f t="shared" si="0"/>
        <v>128904.04000000001</v>
      </c>
      <c r="F30" s="48">
        <f t="shared" si="1"/>
        <v>101325</v>
      </c>
      <c r="G30" s="49">
        <f t="shared" si="2"/>
        <v>27579.040000000008</v>
      </c>
    </row>
    <row r="31" spans="2:11" x14ac:dyDescent="0.2">
      <c r="B31" s="48">
        <f t="shared" si="3"/>
        <v>25</v>
      </c>
      <c r="C31" s="48">
        <v>3</v>
      </c>
      <c r="D31" s="48">
        <v>0</v>
      </c>
      <c r="E31" s="48">
        <f t="shared" si="0"/>
        <v>122009.28</v>
      </c>
      <c r="F31" s="48">
        <f t="shared" si="1"/>
        <v>101325</v>
      </c>
      <c r="G31" s="49">
        <f t="shared" si="2"/>
        <v>20684.28</v>
      </c>
    </row>
    <row r="32" spans="2:11" x14ac:dyDescent="0.2">
      <c r="B32" s="48">
        <f t="shared" si="3"/>
        <v>26</v>
      </c>
      <c r="C32" s="48">
        <v>3</v>
      </c>
      <c r="D32" s="48">
        <v>0</v>
      </c>
      <c r="E32" s="48">
        <f t="shared" si="0"/>
        <v>122009.28</v>
      </c>
      <c r="F32" s="48">
        <f t="shared" si="1"/>
        <v>101325</v>
      </c>
      <c r="G32" s="49">
        <f t="shared" si="2"/>
        <v>20684.28</v>
      </c>
    </row>
    <row r="33" spans="2:8" x14ac:dyDescent="0.2">
      <c r="B33" s="48">
        <f t="shared" si="3"/>
        <v>27</v>
      </c>
      <c r="C33" s="48">
        <v>3</v>
      </c>
      <c r="D33" s="48">
        <v>0</v>
      </c>
      <c r="E33" s="48">
        <f t="shared" si="0"/>
        <v>122009.28</v>
      </c>
      <c r="F33" s="48">
        <f t="shared" si="1"/>
        <v>101325</v>
      </c>
      <c r="G33" s="49">
        <f t="shared" si="2"/>
        <v>20684.28</v>
      </c>
    </row>
    <row r="34" spans="2:8" x14ac:dyDescent="0.2">
      <c r="B34" s="48">
        <f t="shared" si="3"/>
        <v>28</v>
      </c>
      <c r="C34" s="48">
        <v>2</v>
      </c>
      <c r="D34" s="48">
        <v>0</v>
      </c>
      <c r="E34" s="48">
        <f t="shared" si="0"/>
        <v>115114.52</v>
      </c>
      <c r="F34" s="48">
        <f t="shared" si="1"/>
        <v>101325</v>
      </c>
      <c r="G34" s="49">
        <f t="shared" si="2"/>
        <v>13789.520000000004</v>
      </c>
    </row>
    <row r="35" spans="2:8" x14ac:dyDescent="0.2">
      <c r="B35" s="48">
        <f t="shared" si="3"/>
        <v>29</v>
      </c>
      <c r="C35" s="48">
        <v>2</v>
      </c>
      <c r="D35" s="48">
        <v>0</v>
      </c>
      <c r="E35" s="48">
        <f t="shared" si="0"/>
        <v>115114.52</v>
      </c>
      <c r="F35" s="48">
        <f t="shared" si="1"/>
        <v>101325</v>
      </c>
      <c r="G35" s="49">
        <f t="shared" si="2"/>
        <v>13789.520000000004</v>
      </c>
    </row>
    <row r="36" spans="2:8" x14ac:dyDescent="0.2">
      <c r="B36" s="48">
        <f t="shared" si="3"/>
        <v>30</v>
      </c>
      <c r="C36" s="48">
        <v>2</v>
      </c>
      <c r="D36" s="48">
        <v>0</v>
      </c>
      <c r="E36" s="48">
        <f t="shared" si="0"/>
        <v>115114.52</v>
      </c>
      <c r="F36" s="48">
        <f t="shared" si="1"/>
        <v>101325</v>
      </c>
      <c r="G36" s="49">
        <f t="shared" si="2"/>
        <v>13789.520000000004</v>
      </c>
    </row>
    <row r="37" spans="2:8" x14ac:dyDescent="0.2">
      <c r="B37" s="48">
        <f t="shared" si="3"/>
        <v>31</v>
      </c>
      <c r="C37" s="48">
        <v>2</v>
      </c>
      <c r="D37" s="48">
        <v>0</v>
      </c>
      <c r="E37" s="48">
        <f t="shared" si="0"/>
        <v>115114.52</v>
      </c>
      <c r="F37" s="48">
        <f t="shared" si="1"/>
        <v>101325</v>
      </c>
      <c r="G37" s="49">
        <f t="shared" si="2"/>
        <v>13789.520000000004</v>
      </c>
    </row>
    <row r="38" spans="2:8" x14ac:dyDescent="0.2">
      <c r="B38" s="48">
        <f t="shared" si="3"/>
        <v>32</v>
      </c>
      <c r="C38" s="48">
        <v>2</v>
      </c>
      <c r="D38" s="48">
        <v>0</v>
      </c>
      <c r="E38" s="48">
        <f t="shared" si="0"/>
        <v>115114.52</v>
      </c>
      <c r="F38" s="48">
        <f t="shared" si="1"/>
        <v>101325</v>
      </c>
      <c r="G38" s="49">
        <f>E38-F38</f>
        <v>13789.520000000004</v>
      </c>
      <c r="H38" s="35"/>
    </row>
    <row r="39" spans="2:8" x14ac:dyDescent="0.2">
      <c r="B39" s="48">
        <f t="shared" si="3"/>
        <v>33</v>
      </c>
      <c r="C39" s="48">
        <v>1</v>
      </c>
      <c r="D39" s="48">
        <v>0</v>
      </c>
      <c r="E39" s="48">
        <f t="shared" si="0"/>
        <v>108219.76</v>
      </c>
      <c r="F39" s="48">
        <f>D39*6894.76 +101325</f>
        <v>101325</v>
      </c>
      <c r="G39" s="49">
        <f>E39-F39</f>
        <v>6894.7599999999948</v>
      </c>
      <c r="H39" s="35"/>
    </row>
    <row r="40" spans="2:8" x14ac:dyDescent="0.2">
      <c r="B40" s="48">
        <f t="shared" si="3"/>
        <v>34</v>
      </c>
      <c r="C40" s="48">
        <v>1</v>
      </c>
      <c r="D40" s="48">
        <v>0</v>
      </c>
      <c r="E40" s="48">
        <f t="shared" si="0"/>
        <v>108219.76</v>
      </c>
      <c r="F40" s="48">
        <f>D40*6894.76 +101325</f>
        <v>101325</v>
      </c>
      <c r="G40" s="49">
        <f>E40-F40</f>
        <v>6894.7599999999948</v>
      </c>
    </row>
  </sheetData>
  <mergeCells count="3">
    <mergeCell ref="B2:G2"/>
    <mergeCell ref="I2:K2"/>
    <mergeCell ref="B4:B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2515F-1150-8D4A-96D8-09F1FE3E7262}">
  <dimension ref="B1:K51"/>
  <sheetViews>
    <sheetView tabSelected="1" zoomScale="124" workbookViewId="0">
      <selection activeCell="J15" sqref="J15"/>
    </sheetView>
  </sheetViews>
  <sheetFormatPr baseColWidth="10" defaultRowHeight="15" x14ac:dyDescent="0.2"/>
  <cols>
    <col min="9" max="13" width="25.83203125" customWidth="1"/>
  </cols>
  <sheetData>
    <row r="1" spans="2:11" ht="16" thickBot="1" x14ac:dyDescent="0.25"/>
    <row r="2" spans="2:11" ht="16" thickBot="1" x14ac:dyDescent="0.25">
      <c r="B2" s="100" t="s">
        <v>54</v>
      </c>
      <c r="C2" s="100"/>
      <c r="D2" s="100"/>
      <c r="E2" s="100"/>
      <c r="F2" s="100"/>
      <c r="G2" s="100"/>
      <c r="I2" s="95" t="s">
        <v>40</v>
      </c>
      <c r="J2" s="96"/>
      <c r="K2" s="97"/>
    </row>
    <row r="3" spans="2:11" x14ac:dyDescent="0.2">
      <c r="B3" s="14" t="s">
        <v>34</v>
      </c>
      <c r="C3" s="19" t="s">
        <v>4</v>
      </c>
      <c r="D3" s="20" t="s">
        <v>7</v>
      </c>
      <c r="E3" s="19" t="s">
        <v>4</v>
      </c>
      <c r="F3" s="20" t="s">
        <v>7</v>
      </c>
      <c r="G3" s="43" t="s">
        <v>51</v>
      </c>
      <c r="I3" s="56" t="s">
        <v>21</v>
      </c>
      <c r="J3" s="32">
        <f xml:space="preserve"> 0.328*25.4*10^(-3)/2</f>
        <v>4.1655999999999993E-3</v>
      </c>
      <c r="K3" s="33" t="s">
        <v>28</v>
      </c>
    </row>
    <row r="4" spans="2:11" x14ac:dyDescent="0.2">
      <c r="B4" s="90" t="s">
        <v>35</v>
      </c>
      <c r="C4" s="21" t="s">
        <v>5</v>
      </c>
      <c r="D4" s="21" t="s">
        <v>5</v>
      </c>
      <c r="E4" s="21" t="s">
        <v>36</v>
      </c>
      <c r="F4" s="21" t="s">
        <v>36</v>
      </c>
      <c r="G4" s="21" t="s">
        <v>36</v>
      </c>
      <c r="I4" s="57" t="s">
        <v>22</v>
      </c>
      <c r="J4" s="23">
        <f xml:space="preserve"> 7.94*10^(-3)</f>
        <v>7.9400000000000009E-3</v>
      </c>
      <c r="K4" s="26" t="s">
        <v>28</v>
      </c>
    </row>
    <row r="5" spans="2:11" x14ac:dyDescent="0.2">
      <c r="B5" s="90"/>
      <c r="C5" s="21" t="s">
        <v>14</v>
      </c>
      <c r="D5" s="21" t="s">
        <v>14</v>
      </c>
      <c r="E5" s="21" t="s">
        <v>14</v>
      </c>
      <c r="F5" s="21" t="s">
        <v>14</v>
      </c>
      <c r="G5" s="21" t="s">
        <v>14</v>
      </c>
      <c r="I5" s="57" t="s">
        <v>23</v>
      </c>
      <c r="J5" s="23">
        <f>J4*PI()*J3^2</f>
        <v>4.3283812240392796E-7</v>
      </c>
      <c r="K5" s="26" t="s">
        <v>27</v>
      </c>
    </row>
    <row r="6" spans="2:11" x14ac:dyDescent="0.2">
      <c r="B6" s="54">
        <v>0</v>
      </c>
      <c r="C6" s="54">
        <v>165</v>
      </c>
      <c r="D6" s="54">
        <v>0</v>
      </c>
      <c r="E6" s="54">
        <f t="shared" ref="E6:F51" si="0">C6*6894.76 +101325</f>
        <v>1238960.4000000001</v>
      </c>
      <c r="F6" s="54">
        <f t="shared" ref="F6:F41" si="1">D6*6894.76 +101325</f>
        <v>101325</v>
      </c>
      <c r="G6" s="55">
        <f t="shared" ref="G6:G37" si="2">E6-F6</f>
        <v>1137635.4000000001</v>
      </c>
      <c r="I6" s="57" t="s">
        <v>24</v>
      </c>
      <c r="J6" s="23">
        <f>25.08*10^(-9)/4</f>
        <v>6.2700000000000001E-9</v>
      </c>
      <c r="K6" s="26" t="s">
        <v>27</v>
      </c>
    </row>
    <row r="7" spans="2:11" x14ac:dyDescent="0.2">
      <c r="B7" s="54">
        <f t="shared" ref="B7:B51" si="3">B6+1</f>
        <v>1</v>
      </c>
      <c r="C7" s="54">
        <v>144</v>
      </c>
      <c r="D7" s="54">
        <v>0</v>
      </c>
      <c r="E7" s="54">
        <f t="shared" si="0"/>
        <v>1094170.44</v>
      </c>
      <c r="F7" s="54">
        <f t="shared" si="1"/>
        <v>101325</v>
      </c>
      <c r="G7" s="55">
        <f t="shared" si="2"/>
        <v>992845.44</v>
      </c>
      <c r="I7" s="57" t="s">
        <v>25</v>
      </c>
      <c r="J7" s="23">
        <f>J6/J5</f>
        <v>1.4485785044018804E-2</v>
      </c>
      <c r="K7" s="26" t="s">
        <v>26</v>
      </c>
    </row>
    <row r="8" spans="2:11" x14ac:dyDescent="0.2">
      <c r="B8" s="54">
        <f t="shared" si="3"/>
        <v>2</v>
      </c>
      <c r="C8" s="54">
        <v>124</v>
      </c>
      <c r="D8" s="54">
        <v>0</v>
      </c>
      <c r="E8" s="54">
        <f t="shared" si="0"/>
        <v>956275.24</v>
      </c>
      <c r="F8" s="54">
        <f t="shared" si="1"/>
        <v>101325</v>
      </c>
      <c r="G8" s="55">
        <f t="shared" si="2"/>
        <v>854950.24</v>
      </c>
      <c r="I8" s="57" t="s">
        <v>39</v>
      </c>
      <c r="J8" s="23">
        <f>J3^2*PI()</f>
        <v>5.4513617431225171E-5</v>
      </c>
      <c r="K8" s="26" t="s">
        <v>41</v>
      </c>
    </row>
    <row r="9" spans="2:11" x14ac:dyDescent="0.2">
      <c r="B9" s="54">
        <f t="shared" si="3"/>
        <v>3</v>
      </c>
      <c r="C9" s="54">
        <v>105</v>
      </c>
      <c r="D9" s="54">
        <v>0</v>
      </c>
      <c r="E9" s="54">
        <f t="shared" si="0"/>
        <v>825274.8</v>
      </c>
      <c r="F9" s="54">
        <f t="shared" si="1"/>
        <v>101325</v>
      </c>
      <c r="G9" s="55">
        <f t="shared" si="2"/>
        <v>723949.8</v>
      </c>
      <c r="I9" s="57" t="s">
        <v>37</v>
      </c>
      <c r="J9" s="23">
        <f>7.94*4*0.001</f>
        <v>3.1760000000000004E-2</v>
      </c>
      <c r="K9" s="26" t="s">
        <v>28</v>
      </c>
    </row>
    <row r="10" spans="2:11" x14ac:dyDescent="0.2">
      <c r="B10" s="54">
        <f t="shared" si="3"/>
        <v>4</v>
      </c>
      <c r="C10" s="54">
        <v>84</v>
      </c>
      <c r="D10" s="54">
        <v>0</v>
      </c>
      <c r="E10" s="54">
        <f t="shared" si="0"/>
        <v>680484.84</v>
      </c>
      <c r="F10" s="54">
        <f t="shared" si="1"/>
        <v>101325</v>
      </c>
      <c r="G10" s="55">
        <f t="shared" si="2"/>
        <v>579159.84</v>
      </c>
      <c r="I10" s="57" t="s">
        <v>38</v>
      </c>
      <c r="J10" s="23">
        <f>2.54*0.01*6</f>
        <v>0.15240000000000001</v>
      </c>
      <c r="K10" s="26" t="s">
        <v>28</v>
      </c>
    </row>
    <row r="11" spans="2:11" x14ac:dyDescent="0.2">
      <c r="B11" s="54">
        <f t="shared" si="3"/>
        <v>5</v>
      </c>
      <c r="C11" s="54">
        <v>76</v>
      </c>
      <c r="D11" s="54">
        <v>0</v>
      </c>
      <c r="E11" s="54">
        <f t="shared" si="0"/>
        <v>625326.76</v>
      </c>
      <c r="F11" s="54">
        <f t="shared" si="1"/>
        <v>101325</v>
      </c>
      <c r="G11" s="55">
        <f t="shared" si="2"/>
        <v>524001.76</v>
      </c>
      <c r="I11" s="57" t="s">
        <v>30</v>
      </c>
      <c r="J11" s="23">
        <f>1.79*10^(-5)</f>
        <v>1.7900000000000001E-5</v>
      </c>
      <c r="K11" s="26" t="s">
        <v>31</v>
      </c>
    </row>
    <row r="12" spans="2:11" x14ac:dyDescent="0.2">
      <c r="B12" s="54">
        <f t="shared" si="3"/>
        <v>6</v>
      </c>
      <c r="C12" s="54">
        <v>64</v>
      </c>
      <c r="D12" s="54">
        <v>0</v>
      </c>
      <c r="E12" s="54">
        <f t="shared" si="0"/>
        <v>542589.64</v>
      </c>
      <c r="F12" s="54">
        <f t="shared" si="1"/>
        <v>101325</v>
      </c>
      <c r="G12" s="55">
        <f t="shared" si="2"/>
        <v>441264.64000000001</v>
      </c>
      <c r="I12" s="57" t="s">
        <v>33</v>
      </c>
      <c r="J12" s="23">
        <v>1.1839999999999999</v>
      </c>
      <c r="K12" s="26" t="s">
        <v>32</v>
      </c>
    </row>
    <row r="13" spans="2:11" x14ac:dyDescent="0.2">
      <c r="B13" s="54">
        <f t="shared" si="3"/>
        <v>7</v>
      </c>
      <c r="C13" s="54">
        <v>54</v>
      </c>
      <c r="D13" s="54">
        <v>0</v>
      </c>
      <c r="E13" s="54">
        <f t="shared" si="0"/>
        <v>473642.04000000004</v>
      </c>
      <c r="F13" s="54">
        <f t="shared" si="1"/>
        <v>101325</v>
      </c>
      <c r="G13" s="55">
        <f t="shared" si="2"/>
        <v>372317.04000000004</v>
      </c>
      <c r="I13" s="57" t="s">
        <v>47</v>
      </c>
      <c r="J13" s="23">
        <f>PI()*J3^2*200*0.001</f>
        <v>1.0902723486245034E-5</v>
      </c>
      <c r="K13" s="26"/>
    </row>
    <row r="14" spans="2:11" x14ac:dyDescent="0.2">
      <c r="B14" s="54">
        <f t="shared" si="3"/>
        <v>8</v>
      </c>
      <c r="C14" s="54">
        <v>46</v>
      </c>
      <c r="D14" s="54">
        <v>0</v>
      </c>
      <c r="E14" s="54">
        <f t="shared" si="0"/>
        <v>418483.96</v>
      </c>
      <c r="F14" s="54">
        <f t="shared" si="1"/>
        <v>101325</v>
      </c>
      <c r="G14" s="55">
        <f t="shared" si="2"/>
        <v>317158.96000000002</v>
      </c>
      <c r="I14" s="57" t="s">
        <v>46</v>
      </c>
      <c r="J14" s="23">
        <f>PI()*J3^2*350*0.001</f>
        <v>1.9079766100928807E-5</v>
      </c>
      <c r="K14" s="26" t="s">
        <v>27</v>
      </c>
    </row>
    <row r="15" spans="2:11" x14ac:dyDescent="0.2">
      <c r="B15" s="54">
        <f t="shared" si="3"/>
        <v>9</v>
      </c>
      <c r="C15" s="54">
        <v>39</v>
      </c>
      <c r="D15" s="54">
        <v>0</v>
      </c>
      <c r="E15" s="54">
        <f t="shared" si="0"/>
        <v>370220.64</v>
      </c>
      <c r="F15" s="54">
        <f t="shared" si="1"/>
        <v>101325</v>
      </c>
      <c r="G15" s="55">
        <f t="shared" si="2"/>
        <v>268895.64</v>
      </c>
      <c r="I15" s="57" t="s">
        <v>43</v>
      </c>
      <c r="J15" s="54">
        <v>1238960</v>
      </c>
      <c r="K15" s="26" t="s">
        <v>36</v>
      </c>
    </row>
    <row r="16" spans="2:11" x14ac:dyDescent="0.2">
      <c r="B16" s="54">
        <f t="shared" si="3"/>
        <v>10</v>
      </c>
      <c r="C16" s="54">
        <v>33</v>
      </c>
      <c r="D16" s="54">
        <v>0</v>
      </c>
      <c r="E16" s="54">
        <f t="shared" si="0"/>
        <v>328852.08</v>
      </c>
      <c r="F16" s="54">
        <f t="shared" si="1"/>
        <v>101325</v>
      </c>
      <c r="G16" s="55">
        <f t="shared" si="2"/>
        <v>227527.08000000002</v>
      </c>
      <c r="I16" s="67" t="s">
        <v>43</v>
      </c>
      <c r="J16" s="15">
        <f>J15/J17</f>
        <v>12.227584505304712</v>
      </c>
      <c r="K16" s="36" t="s">
        <v>56</v>
      </c>
    </row>
    <row r="17" spans="2:11" x14ac:dyDescent="0.2">
      <c r="B17" s="54">
        <f t="shared" si="3"/>
        <v>11</v>
      </c>
      <c r="C17" s="54">
        <v>28</v>
      </c>
      <c r="D17" s="54">
        <v>0</v>
      </c>
      <c r="E17" s="54">
        <f t="shared" si="0"/>
        <v>294378.28000000003</v>
      </c>
      <c r="F17" s="54">
        <f t="shared" si="1"/>
        <v>101325</v>
      </c>
      <c r="G17" s="55">
        <f t="shared" si="2"/>
        <v>193053.28000000003</v>
      </c>
      <c r="I17" s="57" t="s">
        <v>44</v>
      </c>
      <c r="J17" s="23">
        <v>101325</v>
      </c>
      <c r="K17" s="26" t="s">
        <v>36</v>
      </c>
    </row>
    <row r="18" spans="2:11" x14ac:dyDescent="0.2">
      <c r="B18" s="54">
        <f t="shared" si="3"/>
        <v>12</v>
      </c>
      <c r="C18" s="54">
        <v>24</v>
      </c>
      <c r="D18" s="54">
        <v>0</v>
      </c>
      <c r="E18" s="54">
        <f t="shared" si="0"/>
        <v>266799.24</v>
      </c>
      <c r="F18" s="54">
        <f t="shared" si="1"/>
        <v>101325</v>
      </c>
      <c r="G18" s="55">
        <f t="shared" si="2"/>
        <v>165474.23999999999</v>
      </c>
      <c r="I18" s="57" t="s">
        <v>45</v>
      </c>
      <c r="J18" s="23">
        <v>0.127</v>
      </c>
      <c r="K18" s="26" t="s">
        <v>26</v>
      </c>
    </row>
    <row r="19" spans="2:11" x14ac:dyDescent="0.2">
      <c r="B19" s="54">
        <f t="shared" si="3"/>
        <v>13</v>
      </c>
      <c r="C19" s="54">
        <v>21</v>
      </c>
      <c r="D19" s="54">
        <v>0</v>
      </c>
      <c r="E19" s="54">
        <f t="shared" si="0"/>
        <v>246114.96</v>
      </c>
      <c r="F19" s="54">
        <f t="shared" si="1"/>
        <v>101325</v>
      </c>
      <c r="G19" s="55">
        <f t="shared" si="2"/>
        <v>144789.96</v>
      </c>
      <c r="I19" s="58" t="s">
        <v>49</v>
      </c>
      <c r="J19" s="23">
        <f>J18*J11*J14*J9/(PI()*J3^2*(J15-J17))</f>
        <v>2.2212750838362042E-14</v>
      </c>
      <c r="K19" s="26" t="s">
        <v>41</v>
      </c>
    </row>
    <row r="20" spans="2:11" ht="16" thickBot="1" x14ac:dyDescent="0.25">
      <c r="B20" s="54">
        <f t="shared" si="3"/>
        <v>14</v>
      </c>
      <c r="C20" s="54">
        <v>18</v>
      </c>
      <c r="D20" s="54">
        <v>0</v>
      </c>
      <c r="E20" s="54">
        <f t="shared" si="0"/>
        <v>225430.68</v>
      </c>
      <c r="F20" s="54">
        <f t="shared" si="1"/>
        <v>101325</v>
      </c>
      <c r="G20" s="55">
        <f t="shared" si="2"/>
        <v>124105.68</v>
      </c>
      <c r="I20" s="59" t="s">
        <v>48</v>
      </c>
      <c r="J20" s="45">
        <f>J18*J11*J13*J9/(PI()*J3^2*(J15-J17))</f>
        <v>1.2693000479064026E-14</v>
      </c>
      <c r="K20" s="46" t="s">
        <v>41</v>
      </c>
    </row>
    <row r="21" spans="2:11" x14ac:dyDescent="0.2">
      <c r="B21" s="54">
        <f t="shared" si="3"/>
        <v>15</v>
      </c>
      <c r="C21" s="54">
        <v>15</v>
      </c>
      <c r="D21" s="54">
        <v>0</v>
      </c>
      <c r="E21" s="54">
        <f t="shared" si="0"/>
        <v>204746.40000000002</v>
      </c>
      <c r="F21" s="54">
        <f t="shared" si="1"/>
        <v>101325</v>
      </c>
      <c r="G21" s="55">
        <f t="shared" si="2"/>
        <v>103421.40000000002</v>
      </c>
    </row>
    <row r="22" spans="2:11" x14ac:dyDescent="0.2">
      <c r="B22" s="54">
        <f t="shared" si="3"/>
        <v>16</v>
      </c>
      <c r="C22" s="54">
        <v>13</v>
      </c>
      <c r="D22" s="54">
        <v>0</v>
      </c>
      <c r="E22" s="54">
        <f t="shared" si="0"/>
        <v>190956.88</v>
      </c>
      <c r="F22" s="54">
        <f t="shared" si="1"/>
        <v>101325</v>
      </c>
      <c r="G22" s="55">
        <f t="shared" si="2"/>
        <v>89631.88</v>
      </c>
    </row>
    <row r="23" spans="2:11" x14ac:dyDescent="0.2">
      <c r="B23" s="54">
        <f t="shared" si="3"/>
        <v>17</v>
      </c>
      <c r="C23" s="54">
        <v>12</v>
      </c>
      <c r="D23" s="54">
        <v>0</v>
      </c>
      <c r="E23" s="54">
        <f t="shared" si="0"/>
        <v>184062.12</v>
      </c>
      <c r="F23" s="54">
        <f t="shared" si="1"/>
        <v>101325</v>
      </c>
      <c r="G23" s="55">
        <f t="shared" si="2"/>
        <v>82737.119999999995</v>
      </c>
    </row>
    <row r="24" spans="2:11" x14ac:dyDescent="0.2">
      <c r="B24" s="54">
        <f t="shared" si="3"/>
        <v>18</v>
      </c>
      <c r="C24" s="54">
        <v>10</v>
      </c>
      <c r="D24" s="54">
        <v>0</v>
      </c>
      <c r="E24" s="54">
        <f t="shared" si="0"/>
        <v>170272.6</v>
      </c>
      <c r="F24" s="54">
        <f t="shared" si="1"/>
        <v>101325</v>
      </c>
      <c r="G24" s="55">
        <f t="shared" si="2"/>
        <v>68947.600000000006</v>
      </c>
    </row>
    <row r="25" spans="2:11" x14ac:dyDescent="0.2">
      <c r="B25" s="54">
        <f t="shared" si="3"/>
        <v>19</v>
      </c>
      <c r="C25" s="54">
        <v>9</v>
      </c>
      <c r="D25" s="54">
        <v>0</v>
      </c>
      <c r="E25" s="54">
        <f t="shared" si="0"/>
        <v>163377.84</v>
      </c>
      <c r="F25" s="54">
        <f t="shared" si="1"/>
        <v>101325</v>
      </c>
      <c r="G25" s="55">
        <f t="shared" si="2"/>
        <v>62052.84</v>
      </c>
    </row>
    <row r="26" spans="2:11" x14ac:dyDescent="0.2">
      <c r="B26" s="54">
        <f t="shared" si="3"/>
        <v>20</v>
      </c>
      <c r="C26" s="54">
        <v>8</v>
      </c>
      <c r="D26" s="54">
        <v>0</v>
      </c>
      <c r="E26" s="54">
        <f t="shared" si="0"/>
        <v>156483.08000000002</v>
      </c>
      <c r="F26" s="54">
        <f t="shared" si="1"/>
        <v>101325</v>
      </c>
      <c r="G26" s="55">
        <f t="shared" si="2"/>
        <v>55158.080000000016</v>
      </c>
    </row>
    <row r="27" spans="2:11" x14ac:dyDescent="0.2">
      <c r="B27" s="54">
        <f t="shared" si="3"/>
        <v>21</v>
      </c>
      <c r="C27" s="54">
        <v>7</v>
      </c>
      <c r="D27" s="54">
        <v>0</v>
      </c>
      <c r="E27" s="54">
        <f t="shared" si="0"/>
        <v>149588.32</v>
      </c>
      <c r="F27" s="54">
        <f t="shared" si="1"/>
        <v>101325</v>
      </c>
      <c r="G27" s="55">
        <f t="shared" si="2"/>
        <v>48263.320000000007</v>
      </c>
    </row>
    <row r="28" spans="2:11" x14ac:dyDescent="0.2">
      <c r="B28" s="54">
        <f t="shared" si="3"/>
        <v>22</v>
      </c>
      <c r="C28" s="54">
        <v>6</v>
      </c>
      <c r="D28" s="54">
        <v>0</v>
      </c>
      <c r="E28" s="54">
        <f t="shared" si="0"/>
        <v>142693.56</v>
      </c>
      <c r="F28" s="54">
        <f t="shared" si="1"/>
        <v>101325</v>
      </c>
      <c r="G28" s="55">
        <f t="shared" si="2"/>
        <v>41368.559999999998</v>
      </c>
    </row>
    <row r="29" spans="2:11" x14ac:dyDescent="0.2">
      <c r="B29" s="54">
        <f t="shared" si="3"/>
        <v>23</v>
      </c>
      <c r="C29" s="54">
        <v>5</v>
      </c>
      <c r="D29" s="54">
        <v>0</v>
      </c>
      <c r="E29" s="54">
        <f t="shared" si="0"/>
        <v>135798.79999999999</v>
      </c>
      <c r="F29" s="54">
        <f t="shared" si="1"/>
        <v>101325</v>
      </c>
      <c r="G29" s="55">
        <f t="shared" si="2"/>
        <v>34473.799999999988</v>
      </c>
    </row>
    <row r="30" spans="2:11" x14ac:dyDescent="0.2">
      <c r="B30" s="54">
        <f t="shared" si="3"/>
        <v>24</v>
      </c>
      <c r="C30" s="54">
        <v>5</v>
      </c>
      <c r="D30" s="54">
        <v>0</v>
      </c>
      <c r="E30" s="54">
        <f t="shared" si="0"/>
        <v>135798.79999999999</v>
      </c>
      <c r="F30" s="54">
        <f t="shared" si="1"/>
        <v>101325</v>
      </c>
      <c r="G30" s="55">
        <f t="shared" si="2"/>
        <v>34473.799999999988</v>
      </c>
    </row>
    <row r="31" spans="2:11" x14ac:dyDescent="0.2">
      <c r="B31" s="54">
        <f t="shared" si="3"/>
        <v>25</v>
      </c>
      <c r="C31" s="54">
        <v>4</v>
      </c>
      <c r="D31" s="54">
        <v>0</v>
      </c>
      <c r="E31" s="54">
        <f t="shared" si="0"/>
        <v>128904.04000000001</v>
      </c>
      <c r="F31" s="54">
        <f t="shared" si="1"/>
        <v>101325</v>
      </c>
      <c r="G31" s="55">
        <f t="shared" si="2"/>
        <v>27579.040000000008</v>
      </c>
    </row>
    <row r="32" spans="2:11" x14ac:dyDescent="0.2">
      <c r="B32" s="54">
        <f t="shared" si="3"/>
        <v>26</v>
      </c>
      <c r="C32" s="54">
        <v>4</v>
      </c>
      <c r="D32" s="54">
        <v>0</v>
      </c>
      <c r="E32" s="54">
        <f t="shared" si="0"/>
        <v>128904.04000000001</v>
      </c>
      <c r="F32" s="54">
        <f t="shared" si="1"/>
        <v>101325</v>
      </c>
      <c r="G32" s="55">
        <f t="shared" si="2"/>
        <v>27579.040000000008</v>
      </c>
    </row>
    <row r="33" spans="2:8" x14ac:dyDescent="0.2">
      <c r="B33" s="54">
        <f t="shared" si="3"/>
        <v>27</v>
      </c>
      <c r="C33" s="54">
        <v>3</v>
      </c>
      <c r="D33" s="54">
        <v>0</v>
      </c>
      <c r="E33" s="54">
        <f t="shared" si="0"/>
        <v>122009.28</v>
      </c>
      <c r="F33" s="54">
        <f t="shared" si="1"/>
        <v>101325</v>
      </c>
      <c r="G33" s="55">
        <f t="shared" si="2"/>
        <v>20684.28</v>
      </c>
    </row>
    <row r="34" spans="2:8" x14ac:dyDescent="0.2">
      <c r="B34" s="54">
        <f t="shared" si="3"/>
        <v>28</v>
      </c>
      <c r="C34" s="54">
        <v>3</v>
      </c>
      <c r="D34" s="54">
        <v>0</v>
      </c>
      <c r="E34" s="54">
        <f t="shared" si="0"/>
        <v>122009.28</v>
      </c>
      <c r="F34" s="54">
        <f t="shared" si="1"/>
        <v>101325</v>
      </c>
      <c r="G34" s="55">
        <f t="shared" si="2"/>
        <v>20684.28</v>
      </c>
    </row>
    <row r="35" spans="2:8" x14ac:dyDescent="0.2">
      <c r="B35" s="54">
        <f t="shared" si="3"/>
        <v>29</v>
      </c>
      <c r="C35" s="54">
        <v>3</v>
      </c>
      <c r="D35" s="54">
        <v>0</v>
      </c>
      <c r="E35" s="54">
        <f t="shared" si="0"/>
        <v>122009.28</v>
      </c>
      <c r="F35" s="54">
        <f t="shared" si="1"/>
        <v>101325</v>
      </c>
      <c r="G35" s="55">
        <f t="shared" si="2"/>
        <v>20684.28</v>
      </c>
    </row>
    <row r="36" spans="2:8" x14ac:dyDescent="0.2">
      <c r="B36" s="54">
        <f t="shared" si="3"/>
        <v>30</v>
      </c>
      <c r="C36" s="54">
        <v>2</v>
      </c>
      <c r="D36" s="54">
        <v>0</v>
      </c>
      <c r="E36" s="54">
        <f t="shared" si="0"/>
        <v>115114.52</v>
      </c>
      <c r="F36" s="54">
        <f t="shared" si="1"/>
        <v>101325</v>
      </c>
      <c r="G36" s="55">
        <f t="shared" si="2"/>
        <v>13789.520000000004</v>
      </c>
    </row>
    <row r="37" spans="2:8" x14ac:dyDescent="0.2">
      <c r="B37" s="54">
        <f t="shared" si="3"/>
        <v>31</v>
      </c>
      <c r="C37" s="54">
        <v>2</v>
      </c>
      <c r="D37" s="54">
        <v>0</v>
      </c>
      <c r="E37" s="54">
        <f t="shared" si="0"/>
        <v>115114.52</v>
      </c>
      <c r="F37" s="54">
        <f t="shared" si="1"/>
        <v>101325</v>
      </c>
      <c r="G37" s="55">
        <f t="shared" si="2"/>
        <v>13789.520000000004</v>
      </c>
    </row>
    <row r="38" spans="2:8" x14ac:dyDescent="0.2">
      <c r="B38" s="54">
        <f t="shared" si="3"/>
        <v>32</v>
      </c>
      <c r="C38" s="54">
        <v>2</v>
      </c>
      <c r="D38" s="54">
        <v>0</v>
      </c>
      <c r="E38" s="54">
        <f t="shared" si="0"/>
        <v>115114.52</v>
      </c>
      <c r="F38" s="54">
        <f t="shared" si="1"/>
        <v>101325</v>
      </c>
      <c r="G38" s="55">
        <f t="shared" ref="G38:G49" si="4">E38-F38</f>
        <v>13789.520000000004</v>
      </c>
      <c r="H38" s="35"/>
    </row>
    <row r="39" spans="2:8" x14ac:dyDescent="0.2">
      <c r="B39" s="54">
        <f t="shared" si="3"/>
        <v>33</v>
      </c>
      <c r="C39" s="54">
        <v>2</v>
      </c>
      <c r="D39" s="54">
        <v>0</v>
      </c>
      <c r="E39" s="54">
        <f t="shared" si="0"/>
        <v>115114.52</v>
      </c>
      <c r="F39" s="54">
        <f t="shared" si="1"/>
        <v>101325</v>
      </c>
      <c r="G39" s="55">
        <f t="shared" si="4"/>
        <v>13789.520000000004</v>
      </c>
      <c r="H39" s="35"/>
    </row>
    <row r="40" spans="2:8" x14ac:dyDescent="0.2">
      <c r="B40" s="54">
        <f t="shared" si="3"/>
        <v>34</v>
      </c>
      <c r="C40" s="54">
        <v>2</v>
      </c>
      <c r="D40" s="54">
        <v>0</v>
      </c>
      <c r="E40" s="54">
        <f t="shared" si="0"/>
        <v>115114.52</v>
      </c>
      <c r="F40" s="54">
        <f t="shared" si="1"/>
        <v>101325</v>
      </c>
      <c r="G40" s="55">
        <f t="shared" si="4"/>
        <v>13789.520000000004</v>
      </c>
    </row>
    <row r="41" spans="2:8" x14ac:dyDescent="0.2">
      <c r="B41" s="54">
        <f t="shared" si="3"/>
        <v>35</v>
      </c>
      <c r="C41" s="54">
        <v>1</v>
      </c>
      <c r="D41" s="54">
        <v>0</v>
      </c>
      <c r="E41" s="54">
        <f t="shared" si="0"/>
        <v>108219.76</v>
      </c>
      <c r="F41" s="54">
        <f t="shared" si="1"/>
        <v>101325</v>
      </c>
      <c r="G41" s="55">
        <f t="shared" si="4"/>
        <v>6894.7599999999948</v>
      </c>
    </row>
    <row r="42" spans="2:8" x14ac:dyDescent="0.2">
      <c r="B42" s="54">
        <f t="shared" si="3"/>
        <v>36</v>
      </c>
      <c r="C42" s="54">
        <v>1</v>
      </c>
      <c r="D42" s="54">
        <v>0</v>
      </c>
      <c r="E42" s="54">
        <f t="shared" si="0"/>
        <v>108219.76</v>
      </c>
      <c r="F42" s="54">
        <f t="shared" si="0"/>
        <v>101325</v>
      </c>
      <c r="G42" s="55">
        <f t="shared" si="4"/>
        <v>6894.7599999999948</v>
      </c>
    </row>
    <row r="43" spans="2:8" x14ac:dyDescent="0.2">
      <c r="B43" s="54">
        <f t="shared" si="3"/>
        <v>37</v>
      </c>
      <c r="C43" s="54">
        <v>1</v>
      </c>
      <c r="D43" s="54">
        <v>0</v>
      </c>
      <c r="E43" s="54">
        <f t="shared" si="0"/>
        <v>108219.76</v>
      </c>
      <c r="F43" s="54">
        <f t="shared" si="0"/>
        <v>101325</v>
      </c>
      <c r="G43" s="55">
        <f t="shared" si="4"/>
        <v>6894.7599999999948</v>
      </c>
    </row>
    <row r="44" spans="2:8" x14ac:dyDescent="0.2">
      <c r="B44" s="54">
        <f t="shared" si="3"/>
        <v>38</v>
      </c>
      <c r="C44" s="54">
        <v>1</v>
      </c>
      <c r="D44" s="54">
        <v>0</v>
      </c>
      <c r="E44" s="54">
        <f t="shared" si="0"/>
        <v>108219.76</v>
      </c>
      <c r="F44" s="54">
        <f t="shared" si="0"/>
        <v>101325</v>
      </c>
      <c r="G44" s="55">
        <f t="shared" si="4"/>
        <v>6894.7599999999948</v>
      </c>
    </row>
    <row r="45" spans="2:8" x14ac:dyDescent="0.2">
      <c r="B45" s="54">
        <f t="shared" si="3"/>
        <v>39</v>
      </c>
      <c r="C45" s="54">
        <v>1</v>
      </c>
      <c r="D45" s="54">
        <v>0</v>
      </c>
      <c r="E45" s="54">
        <f t="shared" si="0"/>
        <v>108219.76</v>
      </c>
      <c r="F45" s="54">
        <f t="shared" si="0"/>
        <v>101325</v>
      </c>
      <c r="G45" s="55">
        <f t="shared" si="4"/>
        <v>6894.7599999999948</v>
      </c>
    </row>
    <row r="46" spans="2:8" x14ac:dyDescent="0.2">
      <c r="B46" s="54">
        <f t="shared" si="3"/>
        <v>40</v>
      </c>
      <c r="C46" s="54">
        <v>1</v>
      </c>
      <c r="D46" s="54">
        <v>0</v>
      </c>
      <c r="E46" s="54">
        <f t="shared" si="0"/>
        <v>108219.76</v>
      </c>
      <c r="F46" s="54">
        <f t="shared" si="0"/>
        <v>101325</v>
      </c>
      <c r="G46" s="55">
        <f t="shared" si="4"/>
        <v>6894.7599999999948</v>
      </c>
    </row>
    <row r="47" spans="2:8" x14ac:dyDescent="0.2">
      <c r="B47" s="54">
        <f t="shared" si="3"/>
        <v>41</v>
      </c>
      <c r="C47" s="54">
        <v>1</v>
      </c>
      <c r="D47" s="54">
        <v>0</v>
      </c>
      <c r="E47" s="54">
        <f t="shared" si="0"/>
        <v>108219.76</v>
      </c>
      <c r="F47" s="54">
        <f t="shared" si="0"/>
        <v>101325</v>
      </c>
      <c r="G47" s="55">
        <f t="shared" si="4"/>
        <v>6894.7599999999948</v>
      </c>
    </row>
    <row r="48" spans="2:8" x14ac:dyDescent="0.2">
      <c r="B48" s="54">
        <f t="shared" si="3"/>
        <v>42</v>
      </c>
      <c r="C48" s="54">
        <v>1</v>
      </c>
      <c r="D48" s="54">
        <v>0</v>
      </c>
      <c r="E48" s="54">
        <f t="shared" si="0"/>
        <v>108219.76</v>
      </c>
      <c r="F48" s="54">
        <f t="shared" si="0"/>
        <v>101325</v>
      </c>
      <c r="G48" s="55">
        <f t="shared" si="4"/>
        <v>6894.7599999999948</v>
      </c>
    </row>
    <row r="49" spans="2:7" x14ac:dyDescent="0.2">
      <c r="B49" s="54">
        <f t="shared" si="3"/>
        <v>43</v>
      </c>
      <c r="C49" s="54">
        <v>1</v>
      </c>
      <c r="D49" s="54">
        <v>0</v>
      </c>
      <c r="E49" s="54">
        <f t="shared" si="0"/>
        <v>108219.76</v>
      </c>
      <c r="F49" s="54">
        <f t="shared" si="0"/>
        <v>101325</v>
      </c>
      <c r="G49" s="55">
        <f t="shared" si="4"/>
        <v>6894.7599999999948</v>
      </c>
    </row>
    <row r="50" spans="2:7" x14ac:dyDescent="0.2">
      <c r="B50" s="54">
        <f t="shared" si="3"/>
        <v>44</v>
      </c>
      <c r="C50" s="54">
        <v>0</v>
      </c>
      <c r="D50" s="54">
        <v>0</v>
      </c>
      <c r="E50" s="54">
        <f t="shared" si="0"/>
        <v>101325</v>
      </c>
      <c r="F50" s="54">
        <f t="shared" si="0"/>
        <v>101325</v>
      </c>
      <c r="G50" s="55"/>
    </row>
    <row r="51" spans="2:7" x14ac:dyDescent="0.2">
      <c r="B51" s="54">
        <f t="shared" si="3"/>
        <v>45</v>
      </c>
      <c r="C51" s="54">
        <v>0</v>
      </c>
      <c r="D51" s="54">
        <v>0</v>
      </c>
      <c r="E51" s="54">
        <f t="shared" si="0"/>
        <v>101325</v>
      </c>
      <c r="F51" s="54">
        <f t="shared" si="0"/>
        <v>101325</v>
      </c>
      <c r="G51" s="55"/>
    </row>
  </sheetData>
  <mergeCells count="3">
    <mergeCell ref="B2:G2"/>
    <mergeCell ref="I2:K2"/>
    <mergeCell ref="B4:B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3F7F0-DD75-5D4D-982D-6A114AC75FE1}">
  <dimension ref="B1:K53"/>
  <sheetViews>
    <sheetView zoomScale="124" workbookViewId="0">
      <selection activeCell="J20" sqref="J20"/>
    </sheetView>
  </sheetViews>
  <sheetFormatPr baseColWidth="10" defaultRowHeight="15" x14ac:dyDescent="0.2"/>
  <cols>
    <col min="6" max="6" width="10.83203125" style="1"/>
    <col min="9" max="13" width="25.83203125" customWidth="1"/>
  </cols>
  <sheetData>
    <row r="1" spans="2:11" ht="16" thickBot="1" x14ac:dyDescent="0.25"/>
    <row r="2" spans="2:11" ht="16" thickBot="1" x14ac:dyDescent="0.25">
      <c r="B2" s="101" t="s">
        <v>55</v>
      </c>
      <c r="C2" s="101"/>
      <c r="D2" s="101"/>
      <c r="E2" s="101"/>
      <c r="F2" s="101"/>
      <c r="G2" s="101"/>
      <c r="I2" s="95" t="s">
        <v>40</v>
      </c>
      <c r="J2" s="96"/>
      <c r="K2" s="97"/>
    </row>
    <row r="3" spans="2:11" x14ac:dyDescent="0.2">
      <c r="B3" s="14" t="s">
        <v>34</v>
      </c>
      <c r="C3" s="19" t="s">
        <v>4</v>
      </c>
      <c r="D3" s="20" t="s">
        <v>7</v>
      </c>
      <c r="E3" s="19" t="s">
        <v>4</v>
      </c>
      <c r="F3" s="20" t="s">
        <v>7</v>
      </c>
      <c r="G3" s="43" t="s">
        <v>51</v>
      </c>
      <c r="I3" s="62" t="s">
        <v>21</v>
      </c>
      <c r="J3" s="32">
        <f xml:space="preserve"> 0.328*25.4*10^(-3)/2</f>
        <v>4.1655999999999993E-3</v>
      </c>
      <c r="K3" s="33" t="s">
        <v>28</v>
      </c>
    </row>
    <row r="4" spans="2:11" x14ac:dyDescent="0.2">
      <c r="B4" s="90" t="s">
        <v>35</v>
      </c>
      <c r="C4" s="21" t="s">
        <v>5</v>
      </c>
      <c r="D4" s="21" t="s">
        <v>5</v>
      </c>
      <c r="E4" s="21" t="s">
        <v>36</v>
      </c>
      <c r="F4" s="21" t="s">
        <v>36</v>
      </c>
      <c r="G4" s="21" t="s">
        <v>36</v>
      </c>
      <c r="I4" s="63" t="s">
        <v>22</v>
      </c>
      <c r="J4" s="23">
        <f xml:space="preserve"> 7.94*10^(-3)</f>
        <v>7.9400000000000009E-3</v>
      </c>
      <c r="K4" s="26" t="s">
        <v>28</v>
      </c>
    </row>
    <row r="5" spans="2:11" x14ac:dyDescent="0.2">
      <c r="B5" s="90"/>
      <c r="C5" s="21" t="s">
        <v>14</v>
      </c>
      <c r="D5" s="21" t="s">
        <v>14</v>
      </c>
      <c r="E5" s="21" t="s">
        <v>14</v>
      </c>
      <c r="F5" s="21" t="s">
        <v>14</v>
      </c>
      <c r="G5" s="21" t="s">
        <v>14</v>
      </c>
      <c r="I5" s="63" t="s">
        <v>23</v>
      </c>
      <c r="J5" s="23">
        <f>J4*PI()*J3^2</f>
        <v>4.3283812240392796E-7</v>
      </c>
      <c r="K5" s="26" t="s">
        <v>27</v>
      </c>
    </row>
    <row r="6" spans="2:11" x14ac:dyDescent="0.2">
      <c r="B6" s="60">
        <v>0</v>
      </c>
      <c r="C6" s="60">
        <v>215</v>
      </c>
      <c r="D6" s="60">
        <v>0</v>
      </c>
      <c r="E6" s="60">
        <f t="shared" ref="E6:E53" si="0">C6*6894.76 +101325</f>
        <v>1583698.4000000001</v>
      </c>
      <c r="F6" s="60">
        <f t="shared" ref="F6:F51" si="1">D6*6894.76 +101325</f>
        <v>101325</v>
      </c>
      <c r="G6" s="61">
        <f t="shared" ref="G6:G37" si="2">E6-F6</f>
        <v>1482373.4000000001</v>
      </c>
      <c r="I6" s="63" t="s">
        <v>24</v>
      </c>
      <c r="J6" s="23">
        <f>25.08*10^(-9)/4</f>
        <v>6.2700000000000001E-9</v>
      </c>
      <c r="K6" s="26" t="s">
        <v>27</v>
      </c>
    </row>
    <row r="7" spans="2:11" x14ac:dyDescent="0.2">
      <c r="B7" s="60">
        <f t="shared" ref="B7:B53" si="3">B6+1</f>
        <v>1</v>
      </c>
      <c r="C7" s="60">
        <v>185</v>
      </c>
      <c r="D7" s="60">
        <v>0</v>
      </c>
      <c r="E7" s="60">
        <f t="shared" si="0"/>
        <v>1376855.6</v>
      </c>
      <c r="F7" s="60">
        <f t="shared" si="1"/>
        <v>101325</v>
      </c>
      <c r="G7" s="61">
        <f t="shared" si="2"/>
        <v>1275530.6000000001</v>
      </c>
      <c r="I7" s="63" t="s">
        <v>25</v>
      </c>
      <c r="J7" s="23">
        <f>J6/J5</f>
        <v>1.4485785044018804E-2</v>
      </c>
      <c r="K7" s="26" t="s">
        <v>26</v>
      </c>
    </row>
    <row r="8" spans="2:11" x14ac:dyDescent="0.2">
      <c r="B8" s="60">
        <f t="shared" si="3"/>
        <v>2</v>
      </c>
      <c r="C8" s="60">
        <v>154</v>
      </c>
      <c r="D8" s="60">
        <v>0</v>
      </c>
      <c r="E8" s="60">
        <f t="shared" si="0"/>
        <v>1163118.04</v>
      </c>
      <c r="F8" s="60">
        <f t="shared" si="1"/>
        <v>101325</v>
      </c>
      <c r="G8" s="61">
        <f t="shared" si="2"/>
        <v>1061793.04</v>
      </c>
      <c r="I8" s="63" t="s">
        <v>39</v>
      </c>
      <c r="J8" s="23">
        <f>J3^2*PI()</f>
        <v>5.4513617431225171E-5</v>
      </c>
      <c r="K8" s="26" t="s">
        <v>41</v>
      </c>
    </row>
    <row r="9" spans="2:11" x14ac:dyDescent="0.2">
      <c r="B9" s="60">
        <f t="shared" si="3"/>
        <v>3</v>
      </c>
      <c r="C9" s="60">
        <v>135</v>
      </c>
      <c r="D9" s="60">
        <v>0</v>
      </c>
      <c r="E9" s="60">
        <f t="shared" si="0"/>
        <v>1032117.6</v>
      </c>
      <c r="F9" s="60">
        <f t="shared" si="1"/>
        <v>101325</v>
      </c>
      <c r="G9" s="61">
        <f t="shared" si="2"/>
        <v>930792.6</v>
      </c>
      <c r="I9" s="63" t="s">
        <v>37</v>
      </c>
      <c r="J9" s="23">
        <f>7.94*4*0.001</f>
        <v>3.1760000000000004E-2</v>
      </c>
      <c r="K9" s="26" t="s">
        <v>28</v>
      </c>
    </row>
    <row r="10" spans="2:11" x14ac:dyDescent="0.2">
      <c r="B10" s="60">
        <f t="shared" si="3"/>
        <v>4</v>
      </c>
      <c r="C10" s="60">
        <v>114</v>
      </c>
      <c r="D10" s="60">
        <v>0</v>
      </c>
      <c r="E10" s="60">
        <f t="shared" si="0"/>
        <v>887327.64</v>
      </c>
      <c r="F10" s="60">
        <f t="shared" si="1"/>
        <v>101325</v>
      </c>
      <c r="G10" s="61">
        <f t="shared" si="2"/>
        <v>786002.64</v>
      </c>
      <c r="I10" s="63" t="s">
        <v>38</v>
      </c>
      <c r="J10" s="23">
        <f>2.54*0.01*6</f>
        <v>0.15240000000000001</v>
      </c>
      <c r="K10" s="26" t="s">
        <v>28</v>
      </c>
    </row>
    <row r="11" spans="2:11" x14ac:dyDescent="0.2">
      <c r="B11" s="60">
        <f t="shared" si="3"/>
        <v>5</v>
      </c>
      <c r="C11" s="60">
        <v>100</v>
      </c>
      <c r="D11" s="60">
        <v>0</v>
      </c>
      <c r="E11" s="60">
        <f t="shared" si="0"/>
        <v>790801</v>
      </c>
      <c r="F11" s="60">
        <f t="shared" si="1"/>
        <v>101325</v>
      </c>
      <c r="G11" s="61">
        <f t="shared" si="2"/>
        <v>689476</v>
      </c>
      <c r="I11" s="63" t="s">
        <v>30</v>
      </c>
      <c r="J11" s="23">
        <f>1.79*10^(-5)</f>
        <v>1.7900000000000001E-5</v>
      </c>
      <c r="K11" s="26" t="s">
        <v>31</v>
      </c>
    </row>
    <row r="12" spans="2:11" x14ac:dyDescent="0.2">
      <c r="B12" s="60">
        <f t="shared" si="3"/>
        <v>6</v>
      </c>
      <c r="C12" s="60">
        <v>79</v>
      </c>
      <c r="D12" s="60">
        <v>0</v>
      </c>
      <c r="E12" s="60">
        <f t="shared" si="0"/>
        <v>646011.04</v>
      </c>
      <c r="F12" s="60">
        <f t="shared" si="1"/>
        <v>101325</v>
      </c>
      <c r="G12" s="61">
        <f t="shared" si="2"/>
        <v>544686.04</v>
      </c>
      <c r="I12" s="63" t="s">
        <v>33</v>
      </c>
      <c r="J12" s="23">
        <v>1.1839999999999999</v>
      </c>
      <c r="K12" s="26" t="s">
        <v>32</v>
      </c>
    </row>
    <row r="13" spans="2:11" x14ac:dyDescent="0.2">
      <c r="B13" s="60">
        <f t="shared" si="3"/>
        <v>7</v>
      </c>
      <c r="C13" s="60">
        <v>72</v>
      </c>
      <c r="D13" s="60">
        <v>0</v>
      </c>
      <c r="E13" s="60">
        <f t="shared" si="0"/>
        <v>597747.72</v>
      </c>
      <c r="F13" s="60">
        <f t="shared" si="1"/>
        <v>101325</v>
      </c>
      <c r="G13" s="61">
        <f t="shared" si="2"/>
        <v>496422.72</v>
      </c>
      <c r="I13" s="63" t="s">
        <v>47</v>
      </c>
      <c r="J13" s="23">
        <f>PI()*J3^2*200*0.001</f>
        <v>1.0902723486245034E-5</v>
      </c>
      <c r="K13" s="26"/>
    </row>
    <row r="14" spans="2:11" x14ac:dyDescent="0.2">
      <c r="B14" s="60">
        <f t="shared" si="3"/>
        <v>8</v>
      </c>
      <c r="C14" s="60">
        <v>61</v>
      </c>
      <c r="D14" s="60">
        <v>0</v>
      </c>
      <c r="E14" s="60">
        <f t="shared" si="0"/>
        <v>521905.36</v>
      </c>
      <c r="F14" s="60">
        <f t="shared" si="1"/>
        <v>101325</v>
      </c>
      <c r="G14" s="61">
        <f t="shared" si="2"/>
        <v>420580.36</v>
      </c>
      <c r="I14" s="63" t="s">
        <v>46</v>
      </c>
      <c r="J14" s="23">
        <f>PI()*J3^2*350*0.001</f>
        <v>1.9079766100928807E-5</v>
      </c>
      <c r="K14" s="26" t="s">
        <v>27</v>
      </c>
    </row>
    <row r="15" spans="2:11" x14ac:dyDescent="0.2">
      <c r="B15" s="60">
        <f t="shared" si="3"/>
        <v>9</v>
      </c>
      <c r="C15" s="60">
        <v>52</v>
      </c>
      <c r="D15" s="60">
        <v>0</v>
      </c>
      <c r="E15" s="60">
        <f t="shared" si="0"/>
        <v>459852.52</v>
      </c>
      <c r="F15" s="60">
        <f t="shared" si="1"/>
        <v>101325</v>
      </c>
      <c r="G15" s="61">
        <f t="shared" si="2"/>
        <v>358527.52</v>
      </c>
      <c r="I15" s="63" t="s">
        <v>43</v>
      </c>
      <c r="J15" s="60">
        <v>1583698</v>
      </c>
      <c r="K15" s="26" t="s">
        <v>36</v>
      </c>
    </row>
    <row r="16" spans="2:11" x14ac:dyDescent="0.2">
      <c r="B16" s="60">
        <f t="shared" si="3"/>
        <v>10</v>
      </c>
      <c r="C16" s="60">
        <v>44</v>
      </c>
      <c r="D16" s="60">
        <v>0</v>
      </c>
      <c r="E16" s="60">
        <f t="shared" si="0"/>
        <v>404694.44</v>
      </c>
      <c r="F16" s="60">
        <f t="shared" si="1"/>
        <v>101325</v>
      </c>
      <c r="G16" s="61">
        <f t="shared" si="2"/>
        <v>303369.44</v>
      </c>
      <c r="I16" s="68" t="s">
        <v>43</v>
      </c>
      <c r="J16" s="15">
        <f>J15/J17</f>
        <v>15.629884036516161</v>
      </c>
      <c r="K16" s="36" t="s">
        <v>56</v>
      </c>
    </row>
    <row r="17" spans="2:11" x14ac:dyDescent="0.2">
      <c r="B17" s="60">
        <f t="shared" si="3"/>
        <v>11</v>
      </c>
      <c r="C17" s="60">
        <v>37</v>
      </c>
      <c r="D17" s="60">
        <v>0</v>
      </c>
      <c r="E17" s="60">
        <f t="shared" si="0"/>
        <v>356431.12</v>
      </c>
      <c r="F17" s="60">
        <f t="shared" si="1"/>
        <v>101325</v>
      </c>
      <c r="G17" s="61">
        <f t="shared" si="2"/>
        <v>255106.12</v>
      </c>
      <c r="I17" s="63" t="s">
        <v>44</v>
      </c>
      <c r="J17" s="23">
        <v>101325</v>
      </c>
      <c r="K17" s="26" t="s">
        <v>36</v>
      </c>
    </row>
    <row r="18" spans="2:11" x14ac:dyDescent="0.2">
      <c r="B18" s="60">
        <f t="shared" si="3"/>
        <v>12</v>
      </c>
      <c r="C18" s="60">
        <v>32</v>
      </c>
      <c r="D18" s="60">
        <v>0</v>
      </c>
      <c r="E18" s="60">
        <f t="shared" si="0"/>
        <v>321957.32</v>
      </c>
      <c r="F18" s="60">
        <f t="shared" si="1"/>
        <v>101325</v>
      </c>
      <c r="G18" s="61">
        <f t="shared" si="2"/>
        <v>220632.32000000001</v>
      </c>
      <c r="I18" s="63" t="s">
        <v>45</v>
      </c>
      <c r="J18" s="23">
        <v>0.128</v>
      </c>
      <c r="K18" s="26" t="s">
        <v>26</v>
      </c>
    </row>
    <row r="19" spans="2:11" x14ac:dyDescent="0.2">
      <c r="B19" s="60">
        <f t="shared" si="3"/>
        <v>13</v>
      </c>
      <c r="C19" s="60">
        <v>27</v>
      </c>
      <c r="D19" s="60">
        <v>0</v>
      </c>
      <c r="E19" s="60">
        <f t="shared" si="0"/>
        <v>287483.52000000002</v>
      </c>
      <c r="F19" s="60">
        <f t="shared" si="1"/>
        <v>101325</v>
      </c>
      <c r="G19" s="61">
        <f t="shared" si="2"/>
        <v>186158.52000000002</v>
      </c>
      <c r="I19" s="64" t="s">
        <v>49</v>
      </c>
      <c r="J19" s="23">
        <f>J18*J11*J14*J9/(PI()*J3^2*(J15-J17))</f>
        <v>1.7181221730293253E-14</v>
      </c>
      <c r="K19" s="26" t="s">
        <v>41</v>
      </c>
    </row>
    <row r="20" spans="2:11" ht="16" thickBot="1" x14ac:dyDescent="0.25">
      <c r="B20" s="60">
        <f t="shared" si="3"/>
        <v>14</v>
      </c>
      <c r="C20" s="60">
        <v>23</v>
      </c>
      <c r="D20" s="60">
        <v>0</v>
      </c>
      <c r="E20" s="60">
        <f t="shared" si="0"/>
        <v>259904.48</v>
      </c>
      <c r="F20" s="60">
        <f t="shared" si="1"/>
        <v>101325</v>
      </c>
      <c r="G20" s="61">
        <f t="shared" si="2"/>
        <v>158579.48000000001</v>
      </c>
      <c r="I20" s="65" t="s">
        <v>48</v>
      </c>
      <c r="J20" s="45">
        <f>J18*J11*J13*J9/(PI()*J3^2*(J15-J17))</f>
        <v>9.8178409887390027E-15</v>
      </c>
      <c r="K20" s="46" t="s">
        <v>41</v>
      </c>
    </row>
    <row r="21" spans="2:11" x14ac:dyDescent="0.2">
      <c r="B21" s="60">
        <f t="shared" si="3"/>
        <v>15</v>
      </c>
      <c r="C21" s="60">
        <v>20</v>
      </c>
      <c r="D21" s="60">
        <v>0</v>
      </c>
      <c r="E21" s="60">
        <f t="shared" si="0"/>
        <v>239220.2</v>
      </c>
      <c r="F21" s="60">
        <f t="shared" si="1"/>
        <v>101325</v>
      </c>
      <c r="G21" s="61">
        <f t="shared" si="2"/>
        <v>137895.20000000001</v>
      </c>
    </row>
    <row r="22" spans="2:11" x14ac:dyDescent="0.2">
      <c r="B22" s="60">
        <f t="shared" si="3"/>
        <v>16</v>
      </c>
      <c r="C22" s="60">
        <v>17</v>
      </c>
      <c r="D22" s="60">
        <v>0</v>
      </c>
      <c r="E22" s="60">
        <f t="shared" si="0"/>
        <v>218535.91999999998</v>
      </c>
      <c r="F22" s="60">
        <f t="shared" si="1"/>
        <v>101325</v>
      </c>
      <c r="G22" s="61">
        <f t="shared" si="2"/>
        <v>117210.91999999998</v>
      </c>
    </row>
    <row r="23" spans="2:11" x14ac:dyDescent="0.2">
      <c r="B23" s="60">
        <f t="shared" si="3"/>
        <v>17</v>
      </c>
      <c r="C23" s="60">
        <v>15</v>
      </c>
      <c r="D23" s="60">
        <v>0</v>
      </c>
      <c r="E23" s="60">
        <f t="shared" si="0"/>
        <v>204746.40000000002</v>
      </c>
      <c r="F23" s="60">
        <f t="shared" si="1"/>
        <v>101325</v>
      </c>
      <c r="G23" s="61">
        <f t="shared" si="2"/>
        <v>103421.40000000002</v>
      </c>
    </row>
    <row r="24" spans="2:11" x14ac:dyDescent="0.2">
      <c r="B24" s="60">
        <f t="shared" si="3"/>
        <v>18</v>
      </c>
      <c r="C24" s="60">
        <v>13</v>
      </c>
      <c r="D24" s="60">
        <v>0</v>
      </c>
      <c r="E24" s="60">
        <f t="shared" si="0"/>
        <v>190956.88</v>
      </c>
      <c r="F24" s="60">
        <f t="shared" si="1"/>
        <v>101325</v>
      </c>
      <c r="G24" s="61">
        <f t="shared" si="2"/>
        <v>89631.88</v>
      </c>
    </row>
    <row r="25" spans="2:11" x14ac:dyDescent="0.2">
      <c r="B25" s="60">
        <f t="shared" si="3"/>
        <v>19</v>
      </c>
      <c r="C25" s="60">
        <v>11</v>
      </c>
      <c r="D25" s="60">
        <v>0</v>
      </c>
      <c r="E25" s="60">
        <f t="shared" si="0"/>
        <v>177167.35999999999</v>
      </c>
      <c r="F25" s="60">
        <f t="shared" si="1"/>
        <v>101325</v>
      </c>
      <c r="G25" s="61">
        <f t="shared" si="2"/>
        <v>75842.359999999986</v>
      </c>
    </row>
    <row r="26" spans="2:11" x14ac:dyDescent="0.2">
      <c r="B26" s="60">
        <f t="shared" si="3"/>
        <v>20</v>
      </c>
      <c r="C26" s="60">
        <v>10</v>
      </c>
      <c r="D26" s="60">
        <v>0</v>
      </c>
      <c r="E26" s="60">
        <f t="shared" si="0"/>
        <v>170272.6</v>
      </c>
      <c r="F26" s="60">
        <f t="shared" si="1"/>
        <v>101325</v>
      </c>
      <c r="G26" s="61">
        <f t="shared" si="2"/>
        <v>68947.600000000006</v>
      </c>
    </row>
    <row r="27" spans="2:11" x14ac:dyDescent="0.2">
      <c r="B27" s="60">
        <f t="shared" si="3"/>
        <v>21</v>
      </c>
      <c r="C27" s="60">
        <v>8</v>
      </c>
      <c r="D27" s="60">
        <v>0</v>
      </c>
      <c r="E27" s="60">
        <f t="shared" si="0"/>
        <v>156483.08000000002</v>
      </c>
      <c r="F27" s="60">
        <f t="shared" si="1"/>
        <v>101325</v>
      </c>
      <c r="G27" s="61">
        <f t="shared" si="2"/>
        <v>55158.080000000016</v>
      </c>
    </row>
    <row r="28" spans="2:11" x14ac:dyDescent="0.2">
      <c r="B28" s="60">
        <f t="shared" si="3"/>
        <v>22</v>
      </c>
      <c r="C28" s="60">
        <v>7</v>
      </c>
      <c r="D28" s="60">
        <v>0</v>
      </c>
      <c r="E28" s="60">
        <f t="shared" si="0"/>
        <v>149588.32</v>
      </c>
      <c r="F28" s="60">
        <f t="shared" si="1"/>
        <v>101325</v>
      </c>
      <c r="G28" s="61">
        <f t="shared" si="2"/>
        <v>48263.320000000007</v>
      </c>
    </row>
    <row r="29" spans="2:11" x14ac:dyDescent="0.2">
      <c r="B29" s="60">
        <f t="shared" si="3"/>
        <v>23</v>
      </c>
      <c r="C29" s="60">
        <v>6</v>
      </c>
      <c r="D29" s="60">
        <v>0</v>
      </c>
      <c r="E29" s="60">
        <f t="shared" si="0"/>
        <v>142693.56</v>
      </c>
      <c r="F29" s="60">
        <f t="shared" si="1"/>
        <v>101325</v>
      </c>
      <c r="G29" s="61">
        <f t="shared" si="2"/>
        <v>41368.559999999998</v>
      </c>
    </row>
    <row r="30" spans="2:11" x14ac:dyDescent="0.2">
      <c r="B30" s="60">
        <f t="shared" si="3"/>
        <v>24</v>
      </c>
      <c r="C30" s="60">
        <v>6</v>
      </c>
      <c r="D30" s="60">
        <v>0</v>
      </c>
      <c r="E30" s="60">
        <f t="shared" si="0"/>
        <v>142693.56</v>
      </c>
      <c r="F30" s="60">
        <f t="shared" si="1"/>
        <v>101325</v>
      </c>
      <c r="G30" s="61">
        <f t="shared" si="2"/>
        <v>41368.559999999998</v>
      </c>
    </row>
    <row r="31" spans="2:11" x14ac:dyDescent="0.2">
      <c r="B31" s="60">
        <f t="shared" si="3"/>
        <v>25</v>
      </c>
      <c r="C31" s="60">
        <v>5</v>
      </c>
      <c r="D31" s="60">
        <v>0</v>
      </c>
      <c r="E31" s="60">
        <f t="shared" si="0"/>
        <v>135798.79999999999</v>
      </c>
      <c r="F31" s="60">
        <f t="shared" si="1"/>
        <v>101325</v>
      </c>
      <c r="G31" s="61">
        <f t="shared" si="2"/>
        <v>34473.799999999988</v>
      </c>
    </row>
    <row r="32" spans="2:11" x14ac:dyDescent="0.2">
      <c r="B32" s="60">
        <f t="shared" si="3"/>
        <v>26</v>
      </c>
      <c r="C32" s="60">
        <v>4</v>
      </c>
      <c r="D32" s="60">
        <v>0</v>
      </c>
      <c r="E32" s="60">
        <f t="shared" si="0"/>
        <v>128904.04000000001</v>
      </c>
      <c r="F32" s="60">
        <f t="shared" si="1"/>
        <v>101325</v>
      </c>
      <c r="G32" s="61">
        <f t="shared" si="2"/>
        <v>27579.040000000008</v>
      </c>
    </row>
    <row r="33" spans="2:8" x14ac:dyDescent="0.2">
      <c r="B33" s="60">
        <f t="shared" si="3"/>
        <v>27</v>
      </c>
      <c r="C33" s="60">
        <v>4</v>
      </c>
      <c r="D33" s="60">
        <v>0</v>
      </c>
      <c r="E33" s="60">
        <f t="shared" si="0"/>
        <v>128904.04000000001</v>
      </c>
      <c r="F33" s="60">
        <f t="shared" si="1"/>
        <v>101325</v>
      </c>
      <c r="G33" s="61">
        <f t="shared" si="2"/>
        <v>27579.040000000008</v>
      </c>
    </row>
    <row r="34" spans="2:8" x14ac:dyDescent="0.2">
      <c r="B34" s="60">
        <f t="shared" si="3"/>
        <v>28</v>
      </c>
      <c r="C34" s="60">
        <v>3</v>
      </c>
      <c r="D34" s="60">
        <v>0</v>
      </c>
      <c r="E34" s="60">
        <f t="shared" si="0"/>
        <v>122009.28</v>
      </c>
      <c r="F34" s="60">
        <f t="shared" si="1"/>
        <v>101325</v>
      </c>
      <c r="G34" s="61">
        <f t="shared" si="2"/>
        <v>20684.28</v>
      </c>
    </row>
    <row r="35" spans="2:8" x14ac:dyDescent="0.2">
      <c r="B35" s="60">
        <f t="shared" si="3"/>
        <v>29</v>
      </c>
      <c r="C35" s="60">
        <v>3</v>
      </c>
      <c r="D35" s="60">
        <v>0</v>
      </c>
      <c r="E35" s="60">
        <f t="shared" si="0"/>
        <v>122009.28</v>
      </c>
      <c r="F35" s="60">
        <f t="shared" si="1"/>
        <v>101325</v>
      </c>
      <c r="G35" s="61">
        <f t="shared" si="2"/>
        <v>20684.28</v>
      </c>
    </row>
    <row r="36" spans="2:8" x14ac:dyDescent="0.2">
      <c r="B36" s="60">
        <f t="shared" si="3"/>
        <v>30</v>
      </c>
      <c r="C36" s="60">
        <v>3</v>
      </c>
      <c r="D36" s="60">
        <v>0</v>
      </c>
      <c r="E36" s="60">
        <f t="shared" si="0"/>
        <v>122009.28</v>
      </c>
      <c r="F36" s="60">
        <f t="shared" si="1"/>
        <v>101325</v>
      </c>
      <c r="G36" s="61">
        <f t="shared" si="2"/>
        <v>20684.28</v>
      </c>
    </row>
    <row r="37" spans="2:8" x14ac:dyDescent="0.2">
      <c r="B37" s="60">
        <f t="shared" si="3"/>
        <v>31</v>
      </c>
      <c r="C37" s="60">
        <v>3</v>
      </c>
      <c r="D37" s="60">
        <v>0</v>
      </c>
      <c r="E37" s="60">
        <f t="shared" si="0"/>
        <v>122009.28</v>
      </c>
      <c r="F37" s="60">
        <f t="shared" si="1"/>
        <v>101325</v>
      </c>
      <c r="G37" s="61">
        <f t="shared" si="2"/>
        <v>20684.28</v>
      </c>
    </row>
    <row r="38" spans="2:8" x14ac:dyDescent="0.2">
      <c r="B38" s="60">
        <f t="shared" si="3"/>
        <v>32</v>
      </c>
      <c r="C38" s="60">
        <v>2</v>
      </c>
      <c r="D38" s="60">
        <v>0</v>
      </c>
      <c r="E38" s="60">
        <f t="shared" si="0"/>
        <v>115114.52</v>
      </c>
      <c r="F38" s="60">
        <f t="shared" si="1"/>
        <v>101325</v>
      </c>
      <c r="G38" s="61">
        <f t="shared" ref="G38:G51" si="4">E38-F38</f>
        <v>13789.520000000004</v>
      </c>
      <c r="H38" s="35"/>
    </row>
    <row r="39" spans="2:8" x14ac:dyDescent="0.2">
      <c r="B39" s="60">
        <f t="shared" si="3"/>
        <v>33</v>
      </c>
      <c r="C39" s="60">
        <v>2</v>
      </c>
      <c r="D39" s="60">
        <v>0</v>
      </c>
      <c r="E39" s="60">
        <f t="shared" si="0"/>
        <v>115114.52</v>
      </c>
      <c r="F39" s="60">
        <f t="shared" si="1"/>
        <v>101325</v>
      </c>
      <c r="G39" s="61">
        <f t="shared" si="4"/>
        <v>13789.520000000004</v>
      </c>
      <c r="H39" s="35"/>
    </row>
    <row r="40" spans="2:8" x14ac:dyDescent="0.2">
      <c r="B40" s="60">
        <f t="shared" si="3"/>
        <v>34</v>
      </c>
      <c r="C40" s="60">
        <v>2</v>
      </c>
      <c r="D40" s="60">
        <v>0</v>
      </c>
      <c r="E40" s="60">
        <f t="shared" si="0"/>
        <v>115114.52</v>
      </c>
      <c r="F40" s="60">
        <f t="shared" si="1"/>
        <v>101325</v>
      </c>
      <c r="G40" s="61">
        <f t="shared" si="4"/>
        <v>13789.520000000004</v>
      </c>
    </row>
    <row r="41" spans="2:8" x14ac:dyDescent="0.2">
      <c r="B41" s="60">
        <f t="shared" si="3"/>
        <v>35</v>
      </c>
      <c r="C41" s="60">
        <v>2</v>
      </c>
      <c r="D41" s="60">
        <v>0</v>
      </c>
      <c r="E41" s="60">
        <f t="shared" si="0"/>
        <v>115114.52</v>
      </c>
      <c r="F41" s="60">
        <f t="shared" si="1"/>
        <v>101325</v>
      </c>
      <c r="G41" s="61">
        <f t="shared" si="4"/>
        <v>13789.520000000004</v>
      </c>
    </row>
    <row r="42" spans="2:8" x14ac:dyDescent="0.2">
      <c r="B42" s="60">
        <f t="shared" si="3"/>
        <v>36</v>
      </c>
      <c r="C42" s="60">
        <v>1</v>
      </c>
      <c r="D42" s="60">
        <v>0</v>
      </c>
      <c r="E42" s="60">
        <f t="shared" si="0"/>
        <v>108219.76</v>
      </c>
      <c r="F42" s="60">
        <f t="shared" si="1"/>
        <v>101325</v>
      </c>
      <c r="G42" s="61">
        <f t="shared" si="4"/>
        <v>6894.7599999999948</v>
      </c>
    </row>
    <row r="43" spans="2:8" x14ac:dyDescent="0.2">
      <c r="B43" s="60">
        <f t="shared" si="3"/>
        <v>37</v>
      </c>
      <c r="C43" s="60">
        <v>1</v>
      </c>
      <c r="D43" s="60">
        <v>0</v>
      </c>
      <c r="E43" s="60">
        <f t="shared" si="0"/>
        <v>108219.76</v>
      </c>
      <c r="F43" s="60">
        <f t="shared" si="1"/>
        <v>101325</v>
      </c>
      <c r="G43" s="61">
        <f t="shared" si="4"/>
        <v>6894.7599999999948</v>
      </c>
    </row>
    <row r="44" spans="2:8" x14ac:dyDescent="0.2">
      <c r="B44" s="60">
        <f t="shared" si="3"/>
        <v>38</v>
      </c>
      <c r="C44" s="60">
        <v>1</v>
      </c>
      <c r="D44" s="60">
        <v>0</v>
      </c>
      <c r="E44" s="60">
        <f t="shared" si="0"/>
        <v>108219.76</v>
      </c>
      <c r="F44" s="60">
        <f t="shared" si="1"/>
        <v>101325</v>
      </c>
      <c r="G44" s="61">
        <f t="shared" si="4"/>
        <v>6894.7599999999948</v>
      </c>
    </row>
    <row r="45" spans="2:8" x14ac:dyDescent="0.2">
      <c r="B45" s="60">
        <f t="shared" si="3"/>
        <v>39</v>
      </c>
      <c r="C45" s="60">
        <v>1</v>
      </c>
      <c r="D45" s="60">
        <v>0</v>
      </c>
      <c r="E45" s="60">
        <f t="shared" si="0"/>
        <v>108219.76</v>
      </c>
      <c r="F45" s="60">
        <f t="shared" si="1"/>
        <v>101325</v>
      </c>
      <c r="G45" s="61">
        <f t="shared" si="4"/>
        <v>6894.7599999999948</v>
      </c>
    </row>
    <row r="46" spans="2:8" x14ac:dyDescent="0.2">
      <c r="B46" s="60">
        <f t="shared" si="3"/>
        <v>40</v>
      </c>
      <c r="C46" s="60">
        <v>1</v>
      </c>
      <c r="D46" s="60">
        <v>0</v>
      </c>
      <c r="E46" s="60">
        <f t="shared" si="0"/>
        <v>108219.76</v>
      </c>
      <c r="F46" s="60">
        <f t="shared" si="1"/>
        <v>101325</v>
      </c>
      <c r="G46" s="61">
        <f t="shared" si="4"/>
        <v>6894.7599999999948</v>
      </c>
    </row>
    <row r="47" spans="2:8" x14ac:dyDescent="0.2">
      <c r="B47" s="60">
        <f t="shared" si="3"/>
        <v>41</v>
      </c>
      <c r="C47" s="60">
        <v>1</v>
      </c>
      <c r="D47" s="60">
        <v>0</v>
      </c>
      <c r="E47" s="60">
        <f t="shared" si="0"/>
        <v>108219.76</v>
      </c>
      <c r="F47" s="60">
        <f t="shared" si="1"/>
        <v>101325</v>
      </c>
      <c r="G47" s="61">
        <f t="shared" si="4"/>
        <v>6894.7599999999948</v>
      </c>
    </row>
    <row r="48" spans="2:8" x14ac:dyDescent="0.2">
      <c r="B48" s="60">
        <f t="shared" si="3"/>
        <v>42</v>
      </c>
      <c r="C48" s="60">
        <v>1</v>
      </c>
      <c r="D48" s="60">
        <v>0</v>
      </c>
      <c r="E48" s="60">
        <f t="shared" si="0"/>
        <v>108219.76</v>
      </c>
      <c r="F48" s="60">
        <f t="shared" si="1"/>
        <v>101325</v>
      </c>
      <c r="G48" s="61">
        <f t="shared" si="4"/>
        <v>6894.7599999999948</v>
      </c>
    </row>
    <row r="49" spans="2:7" x14ac:dyDescent="0.2">
      <c r="B49" s="60">
        <f t="shared" si="3"/>
        <v>43</v>
      </c>
      <c r="C49" s="60">
        <v>1</v>
      </c>
      <c r="D49" s="60">
        <v>0</v>
      </c>
      <c r="E49" s="60">
        <f t="shared" si="0"/>
        <v>108219.76</v>
      </c>
      <c r="F49" s="60">
        <f t="shared" si="1"/>
        <v>101325</v>
      </c>
      <c r="G49" s="61">
        <f t="shared" si="4"/>
        <v>6894.7599999999948</v>
      </c>
    </row>
    <row r="50" spans="2:7" x14ac:dyDescent="0.2">
      <c r="B50" s="60">
        <f t="shared" si="3"/>
        <v>44</v>
      </c>
      <c r="C50" s="60">
        <v>1</v>
      </c>
      <c r="D50" s="60">
        <v>0</v>
      </c>
      <c r="E50" s="60">
        <f t="shared" si="0"/>
        <v>108219.76</v>
      </c>
      <c r="F50" s="60">
        <f t="shared" si="1"/>
        <v>101325</v>
      </c>
      <c r="G50" s="61">
        <f t="shared" si="4"/>
        <v>6894.7599999999948</v>
      </c>
    </row>
    <row r="51" spans="2:7" x14ac:dyDescent="0.2">
      <c r="B51" s="60">
        <f t="shared" si="3"/>
        <v>45</v>
      </c>
      <c r="C51" s="60">
        <v>1</v>
      </c>
      <c r="D51" s="60">
        <v>0</v>
      </c>
      <c r="E51" s="60">
        <f t="shared" si="0"/>
        <v>108219.76</v>
      </c>
      <c r="F51" s="60">
        <f t="shared" si="1"/>
        <v>101325</v>
      </c>
      <c r="G51" s="61">
        <f t="shared" si="4"/>
        <v>6894.7599999999948</v>
      </c>
    </row>
    <row r="52" spans="2:7" x14ac:dyDescent="0.2">
      <c r="B52" s="60">
        <f t="shared" si="3"/>
        <v>46</v>
      </c>
      <c r="C52" s="60">
        <v>0</v>
      </c>
      <c r="D52" s="60">
        <v>0</v>
      </c>
      <c r="E52" s="60">
        <f t="shared" si="0"/>
        <v>101325</v>
      </c>
      <c r="F52" s="66">
        <v>101325</v>
      </c>
      <c r="G52" s="61"/>
    </row>
    <row r="53" spans="2:7" x14ac:dyDescent="0.2">
      <c r="B53" s="60">
        <f t="shared" si="3"/>
        <v>47</v>
      </c>
      <c r="C53" s="60">
        <v>0</v>
      </c>
      <c r="D53" s="60">
        <v>0</v>
      </c>
      <c r="E53" s="60">
        <f t="shared" si="0"/>
        <v>101325</v>
      </c>
      <c r="F53" s="66">
        <v>101325</v>
      </c>
      <c r="G53" s="61"/>
    </row>
  </sheetData>
  <mergeCells count="3">
    <mergeCell ref="B2:G2"/>
    <mergeCell ref="I2:K2"/>
    <mergeCell ref="B4:B5"/>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C4D39-993A-3E4C-9CB6-6B1A73ACB1BC}">
  <dimension ref="P13:T20"/>
  <sheetViews>
    <sheetView topLeftCell="A11" workbookViewId="0">
      <selection activeCell="U69" sqref="U69"/>
    </sheetView>
  </sheetViews>
  <sheetFormatPr baseColWidth="10" defaultRowHeight="15" x14ac:dyDescent="0.2"/>
  <cols>
    <col min="16" max="16" width="15.1640625" customWidth="1"/>
    <col min="17" max="17" width="14.33203125" customWidth="1"/>
    <col min="18" max="18" width="13.6640625" customWidth="1"/>
    <col min="19" max="19" width="14.83203125" customWidth="1"/>
  </cols>
  <sheetData>
    <row r="13" spans="16:20" x14ac:dyDescent="0.2">
      <c r="P13" s="9" t="s">
        <v>57</v>
      </c>
      <c r="Q13" s="111" t="s">
        <v>60</v>
      </c>
      <c r="R13" s="9" t="s">
        <v>58</v>
      </c>
      <c r="S13" s="37" t="s">
        <v>59</v>
      </c>
      <c r="T13" s="111" t="s">
        <v>86</v>
      </c>
    </row>
    <row r="14" spans="16:20" x14ac:dyDescent="0.2">
      <c r="P14" s="10">
        <v>2.7010000000000001</v>
      </c>
      <c r="Q14" s="112">
        <f>'Experiment 1'!J17-'Experiment 1'!J19</f>
        <v>172369</v>
      </c>
      <c r="R14" s="10">
        <v>17</v>
      </c>
      <c r="S14" s="105">
        <f>'Experiment 1'!J21</f>
        <v>3.1753063687786095E-13</v>
      </c>
      <c r="T14" s="112">
        <v>0.94799999999999995</v>
      </c>
    </row>
    <row r="15" spans="16:20" x14ac:dyDescent="0.2">
      <c r="P15" s="10">
        <v>7.3280000000000003</v>
      </c>
      <c r="Q15" s="112">
        <f>'Experiment 2'!J15-'Experiment 2'!J17</f>
        <v>641213</v>
      </c>
      <c r="R15" s="10">
        <v>33</v>
      </c>
      <c r="S15" s="105">
        <f>'Experiment 2'!J19</f>
        <v>4.80984353093278E-14</v>
      </c>
      <c r="T15" s="112">
        <v>0.97899999999999998</v>
      </c>
    </row>
    <row r="16" spans="16:20" x14ac:dyDescent="0.2">
      <c r="P16" s="10">
        <v>9.9819999999999993</v>
      </c>
      <c r="Q16" s="112">
        <f>'Experiment 4'!$J$15-'Experiment 4'!$J$17</f>
        <v>910108</v>
      </c>
      <c r="R16" s="10">
        <v>34</v>
      </c>
      <c r="S16" s="105">
        <f>'Experiment 4'!$J$19</f>
        <v>3.0389491796577991E-14</v>
      </c>
      <c r="T16" s="112">
        <v>0.99399999999999999</v>
      </c>
    </row>
    <row r="17" spans="16:20" x14ac:dyDescent="0.2">
      <c r="P17" s="10">
        <v>12.227</v>
      </c>
      <c r="Q17" s="112">
        <f>'Experiment 5'!J15-'Experiment 5'!J17</f>
        <v>1137635</v>
      </c>
      <c r="R17" s="10">
        <v>45</v>
      </c>
      <c r="S17" s="105">
        <f>'Experiment 5'!$J$19</f>
        <v>2.2212750838362042E-14</v>
      </c>
      <c r="T17" s="112">
        <v>0.98699999999999999</v>
      </c>
    </row>
    <row r="18" spans="16:20" x14ac:dyDescent="0.2">
      <c r="P18" s="10">
        <v>15.629</v>
      </c>
      <c r="Q18" s="112">
        <f>'Experiment 6'!J15-'Experiment 6'!J17</f>
        <v>1482373</v>
      </c>
      <c r="R18" s="10">
        <v>47</v>
      </c>
      <c r="S18" s="105">
        <f>'Experiment 6'!J19</f>
        <v>1.7181221730293253E-14</v>
      </c>
      <c r="T18" s="112">
        <v>0.98899999999999999</v>
      </c>
    </row>
    <row r="20" spans="16:20" x14ac:dyDescent="0.2">
      <c r="P20" s="9">
        <v>13.734</v>
      </c>
      <c r="Q20" s="37">
        <f>P20*101325-101325</f>
        <v>1290272.55</v>
      </c>
      <c r="R20" s="9">
        <v>33</v>
      </c>
      <c r="S20" s="37">
        <f>'Experiment 3'!J19</f>
        <v>2.4600645647591298E-14</v>
      </c>
      <c r="T20" s="37" t="s">
        <v>81</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771547420392945A5AA4F8CD134A74E" ma:contentTypeVersion="8" ma:contentTypeDescription="Create a new document." ma:contentTypeScope="" ma:versionID="5b69d6d14c9dd7edb07a42e96a0f0f44">
  <xsd:schema xmlns:xsd="http://www.w3.org/2001/XMLSchema" xmlns:xs="http://www.w3.org/2001/XMLSchema" xmlns:p="http://schemas.microsoft.com/office/2006/metadata/properties" xmlns:ns2="6710c9da-4e1d-4ad5-8c80-5f9ebd64c1c5" xmlns:ns3="f2f2b82d-f96d-45ab-80cb-2a1cadaacc42" targetNamespace="http://schemas.microsoft.com/office/2006/metadata/properties" ma:root="true" ma:fieldsID="ce0ae42b116f43f70e3d6cd80869ecd6" ns2:_="" ns3:_="">
    <xsd:import namespace="6710c9da-4e1d-4ad5-8c80-5f9ebd64c1c5"/>
    <xsd:import namespace="f2f2b82d-f96d-45ab-80cb-2a1cadaacc4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10c9da-4e1d-4ad5-8c80-5f9ebd64c1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2f2b82d-f96d-45ab-80cb-2a1cadaacc4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8D1B858-7BF3-4A3F-BB3C-990709C46362}">
  <ds:schemaRefs>
    <ds:schemaRef ds:uri="http://schemas.microsoft.com/sharepoint/v3/contenttype/forms"/>
  </ds:schemaRefs>
</ds:datastoreItem>
</file>

<file path=customXml/itemProps2.xml><?xml version="1.0" encoding="utf-8"?>
<ds:datastoreItem xmlns:ds="http://schemas.openxmlformats.org/officeDocument/2006/customXml" ds:itemID="{49C4DE5C-3D91-432F-A902-E584DD56CB26}">
  <ds:schemaRefs>
    <ds:schemaRef ds:uri="http://schemas.microsoft.com/office/infopath/2007/PartnerControls"/>
    <ds:schemaRef ds:uri="http://schemas.microsoft.com/office/2006/documentManagement/types"/>
    <ds:schemaRef ds:uri="http://purl.org/dc/terms/"/>
    <ds:schemaRef ds:uri="http://www.w3.org/XML/1998/namespace"/>
    <ds:schemaRef ds:uri="6710c9da-4e1d-4ad5-8c80-5f9ebd64c1c5"/>
    <ds:schemaRef ds:uri="http://purl.org/dc/dcmitype/"/>
    <ds:schemaRef ds:uri="http://purl.org/dc/elements/1.1/"/>
    <ds:schemaRef ds:uri="http://schemas.openxmlformats.org/package/2006/metadata/core-properties"/>
    <ds:schemaRef ds:uri="f2f2b82d-f96d-45ab-80cb-2a1cadaacc42"/>
    <ds:schemaRef ds:uri="http://schemas.microsoft.com/office/2006/metadata/properties"/>
  </ds:schemaRefs>
</ds:datastoreItem>
</file>

<file path=customXml/itemProps3.xml><?xml version="1.0" encoding="utf-8"?>
<ds:datastoreItem xmlns:ds="http://schemas.openxmlformats.org/officeDocument/2006/customXml" ds:itemID="{1B904B92-E6FB-4A1F-AF63-48741E6C40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10c9da-4e1d-4ad5-8c80-5f9ebd64c1c5"/>
    <ds:schemaRef ds:uri="f2f2b82d-f96d-45ab-80cb-2a1cadaacc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Sheet1</vt:lpstr>
      <vt:lpstr>Biot Coefficient</vt:lpstr>
      <vt:lpstr>Experiment 1</vt:lpstr>
      <vt:lpstr>Experiment 2</vt:lpstr>
      <vt:lpstr>Experiment 3</vt:lpstr>
      <vt:lpstr>Experiment 4</vt:lpstr>
      <vt:lpstr>Experiment 5</vt:lpstr>
      <vt:lpstr>Experiment 6</vt:lpstr>
      <vt:lpstr>Comparison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Microsoft Office User</cp:lastModifiedBy>
  <cp:revision/>
  <dcterms:created xsi:type="dcterms:W3CDTF">2022-09-28T21:13:58Z</dcterms:created>
  <dcterms:modified xsi:type="dcterms:W3CDTF">2023-01-19T21:57:27Z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0x0101007771547420392945A5AA4F8CD134A74E</vt:lpwstr>
  </property>
</Properties>
</file>