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l-my.sharepoint.com/personal/chiara_genoni_inl_gov/Documents/Desktop/"/>
    </mc:Choice>
  </mc:AlternateContent>
  <xr:revisionPtr revIDLastSave="2" documentId="8_{372042B8-3EB1-FB43-A221-FFA523BA0B53}" xr6:coauthVersionLast="47" xr6:coauthVersionMax="47" xr10:uidLastSave="{C15B658B-8701-8043-BE5B-EC611FEC8CC5}"/>
  <bookViews>
    <workbookView xWindow="0" yWindow="500" windowWidth="26880" windowHeight="16300" xr2:uid="{56035C6D-0B28-5248-97C5-3182B93FBA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1" l="1"/>
  <c r="E33" i="1"/>
  <c r="F29" i="1"/>
  <c r="F34" i="1" s="1"/>
  <c r="I29" i="1"/>
  <c r="I26" i="1"/>
  <c r="I27" i="1"/>
  <c r="I28" i="1"/>
  <c r="I25" i="1"/>
  <c r="F18" i="1"/>
  <c r="G18" i="1"/>
  <c r="H18" i="1"/>
  <c r="I18" i="1"/>
  <c r="E18" i="1"/>
  <c r="E19" i="1"/>
  <c r="E20" i="1" s="1"/>
  <c r="E32" i="1"/>
  <c r="E36" i="1" s="1"/>
  <c r="E29" i="1"/>
  <c r="H15" i="1"/>
  <c r="H17" i="1" s="1"/>
  <c r="I15" i="1"/>
  <c r="G15" i="1"/>
  <c r="G17" i="1" s="1"/>
  <c r="F15" i="1"/>
  <c r="E15" i="1"/>
  <c r="E17" i="1"/>
  <c r="D7" i="1"/>
  <c r="D9" i="1" s="1"/>
  <c r="F4" i="1" s="1"/>
  <c r="E4" i="1"/>
  <c r="G4" i="1" s="1"/>
  <c r="I4" i="1" s="1"/>
  <c r="F37" i="1" l="1"/>
  <c r="E37" i="1"/>
  <c r="E34" i="1"/>
  <c r="H19" i="1"/>
  <c r="H21" i="1" s="1"/>
  <c r="E6" i="1"/>
  <c r="E21" i="1"/>
  <c r="I19" i="1"/>
  <c r="I21" i="1"/>
  <c r="I20" i="1"/>
  <c r="I17" i="1"/>
  <c r="G19" i="1"/>
  <c r="G21" i="1" s="1"/>
  <c r="F19" i="1"/>
  <c r="F17" i="1"/>
  <c r="G34" i="1" l="1"/>
  <c r="F35" i="1" s="1"/>
  <c r="E35" i="1"/>
  <c r="I34" i="1"/>
  <c r="F21" i="1"/>
  <c r="F20" i="1"/>
  <c r="J35" i="1" l="1"/>
  <c r="I35" i="1"/>
</calcChain>
</file>

<file path=xl/sharedStrings.xml><?xml version="1.0" encoding="utf-8"?>
<sst xmlns="http://schemas.openxmlformats.org/spreadsheetml/2006/main" count="37" uniqueCount="30">
  <si>
    <t>total</t>
  </si>
  <si>
    <t>net</t>
  </si>
  <si>
    <t>mylar</t>
  </si>
  <si>
    <t>pellet</t>
  </si>
  <si>
    <t>gap</t>
  </si>
  <si>
    <t xml:space="preserve">cladding diameter </t>
  </si>
  <si>
    <t>pellet diameter</t>
  </si>
  <si>
    <t>manufacture porosity</t>
  </si>
  <si>
    <t>TT1</t>
  </si>
  <si>
    <t>diameter with Mylar</t>
  </si>
  <si>
    <t>CT4</t>
  </si>
  <si>
    <t>error</t>
  </si>
  <si>
    <t>CT5</t>
  </si>
  <si>
    <t>max porosity</t>
  </si>
  <si>
    <t xml:space="preserve">average </t>
  </si>
  <si>
    <t>CT6</t>
  </si>
  <si>
    <t>CT1</t>
  </si>
  <si>
    <t>pellet_1</t>
  </si>
  <si>
    <t>pellet_2</t>
  </si>
  <si>
    <t>pellet_3</t>
  </si>
  <si>
    <t>pellet_4</t>
  </si>
  <si>
    <t>smeared porosity</t>
  </si>
  <si>
    <t>cladding diameter</t>
  </si>
  <si>
    <t>pellet + Mylar diameter</t>
  </si>
  <si>
    <t>Mylar volume fraction</t>
  </si>
  <si>
    <t>average experimental porosity</t>
  </si>
  <si>
    <t>average manufacture porosity</t>
  </si>
  <si>
    <t>max manufacture porosity</t>
  </si>
  <si>
    <t>max experimental porosity</t>
  </si>
  <si>
    <t>pellets stack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</si>
</sst>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1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/>
    <xf numFmtId="10" fontId="0" fillId="0" borderId="0" xfId="0" applyNumberFormat="1"/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0" fillId="0" borderId="1" xfId="0" applyBorder="1"/>
    <xf numFmtId="164" fontId="0" fillId="2" borderId="1" xfId="1" applyNumberFormat="1" applyFont="1" applyFill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EC45E-8D14-0C47-B705-3E42AAD10BA4}">
  <dimension ref="D3:J41"/>
  <sheetViews>
    <sheetView tabSelected="1" topLeftCell="A11" workbookViewId="0">
      <selection activeCell="E42" sqref="E42"/>
    </sheetView>
  </sheetViews>
  <sheetFormatPr baseColWidth="10" defaultRowHeight="16" x14ac:dyDescent="0.2"/>
  <cols>
    <col min="4" max="4" width="29" style="1" customWidth="1"/>
    <col min="5" max="5" width="19.83203125" style="1" customWidth="1"/>
    <col min="6" max="6" width="20" customWidth="1"/>
    <col min="7" max="7" width="18.83203125" customWidth="1"/>
    <col min="8" max="8" width="26.6640625" customWidth="1"/>
    <col min="9" max="9" width="18" customWidth="1"/>
  </cols>
  <sheetData>
    <row r="3" spans="4:9" x14ac:dyDescent="0.2">
      <c r="E3" s="1" t="s">
        <v>0</v>
      </c>
      <c r="F3" s="1" t="s">
        <v>2</v>
      </c>
      <c r="G3" s="1" t="s">
        <v>1</v>
      </c>
      <c r="H3" s="1" t="s">
        <v>3</v>
      </c>
      <c r="I3" s="1" t="s">
        <v>4</v>
      </c>
    </row>
    <row r="4" spans="4:9" x14ac:dyDescent="0.2">
      <c r="D4" s="1">
        <v>0.08</v>
      </c>
      <c r="E4" s="2">
        <f>D4</f>
        <v>0.08</v>
      </c>
      <c r="F4" s="2">
        <f>(D9^2-D7^2)/D6^2</f>
        <v>1.7623966090112211E-2</v>
      </c>
      <c r="G4" s="4">
        <f>E4-F4</f>
        <v>6.2376033909887788E-2</v>
      </c>
      <c r="H4" s="5">
        <v>1.7000000000000001E-2</v>
      </c>
      <c r="I4" s="6">
        <f>G4-H4</f>
        <v>4.5376033909887786E-2</v>
      </c>
    </row>
    <row r="6" spans="4:9" x14ac:dyDescent="0.2">
      <c r="D6" s="1">
        <v>8.2400000000000008E-3</v>
      </c>
      <c r="E6" s="2">
        <f>(D6^2-D7^2)/D6^2</f>
        <v>7.1490008483363635E-2</v>
      </c>
    </row>
    <row r="7" spans="4:9" x14ac:dyDescent="0.2">
      <c r="D7" s="1">
        <f xml:space="preserve"> 0.00794</f>
        <v>7.9399999999999991E-3</v>
      </c>
    </row>
    <row r="8" spans="4:9" x14ac:dyDescent="0.2">
      <c r="D8" s="3">
        <v>7.4999999999999993E-5</v>
      </c>
    </row>
    <row r="9" spans="4:9" x14ac:dyDescent="0.2">
      <c r="D9" s="3">
        <f>D7+D8</f>
        <v>8.0149999999999996E-3</v>
      </c>
    </row>
    <row r="14" spans="4:9" x14ac:dyDescent="0.2">
      <c r="D14" s="11"/>
      <c r="E14" s="8" t="s">
        <v>12</v>
      </c>
      <c r="F14" s="8" t="s">
        <v>10</v>
      </c>
      <c r="G14" s="8" t="s">
        <v>8</v>
      </c>
      <c r="H14" s="8" t="s">
        <v>16</v>
      </c>
      <c r="I14" s="8" t="s">
        <v>15</v>
      </c>
    </row>
    <row r="15" spans="4:9" x14ac:dyDescent="0.2">
      <c r="D15" s="8" t="s">
        <v>5</v>
      </c>
      <c r="E15" s="8">
        <f>0.00824</f>
        <v>8.2400000000000008E-3</v>
      </c>
      <c r="F15" s="8">
        <f>0.00824</f>
        <v>8.2400000000000008E-3</v>
      </c>
      <c r="G15" s="8">
        <f>0.00824</f>
        <v>8.2400000000000008E-3</v>
      </c>
      <c r="H15" s="8">
        <f>0.00824</f>
        <v>8.2400000000000008E-3</v>
      </c>
      <c r="I15" s="8">
        <f>0.00824</f>
        <v>8.2400000000000008E-3</v>
      </c>
    </row>
    <row r="16" spans="4:9" x14ac:dyDescent="0.2">
      <c r="D16" s="8" t="s">
        <v>6</v>
      </c>
      <c r="E16" s="8">
        <v>7.9399999999999991E-3</v>
      </c>
      <c r="F16" s="8">
        <v>7.9799999999999992E-3</v>
      </c>
      <c r="G16" s="8">
        <v>7.9399999999999991E-3</v>
      </c>
      <c r="H16" s="8">
        <v>7.9399999999999991E-3</v>
      </c>
      <c r="I16" s="8">
        <v>7.9799999999999992E-3</v>
      </c>
    </row>
    <row r="17" spans="4:10" x14ac:dyDescent="0.2">
      <c r="D17" s="8" t="s">
        <v>7</v>
      </c>
      <c r="E17" s="10">
        <f>(E15^2-E16^2)/E15^2</f>
        <v>7.1490008483363635E-2</v>
      </c>
      <c r="F17" s="9">
        <f>(F15^2-F16^2)/F15^2</f>
        <v>6.2111179187482768E-2</v>
      </c>
      <c r="G17" s="10">
        <f>(G15^2-G16^2)/G15^2</f>
        <v>7.1490008483363635E-2</v>
      </c>
      <c r="H17" s="10">
        <f>(H15^2-H16^2)/H15^2</f>
        <v>7.1490008483363635E-2</v>
      </c>
      <c r="I17" s="9">
        <f>(I15^2-I16^2)/I15^2</f>
        <v>6.2111179187482768E-2</v>
      </c>
    </row>
    <row r="18" spans="4:10" x14ac:dyDescent="0.2">
      <c r="D18" s="8" t="s">
        <v>9</v>
      </c>
      <c r="E18" s="8">
        <f>E16+75*2*0.000001</f>
        <v>8.09E-3</v>
      </c>
      <c r="F18" s="8">
        <f>F16+75*2*0.000001</f>
        <v>8.1300000000000001E-3</v>
      </c>
      <c r="G18" s="8">
        <f t="shared" ref="G18:I18" si="0">G16+75*2*0.000001</f>
        <v>8.09E-3</v>
      </c>
      <c r="H18" s="8">
        <f t="shared" si="0"/>
        <v>8.09E-3</v>
      </c>
      <c r="I18" s="8">
        <f t="shared" si="0"/>
        <v>8.1300000000000001E-3</v>
      </c>
    </row>
    <row r="19" spans="4:10" x14ac:dyDescent="0.2">
      <c r="D19" s="8" t="s">
        <v>13</v>
      </c>
      <c r="E19" s="10">
        <f>(E15^2-E18^2)/E15^2</f>
        <v>3.6076385615986778E-2</v>
      </c>
      <c r="F19" s="10">
        <f>(F15^2-F18^2)/F15^2</f>
        <v>2.6520819587143151E-2</v>
      </c>
      <c r="G19" s="10">
        <f>(G15^2-G18^2)/G15^2</f>
        <v>3.6076385615986778E-2</v>
      </c>
      <c r="H19" s="10">
        <f>(H15^2-H18^2)/H15^2</f>
        <v>3.6076385615986778E-2</v>
      </c>
      <c r="I19" s="10">
        <f>(I15^2-I18^2)/I15^2</f>
        <v>2.6520819587143151E-2</v>
      </c>
    </row>
    <row r="20" spans="4:10" x14ac:dyDescent="0.2">
      <c r="D20" s="8" t="s">
        <v>11</v>
      </c>
      <c r="E20" s="10">
        <f>E19/SQRT(12)</f>
        <v>1.0414355473389356E-2</v>
      </c>
      <c r="F20" s="10">
        <f>F19/SQRT(12)</f>
        <v>7.655901163883299E-3</v>
      </c>
      <c r="G20" s="10">
        <v>0</v>
      </c>
      <c r="H20" s="10">
        <v>0</v>
      </c>
      <c r="I20" s="10">
        <f>I19/SQRT(12)</f>
        <v>7.655901163883299E-3</v>
      </c>
    </row>
    <row r="21" spans="4:10" x14ac:dyDescent="0.2">
      <c r="D21" s="8" t="s">
        <v>14</v>
      </c>
      <c r="E21" s="12">
        <f xml:space="preserve"> E19/2</f>
        <v>1.8038192807993389E-2</v>
      </c>
      <c r="F21" s="12">
        <f>F19/2</f>
        <v>1.3260409793571576E-2</v>
      </c>
      <c r="G21" s="12">
        <f>G19</f>
        <v>3.6076385615986778E-2</v>
      </c>
      <c r="H21" s="12">
        <f>H19</f>
        <v>3.6076385615986778E-2</v>
      </c>
      <c r="I21" s="12">
        <f>I19/2</f>
        <v>1.3260409793571576E-2</v>
      </c>
    </row>
    <row r="24" spans="4:10" x14ac:dyDescent="0.2">
      <c r="E24" s="8" t="s">
        <v>21</v>
      </c>
      <c r="F24" s="9" t="s">
        <v>11</v>
      </c>
      <c r="I24" t="s">
        <v>21</v>
      </c>
    </row>
    <row r="25" spans="4:10" x14ac:dyDescent="0.2">
      <c r="D25" s="8" t="s">
        <v>17</v>
      </c>
      <c r="E25" s="15">
        <v>8.48E-2</v>
      </c>
      <c r="F25" s="15">
        <v>2.3099999999999999E-2</v>
      </c>
      <c r="I25" s="14">
        <f>E25-0.015</f>
        <v>6.9800000000000001E-2</v>
      </c>
      <c r="J25" s="7"/>
    </row>
    <row r="26" spans="4:10" x14ac:dyDescent="0.2">
      <c r="D26" s="8" t="s">
        <v>18</v>
      </c>
      <c r="E26" s="15">
        <v>0.1024</v>
      </c>
      <c r="F26" s="15">
        <v>1.9300000000000001E-2</v>
      </c>
      <c r="I26" s="14">
        <f t="shared" ref="I26:I28" si="1">E26-0.015</f>
        <v>8.7400000000000005E-2</v>
      </c>
      <c r="J26" s="7"/>
    </row>
    <row r="27" spans="4:10" x14ac:dyDescent="0.2">
      <c r="D27" s="8" t="s">
        <v>19</v>
      </c>
      <c r="E27" s="15">
        <v>0.1018</v>
      </c>
      <c r="F27" s="15">
        <v>1.54E-2</v>
      </c>
      <c r="I27" s="14">
        <f t="shared" si="1"/>
        <v>8.6800000000000002E-2</v>
      </c>
      <c r="J27" s="7"/>
    </row>
    <row r="28" spans="4:10" x14ac:dyDescent="0.2">
      <c r="D28" s="8" t="s">
        <v>20</v>
      </c>
      <c r="E28" s="15">
        <v>9.7199999999999995E-2</v>
      </c>
      <c r="F28" s="15">
        <v>1.29E-2</v>
      </c>
      <c r="I28" s="14">
        <f t="shared" si="1"/>
        <v>8.2199999999999995E-2</v>
      </c>
      <c r="J28" s="7"/>
    </row>
    <row r="29" spans="4:10" x14ac:dyDescent="0.2">
      <c r="D29" s="8" t="s">
        <v>29</v>
      </c>
      <c r="E29" s="15">
        <f>(E25+E26+E27+E28)/4</f>
        <v>9.6550000000000011E-2</v>
      </c>
      <c r="F29" s="15">
        <f>SQRT(F25^2+F26^2+F27^2+F28^2)/4</f>
        <v>9.047340769530017E-3</v>
      </c>
      <c r="I29" s="14">
        <f>SUM(I25:I28)/4</f>
        <v>8.1549999999999997E-2</v>
      </c>
      <c r="J29" s="7"/>
    </row>
    <row r="30" spans="4:10" x14ac:dyDescent="0.2">
      <c r="D30" s="8" t="s">
        <v>22</v>
      </c>
      <c r="E30" s="8">
        <v>8.2400000000000008E-3</v>
      </c>
      <c r="I30" s="14"/>
      <c r="J30" s="7"/>
    </row>
    <row r="31" spans="4:10" x14ac:dyDescent="0.2">
      <c r="D31" s="8" t="s">
        <v>6</v>
      </c>
      <c r="E31" s="8">
        <v>7.9799999999999992E-3</v>
      </c>
      <c r="I31" s="14"/>
      <c r="J31" s="7"/>
    </row>
    <row r="32" spans="4:10" x14ac:dyDescent="0.2">
      <c r="D32" s="8" t="s">
        <v>23</v>
      </c>
      <c r="E32" s="8">
        <f>E31+75*2*0.000001</f>
        <v>8.1300000000000001E-3</v>
      </c>
      <c r="I32" s="14"/>
      <c r="J32" s="7"/>
    </row>
    <row r="33" spans="4:10" x14ac:dyDescent="0.2">
      <c r="D33" s="8" t="s">
        <v>24</v>
      </c>
      <c r="E33" s="10">
        <f>(E32^2-E31^2)/E30^2</f>
        <v>3.559035960033962E-2</v>
      </c>
      <c r="I33" s="14"/>
      <c r="J33" s="7"/>
    </row>
    <row r="34" spans="4:10" x14ac:dyDescent="0.2">
      <c r="D34" s="8" t="s">
        <v>28</v>
      </c>
      <c r="E34" s="16">
        <f xml:space="preserve"> E29 - E33</f>
        <v>6.0959640399660391E-2</v>
      </c>
      <c r="F34" s="15">
        <f>F29</f>
        <v>9.047340769530017E-3</v>
      </c>
      <c r="G34" s="13">
        <f>E34/SQRT(12)</f>
        <v>1.7597532397223357E-2</v>
      </c>
      <c r="H34" s="1" t="s">
        <v>28</v>
      </c>
      <c r="I34" s="14">
        <f>I29-E33</f>
        <v>4.5959640399660377E-2</v>
      </c>
      <c r="J34" s="14">
        <v>0.01</v>
      </c>
    </row>
    <row r="35" spans="4:10" x14ac:dyDescent="0.2">
      <c r="D35" s="8" t="s">
        <v>25</v>
      </c>
      <c r="E35" s="15">
        <f>E34/2</f>
        <v>3.0479820199830195E-2</v>
      </c>
      <c r="F35" s="15">
        <f>SQRT(F34^2+G34^2)</f>
        <v>1.9787054390973044E-2</v>
      </c>
      <c r="H35" s="1" t="s">
        <v>25</v>
      </c>
      <c r="I35" s="13">
        <f>I34/2</f>
        <v>2.2979820199830189E-2</v>
      </c>
      <c r="J35" s="13">
        <f>J34+I34/SQRT(12)</f>
        <v>2.3267405378301159E-2</v>
      </c>
    </row>
    <row r="36" spans="4:10" x14ac:dyDescent="0.2">
      <c r="D36" s="8" t="s">
        <v>27</v>
      </c>
      <c r="E36" s="15">
        <f>(E30^2-E32^2)/E30^2</f>
        <v>2.6520819587143151E-2</v>
      </c>
      <c r="F36" s="17"/>
      <c r="H36" s="1" t="s">
        <v>27</v>
      </c>
    </row>
    <row r="37" spans="4:10" x14ac:dyDescent="0.2">
      <c r="D37" s="8" t="s">
        <v>26</v>
      </c>
      <c r="E37" s="15">
        <f>E36/2</f>
        <v>1.3260409793571576E-2</v>
      </c>
      <c r="F37" s="15">
        <f>E36/SQRT(12)</f>
        <v>7.655901163883299E-3</v>
      </c>
      <c r="H37" s="1" t="s">
        <v>26</v>
      </c>
    </row>
    <row r="41" spans="4:10" x14ac:dyDescent="0.2">
      <c r="E41" s="1">
        <f>(0.0000000325*150)^0.5</f>
        <v>2.2079402165819618E-3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Chiara Genoni</cp:lastModifiedBy>
  <dcterms:created xsi:type="dcterms:W3CDTF">2023-09-05T19:24:14Z</dcterms:created>
  <dcterms:modified xsi:type="dcterms:W3CDTF">2023-09-11T15:21:39Z</dcterms:modified>
</cp:coreProperties>
</file>