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l-my.sharepoint.com/personal/chiara_genoni_inl_gov/Documents/Desktop/paper/"/>
    </mc:Choice>
  </mc:AlternateContent>
  <xr:revisionPtr revIDLastSave="0" documentId="8_{29F4FC50-4BCD-5C44-9C4D-07F1345047A5}" xr6:coauthVersionLast="47" xr6:coauthVersionMax="47" xr10:uidLastSave="{00000000-0000-0000-0000-000000000000}"/>
  <bookViews>
    <workbookView xWindow="0" yWindow="500" windowWidth="26880" windowHeight="13940" xr2:uid="{5E0B3BBB-55EF-C34D-B110-90FE27938B0C}"/>
  </bookViews>
  <sheets>
    <sheet name="new" sheetId="2" r:id="rId1"/>
    <sheet name="old" sheetId="1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2" l="1"/>
  <c r="P10" i="2"/>
  <c r="P11" i="2"/>
  <c r="P12" i="2"/>
  <c r="P13" i="2"/>
  <c r="O10" i="2"/>
  <c r="O11" i="2"/>
  <c r="O12" i="2"/>
  <c r="O13" i="2"/>
  <c r="O9" i="2"/>
  <c r="J38" i="2"/>
  <c r="I38" i="2"/>
  <c r="J37" i="2"/>
  <c r="J36" i="2"/>
  <c r="I37" i="2"/>
  <c r="I36" i="2"/>
  <c r="K21" i="2"/>
  <c r="K10" i="2"/>
  <c r="K11" i="2"/>
  <c r="K12" i="2"/>
  <c r="K13" i="2"/>
  <c r="K14" i="2"/>
  <c r="K9" i="2"/>
  <c r="D30" i="2"/>
  <c r="D29" i="2"/>
  <c r="D28" i="2"/>
  <c r="K25" i="2"/>
  <c r="K24" i="2"/>
  <c r="K23" i="2"/>
  <c r="K22" i="2"/>
  <c r="D20" i="2"/>
  <c r="D19" i="2"/>
  <c r="D11" i="2"/>
  <c r="D10" i="2"/>
  <c r="D9" i="2"/>
  <c r="K25" i="1"/>
  <c r="K24" i="1"/>
  <c r="K23" i="1"/>
  <c r="K22" i="1"/>
  <c r="K21" i="1"/>
  <c r="K13" i="1"/>
  <c r="K14" i="1"/>
  <c r="K10" i="1"/>
  <c r="K12" i="1"/>
  <c r="K11" i="1"/>
  <c r="D30" i="1"/>
  <c r="D29" i="1"/>
  <c r="D28" i="1"/>
  <c r="D20" i="1"/>
  <c r="D11" i="1"/>
  <c r="D10" i="1"/>
  <c r="D9" i="1"/>
  <c r="D19" i="1"/>
</calcChain>
</file>

<file path=xl/sharedStrings.xml><?xml version="1.0" encoding="utf-8"?>
<sst xmlns="http://schemas.openxmlformats.org/spreadsheetml/2006/main" count="98" uniqueCount="20">
  <si>
    <t>dp</t>
  </si>
  <si>
    <t>K</t>
  </si>
  <si>
    <t>CT4</t>
  </si>
  <si>
    <t>porosity</t>
  </si>
  <si>
    <t xml:space="preserve"> 600 psi </t>
  </si>
  <si>
    <t>800 psi</t>
  </si>
  <si>
    <t>1000 psi</t>
  </si>
  <si>
    <t>CT5</t>
  </si>
  <si>
    <t>CT6</t>
  </si>
  <si>
    <t>RMSE</t>
  </si>
  <si>
    <t>TT1</t>
  </si>
  <si>
    <t>CT1</t>
  </si>
  <si>
    <t>K_1</t>
  </si>
  <si>
    <t>K_2</t>
  </si>
  <si>
    <t>L</t>
  </si>
  <si>
    <t>mu</t>
  </si>
  <si>
    <t>delta_P</t>
  </si>
  <si>
    <t>u</t>
  </si>
  <si>
    <t>u_s</t>
  </si>
  <si>
    <t>Mach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</si>
</sst>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31"/>
      <color theme="1"/>
      <name val="Helvetica Neue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1" fontId="0" fillId="2" borderId="1" xfId="0" applyNumberFormat="1" applyFill="1" applyBorder="1" applyAlignment="1">
      <alignment horizontal="center"/>
    </xf>
    <xf numFmtId="11" fontId="0" fillId="2" borderId="2" xfId="0" applyNumberFormat="1" applyFill="1" applyBorder="1" applyAlignment="1">
      <alignment horizontal="center"/>
    </xf>
    <xf numFmtId="11" fontId="0" fillId="3" borderId="1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1" fontId="0" fillId="0" borderId="0" xfId="0" applyNumberFormat="1"/>
    <xf numFmtId="11" fontId="2" fillId="4" borderId="3" xfId="0" applyNumberFormat="1" applyFont="1" applyFill="1" applyBorder="1" applyAlignment="1">
      <alignment horizontal="center"/>
    </xf>
    <xf numFmtId="11" fontId="2" fillId="4" borderId="4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F8A25-8D43-2A49-9980-1EE2F0F102F0}">
  <dimension ref="B1:R38"/>
  <sheetViews>
    <sheetView tabSelected="1" topLeftCell="A3" zoomScale="117" workbookViewId="0">
      <selection activeCell="C9" sqref="C9"/>
    </sheetView>
  </sheetViews>
  <sheetFormatPr baseColWidth="10" defaultRowHeight="16" x14ac:dyDescent="0.2"/>
  <cols>
    <col min="3" max="4" width="23.33203125" bestFit="1" customWidth="1"/>
    <col min="11" max="11" width="10.83203125" customWidth="1"/>
    <col min="12" max="12" width="15.33203125" customWidth="1"/>
  </cols>
  <sheetData>
    <row r="1" spans="2:18" ht="39" x14ac:dyDescent="0.4">
      <c r="B1" s="1"/>
    </row>
    <row r="6" spans="2:18" x14ac:dyDescent="0.2">
      <c r="C6" s="15" t="s">
        <v>2</v>
      </c>
      <c r="D6" s="15"/>
      <c r="J6" s="15" t="s">
        <v>10</v>
      </c>
      <c r="K6" s="15"/>
    </row>
    <row r="7" spans="2:18" x14ac:dyDescent="0.2">
      <c r="C7" s="2" t="s">
        <v>3</v>
      </c>
      <c r="D7" s="2">
        <v>2.5999999999999999E-2</v>
      </c>
      <c r="J7" s="2" t="s">
        <v>3</v>
      </c>
      <c r="K7" s="2">
        <v>3.5999999999999997E-2</v>
      </c>
    </row>
    <row r="8" spans="2:18" x14ac:dyDescent="0.2">
      <c r="C8" s="2" t="s">
        <v>0</v>
      </c>
      <c r="D8" s="2" t="s">
        <v>1</v>
      </c>
      <c r="J8" s="2" t="s">
        <v>0</v>
      </c>
      <c r="K8" s="2" t="s">
        <v>1</v>
      </c>
      <c r="L8" s="2" t="s">
        <v>9</v>
      </c>
      <c r="M8" s="2" t="s">
        <v>0</v>
      </c>
      <c r="N8" s="2" t="s">
        <v>0</v>
      </c>
      <c r="O8" s="2" t="s">
        <v>12</v>
      </c>
      <c r="P8" s="2" t="s">
        <v>13</v>
      </c>
      <c r="Q8" s="2" t="s">
        <v>12</v>
      </c>
      <c r="R8" s="2" t="s">
        <v>13</v>
      </c>
    </row>
    <row r="9" spans="2:18" x14ac:dyDescent="0.2">
      <c r="B9" s="6" t="s">
        <v>4</v>
      </c>
      <c r="C9" s="7">
        <v>2.33E-4</v>
      </c>
      <c r="D9" s="7">
        <f>C9^2/150*($D$7^3)/(1-$D$7)^2</f>
        <v>6.7053694763368459E-15</v>
      </c>
      <c r="I9" s="6" t="s">
        <v>4</v>
      </c>
      <c r="J9" s="7">
        <v>5.4799999999999998E-4</v>
      </c>
      <c r="K9" s="7">
        <f t="shared" ref="K9:K14" si="0">J9^2/150*($K$7^3)/(1-$K$7)^2</f>
        <v>1.0051324460666996E-13</v>
      </c>
      <c r="L9" s="2">
        <v>0.18</v>
      </c>
      <c r="M9" s="7">
        <v>5.9999999999999995E-4</v>
      </c>
      <c r="N9" s="7">
        <v>1.0000000000000001E-5</v>
      </c>
      <c r="O9" s="7">
        <f>M9^2/150*($K$7)^3/(1-$K$7)^2</f>
        <v>1.2049379315094432E-13</v>
      </c>
      <c r="P9" s="7">
        <f>N9/1.75*$K$7^3/(1-$K$7)</f>
        <v>2.7656194427978656E-10</v>
      </c>
      <c r="Q9" s="9">
        <v>2.8999999999999998E-13</v>
      </c>
      <c r="R9" s="9">
        <v>4.3000000000000001E-10</v>
      </c>
    </row>
    <row r="10" spans="2:18" x14ac:dyDescent="0.2">
      <c r="B10" s="6" t="s">
        <v>5</v>
      </c>
      <c r="C10" s="7">
        <v>1.7100000000000001E-4</v>
      </c>
      <c r="D10" s="7">
        <f>C10^2/150*($D$7^3)/(1-$D$7)^2</f>
        <v>3.6116286698514568E-15</v>
      </c>
      <c r="I10" s="6" t="s">
        <v>4</v>
      </c>
      <c r="J10" s="7">
        <v>3.97E-4</v>
      </c>
      <c r="K10" s="7">
        <f t="shared" si="0"/>
        <v>5.2752517346464413E-14</v>
      </c>
      <c r="L10" s="2">
        <v>0.22</v>
      </c>
      <c r="M10" s="7">
        <v>8.0000000000000004E-4</v>
      </c>
      <c r="N10" s="7">
        <v>8.0000000000000007E-5</v>
      </c>
      <c r="O10" s="7">
        <f>M10^2/150*($K$7)^3/(1-$K$7)^2</f>
        <v>2.1421118782390109E-13</v>
      </c>
      <c r="P10" s="7">
        <f>N10/1.75*$K$7^3/(1-$K$7)</f>
        <v>2.2124955542382925E-9</v>
      </c>
      <c r="Q10" s="9">
        <v>1.0799999999999999E-13</v>
      </c>
      <c r="R10" s="9">
        <v>1.9699999999999999E-10</v>
      </c>
    </row>
    <row r="11" spans="2:18" x14ac:dyDescent="0.2">
      <c r="B11" s="6" t="s">
        <v>6</v>
      </c>
      <c r="C11" s="7">
        <v>1.63E-4</v>
      </c>
      <c r="D11" s="7">
        <f>C11^2/150*($D$7^3)/(1-$D$7)^2</f>
        <v>3.2816033011621812E-15</v>
      </c>
      <c r="I11" s="6" t="s">
        <v>5</v>
      </c>
      <c r="J11" s="7">
        <v>5.2400000000000005E-4</v>
      </c>
      <c r="K11" s="7">
        <f t="shared" si="0"/>
        <v>9.1901954856149182E-14</v>
      </c>
      <c r="L11" s="2">
        <v>0.27</v>
      </c>
      <c r="M11" s="7">
        <v>6.9999999999999999E-4</v>
      </c>
      <c r="N11" s="7">
        <v>9.0000000000000002E-6</v>
      </c>
      <c r="O11" s="7">
        <f>M11^2/150*($K$7)^3/(1-$K$7)^2</f>
        <v>1.6400544067767424E-13</v>
      </c>
      <c r="P11" s="7">
        <f>N11/1.75*$K$7^3/(1-$K$7)</f>
        <v>2.4890574985180792E-10</v>
      </c>
      <c r="Q11" s="9">
        <v>4.0300000000000004E-12</v>
      </c>
      <c r="R11" s="9">
        <v>2.4E-10</v>
      </c>
    </row>
    <row r="12" spans="2:18" x14ac:dyDescent="0.2">
      <c r="I12" s="6" t="s">
        <v>5</v>
      </c>
      <c r="J12" s="7">
        <v>4.4000000000000002E-4</v>
      </c>
      <c r="K12" s="7">
        <f t="shared" si="0"/>
        <v>6.4798884316730087E-14</v>
      </c>
      <c r="L12" s="2">
        <v>0.27</v>
      </c>
      <c r="M12" s="7">
        <v>2E-3</v>
      </c>
      <c r="N12" s="7">
        <v>1.0000000000000001E-5</v>
      </c>
      <c r="O12" s="7">
        <f>M12^2/150*($K$7)^3/(1-$K$7)^2</f>
        <v>1.3388199238993816E-12</v>
      </c>
      <c r="P12" s="7">
        <f>N12/1.75*$K$7^3/(1-$K$7)</f>
        <v>2.7656194427978656E-10</v>
      </c>
      <c r="Q12" s="9">
        <v>1.62E-12</v>
      </c>
      <c r="R12" s="9">
        <v>1.9699999999999999E-10</v>
      </c>
    </row>
    <row r="13" spans="2:18" x14ac:dyDescent="0.2">
      <c r="I13" s="6" t="s">
        <v>6</v>
      </c>
      <c r="J13" s="7">
        <v>3.3500000000000001E-4</v>
      </c>
      <c r="K13" s="7">
        <f t="shared" si="0"/>
        <v>3.756226648990203E-14</v>
      </c>
      <c r="L13" s="2">
        <v>0.42</v>
      </c>
      <c r="M13" s="7">
        <v>6.9999999999999999E-4</v>
      </c>
      <c r="N13" s="7">
        <v>7.9999999999999996E-6</v>
      </c>
      <c r="O13" s="7">
        <f>M13^2/150*($K$7)^3/(1-$K$7)^2</f>
        <v>1.6400544067767424E-13</v>
      </c>
      <c r="P13" s="7">
        <f>N13/1.75*$K$7^3/(1-$K$7)</f>
        <v>2.2124955542382922E-10</v>
      </c>
      <c r="Q13" s="9">
        <v>1.9E-12</v>
      </c>
      <c r="R13" s="9">
        <v>2.4E-10</v>
      </c>
    </row>
    <row r="14" spans="2:18" x14ac:dyDescent="0.2">
      <c r="I14" s="6" t="s">
        <v>6</v>
      </c>
      <c r="J14" s="7">
        <v>3.2400000000000001E-4</v>
      </c>
      <c r="K14" s="7">
        <f t="shared" si="0"/>
        <v>3.513599008281538E-14</v>
      </c>
      <c r="L14" s="2">
        <v>0.43</v>
      </c>
      <c r="M14" s="2"/>
      <c r="N14" s="2"/>
      <c r="O14" s="9"/>
      <c r="P14" s="9"/>
      <c r="Q14" s="9">
        <v>1.3600000000000001E-12</v>
      </c>
      <c r="R14" s="9">
        <v>2.1999999999999999E-10</v>
      </c>
    </row>
    <row r="16" spans="2:18" x14ac:dyDescent="0.2">
      <c r="C16" s="15" t="s">
        <v>7</v>
      </c>
      <c r="D16" s="15"/>
    </row>
    <row r="17" spans="2:14" x14ac:dyDescent="0.2">
      <c r="C17" s="2" t="s">
        <v>3</v>
      </c>
      <c r="D17" s="2">
        <v>1.7999999999999999E-2</v>
      </c>
    </row>
    <row r="18" spans="2:14" x14ac:dyDescent="0.2">
      <c r="C18" s="2" t="s">
        <v>0</v>
      </c>
      <c r="D18" s="2" t="s">
        <v>1</v>
      </c>
      <c r="J18" s="15" t="s">
        <v>11</v>
      </c>
      <c r="K18" s="15"/>
    </row>
    <row r="19" spans="2:14" x14ac:dyDescent="0.2">
      <c r="B19" s="6" t="s">
        <v>5</v>
      </c>
      <c r="C19" s="8">
        <v>1.94E-4</v>
      </c>
      <c r="D19" s="7">
        <f>C19^2/150*(D17^3)/(1-D17)^2</f>
        <v>1.5174232726759883E-15</v>
      </c>
      <c r="J19" s="2" t="s">
        <v>3</v>
      </c>
      <c r="K19" s="2">
        <v>3.5999999999999997E-2</v>
      </c>
    </row>
    <row r="20" spans="2:14" x14ac:dyDescent="0.2">
      <c r="B20" s="6" t="s">
        <v>6</v>
      </c>
      <c r="C20" s="7">
        <v>1.83E-4</v>
      </c>
      <c r="D20" s="7">
        <f>C20^2/150*(D17^3)/(1-D17)^2</f>
        <v>1.3502228711511896E-15</v>
      </c>
      <c r="J20" s="2" t="s">
        <v>0</v>
      </c>
      <c r="K20" s="2" t="s">
        <v>1</v>
      </c>
      <c r="L20" s="2" t="s">
        <v>9</v>
      </c>
      <c r="M20" s="10" t="s">
        <v>12</v>
      </c>
      <c r="N20" s="11" t="s">
        <v>13</v>
      </c>
    </row>
    <row r="21" spans="2:14" x14ac:dyDescent="0.2">
      <c r="I21" s="6" t="s">
        <v>4</v>
      </c>
      <c r="J21" s="7">
        <v>4.6999999999999999E-4</v>
      </c>
      <c r="K21" s="7">
        <f>J21^2/150*($D$7^3)/(1-$D$7)^2</f>
        <v>2.7283908661474872E-14</v>
      </c>
      <c r="L21" s="2">
        <v>0.19</v>
      </c>
      <c r="M21" s="13">
        <v>2.8999999999999998E-13</v>
      </c>
      <c r="N21" s="14">
        <v>2.8999999999999998E-10</v>
      </c>
    </row>
    <row r="22" spans="2:14" x14ac:dyDescent="0.2">
      <c r="I22" s="6" t="s">
        <v>4</v>
      </c>
      <c r="J22" s="7">
        <v>4.4299999999999998E-4</v>
      </c>
      <c r="K22" s="7">
        <f>J22^2/150*($D$7^3)/(1-$D$7)^2</f>
        <v>2.4239202312837396E-14</v>
      </c>
      <c r="L22" s="2">
        <v>0.2</v>
      </c>
      <c r="M22" s="13">
        <v>2.8999999999999998E-13</v>
      </c>
      <c r="N22" s="14">
        <v>2.8999999999999998E-10</v>
      </c>
    </row>
    <row r="23" spans="2:14" x14ac:dyDescent="0.2">
      <c r="I23" s="6" t="s">
        <v>5</v>
      </c>
      <c r="J23" s="7">
        <v>4.0499999999999998E-4</v>
      </c>
      <c r="K23" s="7">
        <f>J23^2/150*($D$7^3)/(1-$D$7)^2</f>
        <v>2.0259135890440992E-14</v>
      </c>
      <c r="L23" s="2">
        <v>0.28999999999999998</v>
      </c>
      <c r="M23" s="13">
        <v>4.0300000000000004E-12</v>
      </c>
      <c r="N23" s="14">
        <v>2.4299999999999999E-10</v>
      </c>
    </row>
    <row r="24" spans="2:14" x14ac:dyDescent="0.2">
      <c r="I24" s="6" t="s">
        <v>6</v>
      </c>
      <c r="J24" s="7">
        <v>4.46E-4</v>
      </c>
      <c r="K24" s="7">
        <f>J24^2/150*($D$7^3)/(1-$D$7)^2</f>
        <v>2.4568610119085266E-14</v>
      </c>
      <c r="L24" s="2">
        <v>0.41</v>
      </c>
      <c r="M24" s="13">
        <v>1.9E-12</v>
      </c>
      <c r="N24" s="14">
        <v>2.4299999999999999E-10</v>
      </c>
    </row>
    <row r="25" spans="2:14" x14ac:dyDescent="0.2">
      <c r="C25" s="15" t="s">
        <v>8</v>
      </c>
      <c r="D25" s="15"/>
      <c r="I25" s="6" t="s">
        <v>6</v>
      </c>
      <c r="J25" s="7">
        <v>3.7100000000000002E-4</v>
      </c>
      <c r="K25" s="7">
        <f>J25^2/150*($D$7^3)/(1-$D$7)^2</f>
        <v>1.7000382399610969E-14</v>
      </c>
      <c r="L25" s="2">
        <v>0.39</v>
      </c>
      <c r="M25" s="9">
        <v>2.8599999999999999E-12</v>
      </c>
      <c r="N25" s="9">
        <v>2.6700000000000001E-8</v>
      </c>
    </row>
    <row r="26" spans="2:14" x14ac:dyDescent="0.2">
      <c r="C26" s="2" t="s">
        <v>3</v>
      </c>
      <c r="D26" s="2">
        <v>1.7999999999999999E-2</v>
      </c>
    </row>
    <row r="27" spans="2:14" x14ac:dyDescent="0.2">
      <c r="C27" s="2" t="s">
        <v>0</v>
      </c>
      <c r="D27" s="2" t="s">
        <v>1</v>
      </c>
    </row>
    <row r="28" spans="2:14" x14ac:dyDescent="0.2">
      <c r="B28" s="6" t="s">
        <v>4</v>
      </c>
      <c r="C28" s="8">
        <v>5.7499999999999999E-4</v>
      </c>
      <c r="D28" s="7">
        <f>C28^2/150*($D$26^3)/(1-$D$26)^2</f>
        <v>1.3330270738880289E-14</v>
      </c>
    </row>
    <row r="29" spans="2:14" x14ac:dyDescent="0.2">
      <c r="B29" s="6" t="s">
        <v>5</v>
      </c>
      <c r="C29" s="7">
        <v>5.4000000000000001E-4</v>
      </c>
      <c r="D29" s="7">
        <f>C29^2/150*($D$26^3)/(1-$D$26)^2</f>
        <v>1.1756845209701301E-14</v>
      </c>
    </row>
    <row r="30" spans="2:14" x14ac:dyDescent="0.2">
      <c r="B30" s="6" t="s">
        <v>6</v>
      </c>
      <c r="C30" s="7">
        <v>2.6699999999999998E-4</v>
      </c>
      <c r="D30" s="7">
        <f>C30^2/150*($D$26^3)/(1-$D$26)^2</f>
        <v>2.8742583612976543E-15</v>
      </c>
      <c r="H30" t="s">
        <v>3</v>
      </c>
      <c r="I30">
        <v>3.5999999999999997E-2</v>
      </c>
      <c r="J30">
        <v>3.5999999999999997E-2</v>
      </c>
    </row>
    <row r="31" spans="2:14" x14ac:dyDescent="0.2">
      <c r="H31" t="s">
        <v>16</v>
      </c>
      <c r="I31" s="12">
        <v>4300000</v>
      </c>
      <c r="J31" s="12">
        <v>7000000</v>
      </c>
    </row>
    <row r="32" spans="2:14" x14ac:dyDescent="0.2">
      <c r="H32" t="s">
        <v>15</v>
      </c>
      <c r="I32" s="12">
        <v>1.8E-5</v>
      </c>
      <c r="J32" s="12">
        <v>1.8E-5</v>
      </c>
    </row>
    <row r="33" spans="8:10" x14ac:dyDescent="0.2">
      <c r="H33" t="s">
        <v>14</v>
      </c>
      <c r="I33">
        <v>3.1759999999999997E-2</v>
      </c>
      <c r="J33">
        <v>3.1759999999999997E-2</v>
      </c>
    </row>
    <row r="34" spans="8:10" x14ac:dyDescent="0.2">
      <c r="H34" t="s">
        <v>1</v>
      </c>
      <c r="I34" s="12">
        <v>1E-13</v>
      </c>
      <c r="J34" s="12">
        <v>5.3000000000000001E-14</v>
      </c>
    </row>
    <row r="36" spans="8:10" x14ac:dyDescent="0.2">
      <c r="H36" t="s">
        <v>18</v>
      </c>
      <c r="I36" s="12">
        <f>I31*I30/I33*I34/I32</f>
        <v>2.7078085642317385E-2</v>
      </c>
      <c r="J36" s="12">
        <f>J31*J30/J33*J34/J32</f>
        <v>2.3362720403022671E-2</v>
      </c>
    </row>
    <row r="37" spans="8:10" x14ac:dyDescent="0.2">
      <c r="H37" t="s">
        <v>17</v>
      </c>
      <c r="I37" s="12">
        <f>I36/I30</f>
        <v>0.75216904561992737</v>
      </c>
      <c r="J37" s="12">
        <f>J36/J30</f>
        <v>0.64896445563951866</v>
      </c>
    </row>
    <row r="38" spans="8:10" x14ac:dyDescent="0.2">
      <c r="H38" t="s">
        <v>19</v>
      </c>
      <c r="I38" s="12">
        <f>I37/343</f>
        <v>2.1929126694458525E-3</v>
      </c>
      <c r="J38" s="12">
        <f>J37/343</f>
        <v>1.8920246520102585E-3</v>
      </c>
    </row>
  </sheetData>
  <mergeCells count="5">
    <mergeCell ref="C6:D6"/>
    <mergeCell ref="J6:K6"/>
    <mergeCell ref="C16:D16"/>
    <mergeCell ref="J18:K18"/>
    <mergeCell ref="C25:D25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51FE7-AE91-2D48-983D-96219C8F70AC}">
  <dimension ref="B1:K30"/>
  <sheetViews>
    <sheetView topLeftCell="A2" zoomScale="81" workbookViewId="0">
      <selection activeCell="C30" sqref="C30"/>
    </sheetView>
  </sheetViews>
  <sheetFormatPr baseColWidth="10" defaultRowHeight="16" x14ac:dyDescent="0.2"/>
  <cols>
    <col min="3" max="4" width="23.33203125" bestFit="1" customWidth="1"/>
    <col min="11" max="11" width="10.83203125" customWidth="1"/>
    <col min="12" max="12" width="15.33203125" customWidth="1"/>
  </cols>
  <sheetData>
    <row r="1" spans="2:11" ht="39" x14ac:dyDescent="0.4">
      <c r="B1" s="1"/>
    </row>
    <row r="6" spans="2:11" x14ac:dyDescent="0.2">
      <c r="C6" s="15" t="s">
        <v>2</v>
      </c>
      <c r="D6" s="15"/>
      <c r="J6" s="15" t="s">
        <v>10</v>
      </c>
      <c r="K6" s="15"/>
    </row>
    <row r="7" spans="2:11" x14ac:dyDescent="0.2">
      <c r="C7" s="2" t="s">
        <v>3</v>
      </c>
      <c r="D7" s="2">
        <v>2.5999999999999999E-2</v>
      </c>
      <c r="J7" s="2" t="s">
        <v>3</v>
      </c>
      <c r="K7" s="2">
        <v>3.5999999999999997E-2</v>
      </c>
    </row>
    <row r="8" spans="2:11" x14ac:dyDescent="0.2">
      <c r="C8" s="2" t="s">
        <v>0</v>
      </c>
      <c r="D8" s="2" t="s">
        <v>1</v>
      </c>
      <c r="E8" s="2" t="s">
        <v>9</v>
      </c>
      <c r="J8" s="2" t="s">
        <v>0</v>
      </c>
      <c r="K8" s="2" t="s">
        <v>1</v>
      </c>
    </row>
    <row r="9" spans="2:11" x14ac:dyDescent="0.2">
      <c r="B9" s="2" t="s">
        <v>4</v>
      </c>
      <c r="C9" s="3">
        <v>3.57E-4</v>
      </c>
      <c r="D9" s="3">
        <f>C9^2/150*($D$7^3)/(1-$D$7)^2</f>
        <v>1.5741543119041693E-14</v>
      </c>
      <c r="E9" s="5">
        <v>0.04</v>
      </c>
      <c r="I9" s="2" t="s">
        <v>4</v>
      </c>
      <c r="J9" s="3">
        <v>5.2099999999999998E-4</v>
      </c>
      <c r="K9" s="3"/>
    </row>
    <row r="10" spans="2:11" x14ac:dyDescent="0.2">
      <c r="B10" s="2" t="s">
        <v>5</v>
      </c>
      <c r="C10" s="3">
        <v>2.87340572648159E-4</v>
      </c>
      <c r="D10" s="3">
        <f>C10^2/150*($D$7^3)/(1-$D$7)^2</f>
        <v>1.0197759769246344E-14</v>
      </c>
      <c r="E10" s="5">
        <v>0.08</v>
      </c>
      <c r="I10" s="2" t="s">
        <v>4</v>
      </c>
      <c r="J10" s="3">
        <v>3.8699999999999997E-4</v>
      </c>
      <c r="K10" s="3">
        <f>J10^2/150*($D$7^3)/(1-$D$7)^2</f>
        <v>1.8498341857494021E-14</v>
      </c>
    </row>
    <row r="11" spans="2:11" x14ac:dyDescent="0.2">
      <c r="B11" s="2" t="s">
        <v>6</v>
      </c>
      <c r="C11" s="3">
        <v>2.4000000000000001E-4</v>
      </c>
      <c r="D11" s="3">
        <f>C11^2/150*($D$7^3)/(1-$D$7)^2</f>
        <v>7.1143193250382646E-15</v>
      </c>
      <c r="E11" s="5">
        <v>0.1</v>
      </c>
      <c r="I11" s="2" t="s">
        <v>5</v>
      </c>
      <c r="J11" s="3">
        <v>3.8999999999999999E-4</v>
      </c>
      <c r="K11" s="3">
        <f>J11^2/150*($D$7^3)/(1-$D$7)^2</f>
        <v>1.8786249467679168E-14</v>
      </c>
    </row>
    <row r="12" spans="2:11" x14ac:dyDescent="0.2">
      <c r="I12" s="2" t="s">
        <v>5</v>
      </c>
      <c r="J12" s="3">
        <v>3.4099999999999999E-4</v>
      </c>
      <c r="K12" s="3">
        <f>J12^2/150*($D$7^3)/(1-$D$7)^2</f>
        <v>1.4362155649909278E-14</v>
      </c>
    </row>
    <row r="13" spans="2:11" x14ac:dyDescent="0.2">
      <c r="I13" s="2" t="s">
        <v>6</v>
      </c>
      <c r="J13" s="3">
        <v>3.1700000000000001E-4</v>
      </c>
      <c r="K13" s="3">
        <f>J13^2/150*($D$7^3)/(1-$D$7)^2</f>
        <v>1.2411646434961286E-14</v>
      </c>
    </row>
    <row r="14" spans="2:11" x14ac:dyDescent="0.2">
      <c r="I14" s="2" t="s">
        <v>6</v>
      </c>
      <c r="J14" s="3">
        <v>3.4099999999999999E-4</v>
      </c>
      <c r="K14" s="3">
        <f>J14^2/150*($D$7^3)/(1-$D$7)^2</f>
        <v>1.4362155649909278E-14</v>
      </c>
    </row>
    <row r="16" spans="2:11" x14ac:dyDescent="0.2">
      <c r="C16" s="15" t="s">
        <v>7</v>
      </c>
      <c r="D16" s="15"/>
    </row>
    <row r="17" spans="2:11" x14ac:dyDescent="0.2">
      <c r="C17" s="2" t="s">
        <v>3</v>
      </c>
      <c r="D17" s="2">
        <v>1.7999999999999999E-2</v>
      </c>
    </row>
    <row r="18" spans="2:11" x14ac:dyDescent="0.2">
      <c r="C18" s="2" t="s">
        <v>0</v>
      </c>
      <c r="D18" s="2" t="s">
        <v>1</v>
      </c>
      <c r="E18" s="2" t="s">
        <v>9</v>
      </c>
      <c r="J18" s="15" t="s">
        <v>11</v>
      </c>
      <c r="K18" s="15"/>
    </row>
    <row r="19" spans="2:11" x14ac:dyDescent="0.2">
      <c r="B19" s="2" t="s">
        <v>5</v>
      </c>
      <c r="C19" s="4">
        <v>3.6000000000000002E-4</v>
      </c>
      <c r="D19" s="3">
        <f>C19^2/150*(D17^3)/(1-D17)^2</f>
        <v>5.2252645376450238E-15</v>
      </c>
      <c r="E19" s="2"/>
      <c r="J19" s="2" t="s">
        <v>3</v>
      </c>
      <c r="K19" s="2">
        <v>3.5999999999999997E-2</v>
      </c>
    </row>
    <row r="20" spans="2:11" x14ac:dyDescent="0.2">
      <c r="B20" s="2" t="s">
        <v>6</v>
      </c>
      <c r="C20" s="3">
        <v>4.0000000000000002E-4</v>
      </c>
      <c r="D20" s="3">
        <f>C20^2/150*(D17^3)/(1-D17)^2</f>
        <v>6.4509438736358307E-15</v>
      </c>
      <c r="E20" s="2"/>
      <c r="J20" s="2" t="s">
        <v>0</v>
      </c>
      <c r="K20" s="2" t="s">
        <v>1</v>
      </c>
    </row>
    <row r="21" spans="2:11" x14ac:dyDescent="0.2">
      <c r="I21" s="2" t="s">
        <v>4</v>
      </c>
      <c r="J21" s="3">
        <v>4.6200000000000001E-4</v>
      </c>
      <c r="K21" s="3">
        <f>J21^2/150*($D$7^3)/(1-$D$7)^2</f>
        <v>2.6362999548844917E-14</v>
      </c>
    </row>
    <row r="22" spans="2:11" x14ac:dyDescent="0.2">
      <c r="I22" s="2" t="s">
        <v>4</v>
      </c>
      <c r="J22" s="3">
        <v>4.3800000000000002E-4</v>
      </c>
      <c r="K22" s="3">
        <f>J22^2/150*($D$7^3)/(1-$D$7)^2</f>
        <v>2.3695129801955566E-14</v>
      </c>
    </row>
    <row r="23" spans="2:11" x14ac:dyDescent="0.2">
      <c r="I23" s="2" t="s">
        <v>5</v>
      </c>
      <c r="J23" s="3">
        <v>3.8999999999999999E-4</v>
      </c>
      <c r="K23" s="3">
        <f>J23^2/150*($D$7^3)/(1-$D$7)^2</f>
        <v>1.8786249467679168E-14</v>
      </c>
    </row>
    <row r="24" spans="2:11" x14ac:dyDescent="0.2">
      <c r="I24" s="2" t="s">
        <v>6</v>
      </c>
      <c r="J24" s="3">
        <v>3.4099999999999999E-4</v>
      </c>
      <c r="K24" s="3">
        <f>J24^2/150*($D$7^3)/(1-$D$7)^2</f>
        <v>1.4362155649909278E-14</v>
      </c>
    </row>
    <row r="25" spans="2:11" x14ac:dyDescent="0.2">
      <c r="C25" s="15" t="s">
        <v>8</v>
      </c>
      <c r="D25" s="15"/>
      <c r="I25" s="2" t="s">
        <v>6</v>
      </c>
      <c r="J25" s="3">
        <v>3.6600000000000001E-4</v>
      </c>
      <c r="K25" s="3">
        <f>J25^2/150*($D$7^3)/(1-$D$7)^2</f>
        <v>1.6545238880292114E-14</v>
      </c>
    </row>
    <row r="26" spans="2:11" x14ac:dyDescent="0.2">
      <c r="C26" s="2" t="s">
        <v>3</v>
      </c>
      <c r="D26" s="2">
        <v>1.7999999999999999E-2</v>
      </c>
    </row>
    <row r="27" spans="2:11" x14ac:dyDescent="0.2">
      <c r="C27" s="2" t="s">
        <v>0</v>
      </c>
      <c r="D27" s="2" t="s">
        <v>1</v>
      </c>
    </row>
    <row r="28" spans="2:11" x14ac:dyDescent="0.2">
      <c r="B28" s="2" t="s">
        <v>4</v>
      </c>
      <c r="C28" s="4">
        <v>5.9999999999999995E-4</v>
      </c>
      <c r="D28" s="3">
        <f>C28^2/150*($D$26^3)/(1-$D$26)^2</f>
        <v>1.4514623715680617E-14</v>
      </c>
    </row>
    <row r="29" spans="2:11" x14ac:dyDescent="0.2">
      <c r="B29" s="2" t="s">
        <v>5</v>
      </c>
      <c r="C29" s="3">
        <v>5.0000000000000001E-4</v>
      </c>
      <c r="D29" s="3">
        <f>C29^2/150*($D$26^3)/(1-$D$26)^2</f>
        <v>1.0079599802555984E-14</v>
      </c>
    </row>
    <row r="30" spans="2:11" x14ac:dyDescent="0.2">
      <c r="B30" s="2" t="s">
        <v>6</v>
      </c>
      <c r="C30" s="3">
        <v>4.0000000000000002E-4</v>
      </c>
      <c r="D30" s="3">
        <f>C30^2/150*($D$26^3)/(1-$D$26)^2</f>
        <v>6.4509438736358307E-15</v>
      </c>
    </row>
  </sheetData>
  <mergeCells count="5">
    <mergeCell ref="C6:D6"/>
    <mergeCell ref="C16:D16"/>
    <mergeCell ref="C25:D25"/>
    <mergeCell ref="J6:K6"/>
    <mergeCell ref="J18:K18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Genoni</dc:creator>
  <cp:lastModifiedBy>Chiara Genoni</cp:lastModifiedBy>
  <dcterms:created xsi:type="dcterms:W3CDTF">2023-09-15T22:27:29Z</dcterms:created>
  <dcterms:modified xsi:type="dcterms:W3CDTF">2023-09-27T22:38:13Z</dcterms:modified>
</cp:coreProperties>
</file>