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oc/projects/moose/smashed_pellets/CFD/model_rod/with_chamber/two_domains/sensitivity_analysis/test_tube_1/"/>
    </mc:Choice>
  </mc:AlternateContent>
  <xr:revisionPtr revIDLastSave="0" documentId="13_ncr:1_{C342A768-1C81-D747-AACC-F5BE16E25E7F}" xr6:coauthVersionLast="47" xr6:coauthVersionMax="47" xr10:uidLastSave="{00000000-0000-0000-0000-000000000000}"/>
  <bookViews>
    <workbookView minimized="1" xWindow="0" yWindow="500" windowWidth="35840" windowHeight="19120" xr2:uid="{1D2F830B-ACD9-ED4F-BFEC-038D8CC691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C135" i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34" i="1"/>
  <c r="D124" i="1"/>
  <c r="D125" i="1"/>
  <c r="D126" i="1"/>
  <c r="D127" i="1"/>
  <c r="D128" i="1"/>
  <c r="D129" i="1"/>
  <c r="D130" i="1"/>
  <c r="D131" i="1"/>
  <c r="D132" i="1"/>
  <c r="D133" i="1"/>
  <c r="C124" i="1"/>
  <c r="C125" i="1"/>
  <c r="C126" i="1"/>
  <c r="C127" i="1"/>
  <c r="C128" i="1"/>
  <c r="C129" i="1"/>
  <c r="C130" i="1"/>
  <c r="C131" i="1"/>
  <c r="C132" i="1"/>
  <c r="C133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08" i="1"/>
  <c r="C110" i="1"/>
  <c r="C111" i="1"/>
  <c r="C112" i="1"/>
  <c r="C113" i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09" i="1"/>
  <c r="G9" i="1"/>
  <c r="G12" i="1"/>
  <c r="G16" i="1"/>
  <c r="G23" i="1"/>
  <c r="G25" i="1"/>
  <c r="G27" i="1"/>
  <c r="G28" i="1"/>
  <c r="G34" i="1"/>
  <c r="G37" i="1"/>
  <c r="G39" i="1"/>
  <c r="G41" i="1"/>
  <c r="G42" i="1"/>
  <c r="G44" i="1"/>
  <c r="G50" i="1"/>
  <c r="G51" i="1"/>
  <c r="G53" i="1"/>
  <c r="G55" i="1"/>
  <c r="G57" i="1"/>
  <c r="G59" i="1"/>
  <c r="G60" i="1"/>
  <c r="G64" i="1"/>
  <c r="G66" i="1"/>
  <c r="G71" i="1"/>
  <c r="G73" i="1"/>
  <c r="G76" i="1"/>
  <c r="G80" i="1"/>
  <c r="G87" i="1"/>
  <c r="G89" i="1"/>
  <c r="G91" i="1"/>
  <c r="G92" i="1"/>
  <c r="G6" i="1"/>
  <c r="D22" i="1"/>
  <c r="G22" i="1" s="1"/>
  <c r="H22" i="1"/>
  <c r="D23" i="1"/>
  <c r="H23" i="1"/>
  <c r="K23" i="1"/>
  <c r="D24" i="1"/>
  <c r="K24" i="1" s="1"/>
  <c r="H24" i="1"/>
  <c r="D25" i="1"/>
  <c r="H25" i="1"/>
  <c r="D26" i="1"/>
  <c r="G26" i="1" s="1"/>
  <c r="H26" i="1"/>
  <c r="D27" i="1"/>
  <c r="K27" i="1" s="1"/>
  <c r="H27" i="1"/>
  <c r="D28" i="1"/>
  <c r="K28" i="1" s="1"/>
  <c r="H28" i="1"/>
  <c r="D29" i="1"/>
  <c r="G29" i="1" s="1"/>
  <c r="H29" i="1"/>
  <c r="K29" i="1"/>
  <c r="D30" i="1"/>
  <c r="G30" i="1" s="1"/>
  <c r="H30" i="1"/>
  <c r="D31" i="1"/>
  <c r="K31" i="1" s="1"/>
  <c r="H31" i="1"/>
  <c r="D32" i="1"/>
  <c r="K32" i="1" s="1"/>
  <c r="H32" i="1"/>
  <c r="D33" i="1"/>
  <c r="K33" i="1" s="1"/>
  <c r="H33" i="1"/>
  <c r="D34" i="1"/>
  <c r="K34" i="1" s="1"/>
  <c r="H34" i="1"/>
  <c r="D35" i="1"/>
  <c r="K35" i="1" s="1"/>
  <c r="H35" i="1"/>
  <c r="D36" i="1"/>
  <c r="G36" i="1" s="1"/>
  <c r="H36" i="1"/>
  <c r="K36" i="1"/>
  <c r="D37" i="1"/>
  <c r="H37" i="1"/>
  <c r="D38" i="1"/>
  <c r="G38" i="1" s="1"/>
  <c r="H38" i="1"/>
  <c r="K38" i="1"/>
  <c r="D39" i="1"/>
  <c r="H39" i="1"/>
  <c r="D40" i="1"/>
  <c r="K40" i="1" s="1"/>
  <c r="H40" i="1"/>
  <c r="D41" i="1"/>
  <c r="H41" i="1"/>
  <c r="D42" i="1"/>
  <c r="H42" i="1"/>
  <c r="K42" i="1"/>
  <c r="D43" i="1"/>
  <c r="G43" i="1" s="1"/>
  <c r="H43" i="1"/>
  <c r="D44" i="1"/>
  <c r="K44" i="1" s="1"/>
  <c r="H44" i="1"/>
  <c r="D45" i="1"/>
  <c r="G45" i="1" s="1"/>
  <c r="H45" i="1"/>
  <c r="D46" i="1"/>
  <c r="K46" i="1" s="1"/>
  <c r="H46" i="1"/>
  <c r="D47" i="1"/>
  <c r="K47" i="1" s="1"/>
  <c r="H47" i="1"/>
  <c r="D48" i="1"/>
  <c r="K48" i="1" s="1"/>
  <c r="H48" i="1"/>
  <c r="D49" i="1"/>
  <c r="G49" i="1" s="1"/>
  <c r="H49" i="1"/>
  <c r="K49" i="1"/>
  <c r="D50" i="1"/>
  <c r="K50" i="1" s="1"/>
  <c r="H50" i="1"/>
  <c r="D51" i="1"/>
  <c r="K51" i="1" s="1"/>
  <c r="H51" i="1"/>
  <c r="D52" i="1"/>
  <c r="G52" i="1" s="1"/>
  <c r="H52" i="1"/>
  <c r="D53" i="1"/>
  <c r="K53" i="1" s="1"/>
  <c r="H53" i="1"/>
  <c r="D54" i="1"/>
  <c r="G54" i="1" s="1"/>
  <c r="H54" i="1"/>
  <c r="D55" i="1"/>
  <c r="H55" i="1"/>
  <c r="K55" i="1"/>
  <c r="D56" i="1"/>
  <c r="K56" i="1" s="1"/>
  <c r="H56" i="1"/>
  <c r="D57" i="1"/>
  <c r="H57" i="1"/>
  <c r="D58" i="1"/>
  <c r="K58" i="1" s="1"/>
  <c r="H58" i="1"/>
  <c r="D59" i="1"/>
  <c r="K59" i="1" s="1"/>
  <c r="H59" i="1"/>
  <c r="D60" i="1"/>
  <c r="K60" i="1" s="1"/>
  <c r="H60" i="1"/>
  <c r="D61" i="1"/>
  <c r="K61" i="1" s="1"/>
  <c r="H61" i="1"/>
  <c r="D62" i="1"/>
  <c r="G62" i="1" s="1"/>
  <c r="H62" i="1"/>
  <c r="K62" i="1"/>
  <c r="D63" i="1"/>
  <c r="K63" i="1" s="1"/>
  <c r="H63" i="1"/>
  <c r="D64" i="1"/>
  <c r="H64" i="1"/>
  <c r="D65" i="1"/>
  <c r="K65" i="1" s="1"/>
  <c r="H65" i="1"/>
  <c r="D66" i="1"/>
  <c r="K66" i="1" s="1"/>
  <c r="H66" i="1"/>
  <c r="D67" i="1"/>
  <c r="K67" i="1" s="1"/>
  <c r="H67" i="1"/>
  <c r="D68" i="1"/>
  <c r="G68" i="1" s="1"/>
  <c r="H68" i="1"/>
  <c r="D69" i="1"/>
  <c r="G69" i="1" s="1"/>
  <c r="H69" i="1"/>
  <c r="K69" i="1"/>
  <c r="D70" i="1"/>
  <c r="K70" i="1" s="1"/>
  <c r="H70" i="1"/>
  <c r="D71" i="1"/>
  <c r="H71" i="1"/>
  <c r="K71" i="1"/>
  <c r="D72" i="1"/>
  <c r="G72" i="1" s="1"/>
  <c r="H72" i="1"/>
  <c r="D73" i="1"/>
  <c r="H73" i="1"/>
  <c r="D74" i="1"/>
  <c r="K74" i="1" s="1"/>
  <c r="H74" i="1"/>
  <c r="D75" i="1"/>
  <c r="K75" i="1" s="1"/>
  <c r="H75" i="1"/>
  <c r="D76" i="1"/>
  <c r="K76" i="1" s="1"/>
  <c r="H76" i="1"/>
  <c r="D77" i="1"/>
  <c r="G77" i="1" s="1"/>
  <c r="H77" i="1"/>
  <c r="D78" i="1"/>
  <c r="K78" i="1" s="1"/>
  <c r="H78" i="1"/>
  <c r="D79" i="1"/>
  <c r="K79" i="1" s="1"/>
  <c r="H79" i="1"/>
  <c r="D80" i="1"/>
  <c r="H80" i="1"/>
  <c r="K80" i="1"/>
  <c r="D81" i="1"/>
  <c r="K81" i="1" s="1"/>
  <c r="H81" i="1"/>
  <c r="D82" i="1"/>
  <c r="K82" i="1" s="1"/>
  <c r="H82" i="1"/>
  <c r="D83" i="1"/>
  <c r="K83" i="1" s="1"/>
  <c r="H83" i="1"/>
  <c r="D84" i="1"/>
  <c r="G84" i="1" s="1"/>
  <c r="H84" i="1"/>
  <c r="K84" i="1"/>
  <c r="D85" i="1"/>
  <c r="K85" i="1" s="1"/>
  <c r="H85" i="1"/>
  <c r="D86" i="1"/>
  <c r="G86" i="1" s="1"/>
  <c r="H86" i="1"/>
  <c r="K86" i="1"/>
  <c r="D87" i="1"/>
  <c r="H87" i="1"/>
  <c r="K87" i="1"/>
  <c r="D88" i="1"/>
  <c r="K88" i="1" s="1"/>
  <c r="H88" i="1"/>
  <c r="D89" i="1"/>
  <c r="H89" i="1"/>
  <c r="D90" i="1"/>
  <c r="K90" i="1" s="1"/>
  <c r="H90" i="1"/>
  <c r="D91" i="1"/>
  <c r="H91" i="1"/>
  <c r="K91" i="1"/>
  <c r="D92" i="1"/>
  <c r="K92" i="1" s="1"/>
  <c r="H92" i="1"/>
  <c r="D93" i="1"/>
  <c r="K93" i="1" s="1"/>
  <c r="H93" i="1"/>
  <c r="D94" i="1"/>
  <c r="K94" i="1" s="1"/>
  <c r="H94" i="1"/>
  <c r="D95" i="1"/>
  <c r="K95" i="1" s="1"/>
  <c r="H95" i="1"/>
  <c r="D96" i="1"/>
  <c r="K96" i="1" s="1"/>
  <c r="H96" i="1"/>
  <c r="D97" i="1"/>
  <c r="G97" i="1" s="1"/>
  <c r="H97" i="1"/>
  <c r="K97" i="1"/>
  <c r="D98" i="1"/>
  <c r="K98" i="1" s="1"/>
  <c r="H98" i="1"/>
  <c r="D99" i="1"/>
  <c r="K99" i="1" s="1"/>
  <c r="H99" i="1"/>
  <c r="D100" i="1"/>
  <c r="G100" i="1" s="1"/>
  <c r="H100" i="1"/>
  <c r="D101" i="1"/>
  <c r="G101" i="1" s="1"/>
  <c r="H101" i="1"/>
  <c r="D102" i="1"/>
  <c r="G102" i="1" s="1"/>
  <c r="H102" i="1"/>
  <c r="K10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D7" i="1"/>
  <c r="K7" i="1" s="1"/>
  <c r="D8" i="1"/>
  <c r="K8" i="1" s="1"/>
  <c r="D9" i="1"/>
  <c r="K9" i="1" s="1"/>
  <c r="D10" i="1"/>
  <c r="K10" i="1" s="1"/>
  <c r="D11" i="1"/>
  <c r="G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1" i="1"/>
  <c r="K21" i="1" s="1"/>
  <c r="I6" i="1"/>
  <c r="H6" i="1"/>
  <c r="D6" i="1"/>
  <c r="E6" i="1" s="1"/>
  <c r="O6" i="1" s="1"/>
  <c r="P6" i="1" s="1"/>
  <c r="D36" i="2"/>
  <c r="AB32" i="2"/>
  <c r="AC32" i="2"/>
  <c r="AD32" i="2"/>
  <c r="AE32" i="2"/>
  <c r="AF32" i="2"/>
  <c r="AG32" i="2"/>
  <c r="AH32" i="2"/>
  <c r="U32" i="2"/>
  <c r="V32" i="2"/>
  <c r="W32" i="2"/>
  <c r="X32" i="2"/>
  <c r="Y32" i="2"/>
  <c r="Z32" i="2"/>
  <c r="AA32" i="2"/>
  <c r="P32" i="2"/>
  <c r="Q32" i="2"/>
  <c r="R32" i="2"/>
  <c r="S32" i="2"/>
  <c r="T32" i="2"/>
  <c r="K32" i="2"/>
  <c r="L32" i="2"/>
  <c r="M32" i="2"/>
  <c r="N32" i="2"/>
  <c r="O32" i="2"/>
  <c r="H32" i="2"/>
  <c r="I32" i="2"/>
  <c r="J32" i="2"/>
  <c r="E32" i="2"/>
  <c r="F32" i="2"/>
  <c r="G32" i="2"/>
  <c r="D32" i="2"/>
  <c r="AC30" i="2"/>
  <c r="AC35" i="2" s="1"/>
  <c r="AD30" i="2"/>
  <c r="AD35" i="2" s="1"/>
  <c r="AE30" i="2"/>
  <c r="AF30" i="2"/>
  <c r="AF35" i="2" s="1"/>
  <c r="AG30" i="2"/>
  <c r="AH30" i="2"/>
  <c r="AE35" i="2"/>
  <c r="R30" i="2"/>
  <c r="R35" i="2" s="1"/>
  <c r="S30" i="2"/>
  <c r="S35" i="2" s="1"/>
  <c r="T30" i="2"/>
  <c r="T35" i="2" s="1"/>
  <c r="U30" i="2"/>
  <c r="U35" i="2" s="1"/>
  <c r="V30" i="2"/>
  <c r="W30" i="2"/>
  <c r="W35" i="2" s="1"/>
  <c r="X30" i="2"/>
  <c r="Y30" i="2"/>
  <c r="Z30" i="2"/>
  <c r="Z35" i="2" s="1"/>
  <c r="AA30" i="2"/>
  <c r="AA35" i="2" s="1"/>
  <c r="AB30" i="2"/>
  <c r="AB35" i="2" s="1"/>
  <c r="X35" i="2"/>
  <c r="Y35" i="2"/>
  <c r="N30" i="2"/>
  <c r="O30" i="2"/>
  <c r="P30" i="2"/>
  <c r="Q30" i="2"/>
  <c r="O35" i="2"/>
  <c r="P35" i="2"/>
  <c r="Q35" i="2"/>
  <c r="J30" i="2"/>
  <c r="K30" i="2"/>
  <c r="L30" i="2"/>
  <c r="M30" i="2"/>
  <c r="M35" i="2" s="1"/>
  <c r="J35" i="2"/>
  <c r="I30" i="2"/>
  <c r="H30" i="2"/>
  <c r="G30" i="2"/>
  <c r="G35" i="2" s="1"/>
  <c r="F30" i="2"/>
  <c r="F35" i="2"/>
  <c r="E29" i="2"/>
  <c r="F29" i="2" s="1"/>
  <c r="E30" i="2"/>
  <c r="E36" i="2" s="1"/>
  <c r="D30" i="2"/>
  <c r="D31" i="2" s="1"/>
  <c r="F31" i="2" l="1"/>
  <c r="F36" i="2"/>
  <c r="G29" i="2"/>
  <c r="H29" i="2" s="1"/>
  <c r="I29" i="2" s="1"/>
  <c r="J29" i="2" s="1"/>
  <c r="H31" i="2"/>
  <c r="I31" i="2"/>
  <c r="K52" i="1"/>
  <c r="K26" i="1"/>
  <c r="G99" i="1"/>
  <c r="G83" i="1"/>
  <c r="G67" i="1"/>
  <c r="G35" i="1"/>
  <c r="G19" i="1"/>
  <c r="G36" i="2"/>
  <c r="K45" i="1"/>
  <c r="G98" i="1"/>
  <c r="G82" i="1"/>
  <c r="G18" i="1"/>
  <c r="G81" i="1"/>
  <c r="G65" i="1"/>
  <c r="G33" i="1"/>
  <c r="G17" i="1"/>
  <c r="G32" i="1"/>
  <c r="H36" i="2"/>
  <c r="G95" i="1"/>
  <c r="G79" i="1"/>
  <c r="G63" i="1"/>
  <c r="G47" i="1"/>
  <c r="G31" i="1"/>
  <c r="G15" i="1"/>
  <c r="G96" i="1"/>
  <c r="D35" i="2"/>
  <c r="D37" i="2" s="1"/>
  <c r="D38" i="2" s="1"/>
  <c r="E39" i="2" s="1"/>
  <c r="E40" i="2" s="1"/>
  <c r="E41" i="2" s="1"/>
  <c r="H35" i="2"/>
  <c r="J36" i="2"/>
  <c r="K77" i="1"/>
  <c r="G94" i="1"/>
  <c r="G78" i="1"/>
  <c r="G46" i="1"/>
  <c r="G14" i="1"/>
  <c r="G48" i="1"/>
  <c r="E31" i="2"/>
  <c r="E37" i="2" s="1"/>
  <c r="E38" i="2" s="1"/>
  <c r="K43" i="1"/>
  <c r="G93" i="1"/>
  <c r="G61" i="1"/>
  <c r="G13" i="1"/>
  <c r="G75" i="1"/>
  <c r="E35" i="2"/>
  <c r="I36" i="2"/>
  <c r="G90" i="1"/>
  <c r="G74" i="1"/>
  <c r="G58" i="1"/>
  <c r="G10" i="1"/>
  <c r="I35" i="2"/>
  <c r="K101" i="1"/>
  <c r="N35" i="2"/>
  <c r="K54" i="1"/>
  <c r="G88" i="1"/>
  <c r="G56" i="1"/>
  <c r="G40" i="1"/>
  <c r="G24" i="1"/>
  <c r="G8" i="1"/>
  <c r="G7" i="1"/>
  <c r="K100" i="1"/>
  <c r="G70" i="1"/>
  <c r="G85" i="1"/>
  <c r="G21" i="1"/>
  <c r="L35" i="2"/>
  <c r="G20" i="1"/>
  <c r="E22" i="1"/>
  <c r="O22" i="1" s="1"/>
  <c r="P22" i="1" s="1"/>
  <c r="K72" i="1"/>
  <c r="K37" i="1"/>
  <c r="K30" i="1"/>
  <c r="K68" i="1"/>
  <c r="K22" i="1"/>
  <c r="K64" i="1"/>
  <c r="K39" i="1"/>
  <c r="K89" i="1"/>
  <c r="K73" i="1"/>
  <c r="K57" i="1"/>
  <c r="K41" i="1"/>
  <c r="K25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K6" i="1"/>
  <c r="L6" i="1" s="1"/>
  <c r="M6" i="1" s="1"/>
  <c r="F6" i="1"/>
  <c r="E9" i="1"/>
  <c r="O9" i="1" s="1"/>
  <c r="P9" i="1" s="1"/>
  <c r="K11" i="1"/>
  <c r="AH35" i="2"/>
  <c r="AG35" i="2"/>
  <c r="V35" i="2"/>
  <c r="K35" i="2"/>
  <c r="I37" i="2" l="1"/>
  <c r="I38" i="2" s="1"/>
  <c r="K29" i="2"/>
  <c r="J31" i="2"/>
  <c r="J37" i="2" s="1"/>
  <c r="J38" i="2" s="1"/>
  <c r="F37" i="2"/>
  <c r="F38" i="2" s="1"/>
  <c r="H37" i="2"/>
  <c r="H38" i="2" s="1"/>
  <c r="E8" i="1"/>
  <c r="O8" i="1" s="1"/>
  <c r="P8" i="1" s="1"/>
  <c r="G31" i="2"/>
  <c r="G37" i="2" s="1"/>
  <c r="G38" i="2" s="1"/>
  <c r="L22" i="1"/>
  <c r="M22" i="1" s="1"/>
  <c r="F22" i="1"/>
  <c r="C24" i="1"/>
  <c r="E23" i="1"/>
  <c r="O23" i="1" s="1"/>
  <c r="P23" i="1" s="1"/>
  <c r="E7" i="1"/>
  <c r="O7" i="1" s="1"/>
  <c r="P7" i="1" s="1"/>
  <c r="E10" i="1"/>
  <c r="O10" i="1" s="1"/>
  <c r="P10" i="1" s="1"/>
  <c r="L8" i="1"/>
  <c r="M8" i="1" s="1"/>
  <c r="F8" i="1"/>
  <c r="L9" i="1"/>
  <c r="M9" i="1" s="1"/>
  <c r="F9" i="1"/>
  <c r="F39" i="2"/>
  <c r="F40" i="2" s="1"/>
  <c r="F41" i="2" s="1"/>
  <c r="N9" i="1" l="1"/>
  <c r="L29" i="2"/>
  <c r="K36" i="2"/>
  <c r="K31" i="2"/>
  <c r="K37" i="2" s="1"/>
  <c r="K38" i="2" s="1"/>
  <c r="C25" i="1"/>
  <c r="E24" i="1"/>
  <c r="O24" i="1" s="1"/>
  <c r="P24" i="1" s="1"/>
  <c r="L23" i="1"/>
  <c r="M23" i="1" s="1"/>
  <c r="N23" i="1" s="1"/>
  <c r="F23" i="1"/>
  <c r="L7" i="1"/>
  <c r="M7" i="1" s="1"/>
  <c r="N7" i="1" s="1"/>
  <c r="F7" i="1"/>
  <c r="F10" i="1"/>
  <c r="L10" i="1"/>
  <c r="M10" i="1" s="1"/>
  <c r="N10" i="1" s="1"/>
  <c r="E11" i="1"/>
  <c r="O11" i="1" s="1"/>
  <c r="P11" i="1" s="1"/>
  <c r="G39" i="2"/>
  <c r="G40" i="2" s="1"/>
  <c r="G41" i="2" s="1"/>
  <c r="L36" i="2" l="1"/>
  <c r="L31" i="2"/>
  <c r="L37" i="2" s="1"/>
  <c r="L38" i="2" s="1"/>
  <c r="M29" i="2"/>
  <c r="L24" i="1"/>
  <c r="M24" i="1" s="1"/>
  <c r="N24" i="1" s="1"/>
  <c r="F24" i="1"/>
  <c r="C26" i="1"/>
  <c r="E25" i="1"/>
  <c r="O25" i="1" s="1"/>
  <c r="P25" i="1" s="1"/>
  <c r="N8" i="1"/>
  <c r="L11" i="1"/>
  <c r="M11" i="1" s="1"/>
  <c r="N11" i="1" s="1"/>
  <c r="F11" i="1"/>
  <c r="E12" i="1"/>
  <c r="O12" i="1" s="1"/>
  <c r="P12" i="1" s="1"/>
  <c r="H39" i="2"/>
  <c r="H40" i="2" s="1"/>
  <c r="H41" i="2" s="1"/>
  <c r="M31" i="2" l="1"/>
  <c r="N29" i="2"/>
  <c r="M36" i="2"/>
  <c r="C27" i="1"/>
  <c r="E26" i="1"/>
  <c r="O26" i="1" s="1"/>
  <c r="P26" i="1" s="1"/>
  <c r="F25" i="1"/>
  <c r="L25" i="1"/>
  <c r="M25" i="1" s="1"/>
  <c r="N25" i="1" s="1"/>
  <c r="F12" i="1"/>
  <c r="L12" i="1"/>
  <c r="M12" i="1" s="1"/>
  <c r="N12" i="1" s="1"/>
  <c r="E13" i="1"/>
  <c r="O13" i="1" s="1"/>
  <c r="P13" i="1" s="1"/>
  <c r="I39" i="2"/>
  <c r="I40" i="2" s="1"/>
  <c r="I41" i="2" s="1"/>
  <c r="O29" i="2" l="1"/>
  <c r="N31" i="2"/>
  <c r="N37" i="2" s="1"/>
  <c r="N38" i="2" s="1"/>
  <c r="N36" i="2"/>
  <c r="M37" i="2"/>
  <c r="M38" i="2" s="1"/>
  <c r="L26" i="1"/>
  <c r="M26" i="1" s="1"/>
  <c r="N26" i="1" s="1"/>
  <c r="F26" i="1"/>
  <c r="C28" i="1"/>
  <c r="E27" i="1"/>
  <c r="O27" i="1" s="1"/>
  <c r="P27" i="1" s="1"/>
  <c r="E14" i="1"/>
  <c r="O14" i="1" s="1"/>
  <c r="P14" i="1" s="1"/>
  <c r="L13" i="1"/>
  <c r="M13" i="1" s="1"/>
  <c r="N13" i="1" s="1"/>
  <c r="F13" i="1"/>
  <c r="J39" i="2"/>
  <c r="J40" i="2" s="1"/>
  <c r="J41" i="2" s="1"/>
  <c r="P29" i="2" l="1"/>
  <c r="O31" i="2"/>
  <c r="O36" i="2"/>
  <c r="L27" i="1"/>
  <c r="M27" i="1" s="1"/>
  <c r="N27" i="1" s="1"/>
  <c r="F27" i="1"/>
  <c r="C29" i="1"/>
  <c r="E28" i="1"/>
  <c r="O28" i="1" s="1"/>
  <c r="P28" i="1" s="1"/>
  <c r="F14" i="1"/>
  <c r="L14" i="1"/>
  <c r="M14" i="1" s="1"/>
  <c r="N14" i="1" s="1"/>
  <c r="E15" i="1"/>
  <c r="O15" i="1" s="1"/>
  <c r="P15" i="1" s="1"/>
  <c r="K39" i="2"/>
  <c r="K40" i="2" s="1"/>
  <c r="K41" i="2" s="1"/>
  <c r="O37" i="2" l="1"/>
  <c r="O38" i="2" s="1"/>
  <c r="P36" i="2"/>
  <c r="P31" i="2"/>
  <c r="Q29" i="2"/>
  <c r="F28" i="1"/>
  <c r="L28" i="1"/>
  <c r="M28" i="1" s="1"/>
  <c r="N28" i="1" s="1"/>
  <c r="C30" i="1"/>
  <c r="E29" i="1"/>
  <c r="O29" i="1" s="1"/>
  <c r="P29" i="1" s="1"/>
  <c r="E16" i="1"/>
  <c r="O16" i="1" s="1"/>
  <c r="P16" i="1" s="1"/>
  <c r="F15" i="1"/>
  <c r="L15" i="1"/>
  <c r="M15" i="1" s="1"/>
  <c r="N15" i="1" s="1"/>
  <c r="L39" i="2"/>
  <c r="L40" i="2" s="1"/>
  <c r="L41" i="2" s="1"/>
  <c r="Q31" i="2" l="1"/>
  <c r="R29" i="2"/>
  <c r="Q36" i="2"/>
  <c r="P37" i="2"/>
  <c r="P38" i="2" s="1"/>
  <c r="F29" i="1"/>
  <c r="L29" i="1"/>
  <c r="M29" i="1" s="1"/>
  <c r="N29" i="1" s="1"/>
  <c r="C31" i="1"/>
  <c r="E30" i="1"/>
  <c r="O30" i="1" s="1"/>
  <c r="P30" i="1" s="1"/>
  <c r="L16" i="1"/>
  <c r="M16" i="1" s="1"/>
  <c r="N16" i="1" s="1"/>
  <c r="F16" i="1"/>
  <c r="E17" i="1"/>
  <c r="O17" i="1" s="1"/>
  <c r="P17" i="1" s="1"/>
  <c r="M39" i="2"/>
  <c r="M40" i="2" s="1"/>
  <c r="M41" i="2" s="1"/>
  <c r="S29" i="2" l="1"/>
  <c r="R36" i="2"/>
  <c r="R31" i="2"/>
  <c r="Q37" i="2"/>
  <c r="Q38" i="2" s="1"/>
  <c r="F30" i="1"/>
  <c r="L30" i="1"/>
  <c r="M30" i="1" s="1"/>
  <c r="N30" i="1" s="1"/>
  <c r="C32" i="1"/>
  <c r="E31" i="1"/>
  <c r="O31" i="1" s="1"/>
  <c r="P31" i="1" s="1"/>
  <c r="E18" i="1"/>
  <c r="O18" i="1" s="1"/>
  <c r="P18" i="1" s="1"/>
  <c r="F17" i="1"/>
  <c r="L17" i="1"/>
  <c r="M17" i="1" s="1"/>
  <c r="N17" i="1" s="1"/>
  <c r="N39" i="2"/>
  <c r="N40" i="2" s="1"/>
  <c r="N41" i="2" s="1"/>
  <c r="R37" i="2" l="1"/>
  <c r="R38" i="2" s="1"/>
  <c r="S31" i="2"/>
  <c r="T29" i="2"/>
  <c r="S36" i="2"/>
  <c r="C33" i="1"/>
  <c r="E32" i="1"/>
  <c r="O32" i="1" s="1"/>
  <c r="P32" i="1" s="1"/>
  <c r="F31" i="1"/>
  <c r="L31" i="1"/>
  <c r="M31" i="1" s="1"/>
  <c r="N31" i="1" s="1"/>
  <c r="F18" i="1"/>
  <c r="L18" i="1"/>
  <c r="M18" i="1" s="1"/>
  <c r="N18" i="1" s="1"/>
  <c r="E19" i="1"/>
  <c r="O19" i="1" s="1"/>
  <c r="P19" i="1" s="1"/>
  <c r="O39" i="2"/>
  <c r="O40" i="2" s="1"/>
  <c r="O41" i="2" s="1"/>
  <c r="U29" i="2" l="1"/>
  <c r="T36" i="2"/>
  <c r="T31" i="2"/>
  <c r="S37" i="2"/>
  <c r="S38" i="2" s="1"/>
  <c r="F32" i="1"/>
  <c r="L32" i="1"/>
  <c r="M32" i="1" s="1"/>
  <c r="N32" i="1" s="1"/>
  <c r="C34" i="1"/>
  <c r="E33" i="1"/>
  <c r="O33" i="1" s="1"/>
  <c r="P33" i="1" s="1"/>
  <c r="E20" i="1"/>
  <c r="O20" i="1" s="1"/>
  <c r="P20" i="1" s="1"/>
  <c r="F19" i="1"/>
  <c r="L19" i="1"/>
  <c r="M19" i="1" s="1"/>
  <c r="N19" i="1" s="1"/>
  <c r="P39" i="2"/>
  <c r="P40" i="2" s="1"/>
  <c r="P41" i="2" s="1"/>
  <c r="T37" i="2" l="1"/>
  <c r="T38" i="2" s="1"/>
  <c r="V29" i="2"/>
  <c r="U31" i="2"/>
  <c r="U36" i="2"/>
  <c r="L33" i="1"/>
  <c r="M33" i="1" s="1"/>
  <c r="N33" i="1" s="1"/>
  <c r="F33" i="1"/>
  <c r="C35" i="1"/>
  <c r="E34" i="1"/>
  <c r="O34" i="1" s="1"/>
  <c r="P34" i="1" s="1"/>
  <c r="E21" i="1"/>
  <c r="O21" i="1" s="1"/>
  <c r="P21" i="1" s="1"/>
  <c r="F20" i="1"/>
  <c r="L20" i="1"/>
  <c r="M20" i="1" s="1"/>
  <c r="N20" i="1" s="1"/>
  <c r="F21" i="1"/>
  <c r="L21" i="1"/>
  <c r="M21" i="1" s="1"/>
  <c r="Q39" i="2"/>
  <c r="Q40" i="2" s="1"/>
  <c r="Q41" i="2" s="1"/>
  <c r="W29" i="2" l="1"/>
  <c r="V31" i="2"/>
  <c r="V36" i="2"/>
  <c r="U37" i="2"/>
  <c r="U38" i="2" s="1"/>
  <c r="F34" i="1"/>
  <c r="L34" i="1"/>
  <c r="M34" i="1" s="1"/>
  <c r="N34" i="1" s="1"/>
  <c r="N21" i="1"/>
  <c r="N22" i="1"/>
  <c r="C36" i="1"/>
  <c r="E35" i="1"/>
  <c r="O35" i="1" s="1"/>
  <c r="P35" i="1" s="1"/>
  <c r="R39" i="2"/>
  <c r="R40" i="2" s="1"/>
  <c r="R41" i="2" s="1"/>
  <c r="V37" i="2" l="1"/>
  <c r="V38" i="2" s="1"/>
  <c r="W36" i="2"/>
  <c r="X29" i="2"/>
  <c r="W31" i="2"/>
  <c r="C37" i="1"/>
  <c r="E36" i="1"/>
  <c r="O36" i="1" s="1"/>
  <c r="P36" i="1" s="1"/>
  <c r="F35" i="1"/>
  <c r="L35" i="1"/>
  <c r="M35" i="1" s="1"/>
  <c r="N35" i="1" s="1"/>
  <c r="S39" i="2"/>
  <c r="S40" i="2" s="1"/>
  <c r="S41" i="2" s="1"/>
  <c r="W37" i="2" l="1"/>
  <c r="W38" i="2" s="1"/>
  <c r="Y29" i="2"/>
  <c r="X31" i="2"/>
  <c r="X36" i="2"/>
  <c r="F36" i="1"/>
  <c r="L36" i="1"/>
  <c r="M36" i="1" s="1"/>
  <c r="N36" i="1" s="1"/>
  <c r="C38" i="1"/>
  <c r="E37" i="1"/>
  <c r="O37" i="1" s="1"/>
  <c r="P37" i="1" s="1"/>
  <c r="T39" i="2"/>
  <c r="T40" i="2" s="1"/>
  <c r="T41" i="2" s="1"/>
  <c r="Y31" i="2" l="1"/>
  <c r="Z29" i="2"/>
  <c r="Y36" i="2"/>
  <c r="X37" i="2"/>
  <c r="X38" i="2" s="1"/>
  <c r="L37" i="1"/>
  <c r="M37" i="1" s="1"/>
  <c r="N37" i="1" s="1"/>
  <c r="F37" i="1"/>
  <c r="C39" i="1"/>
  <c r="E38" i="1"/>
  <c r="O38" i="1" s="1"/>
  <c r="P38" i="1" s="1"/>
  <c r="U39" i="2"/>
  <c r="U40" i="2" s="1"/>
  <c r="U41" i="2" s="1"/>
  <c r="Z31" i="2" l="1"/>
  <c r="Z36" i="2"/>
  <c r="AA29" i="2"/>
  <c r="Y37" i="2"/>
  <c r="Y38" i="2" s="1"/>
  <c r="L38" i="1"/>
  <c r="M38" i="1" s="1"/>
  <c r="N38" i="1" s="1"/>
  <c r="F38" i="1"/>
  <c r="C40" i="1"/>
  <c r="E39" i="1"/>
  <c r="O39" i="1" s="1"/>
  <c r="P39" i="1" s="1"/>
  <c r="V39" i="2"/>
  <c r="V40" i="2" s="1"/>
  <c r="V41" i="2" s="1"/>
  <c r="AB29" i="2" l="1"/>
  <c r="AA36" i="2"/>
  <c r="AA31" i="2"/>
  <c r="AA37" i="2" s="1"/>
  <c r="AA38" i="2" s="1"/>
  <c r="Z37" i="2"/>
  <c r="Z38" i="2" s="1"/>
  <c r="F39" i="1"/>
  <c r="L39" i="1"/>
  <c r="M39" i="1" s="1"/>
  <c r="N39" i="1" s="1"/>
  <c r="C41" i="1"/>
  <c r="E40" i="1"/>
  <c r="O40" i="1" s="1"/>
  <c r="P40" i="1" s="1"/>
  <c r="W39" i="2"/>
  <c r="W40" i="2" s="1"/>
  <c r="W41" i="2" s="1"/>
  <c r="AC29" i="2" l="1"/>
  <c r="AB31" i="2"/>
  <c r="AB36" i="2"/>
  <c r="L40" i="1"/>
  <c r="M40" i="1" s="1"/>
  <c r="N40" i="1" s="1"/>
  <c r="F40" i="1"/>
  <c r="C42" i="1"/>
  <c r="E41" i="1"/>
  <c r="O41" i="1" s="1"/>
  <c r="P41" i="1" s="1"/>
  <c r="X39" i="2"/>
  <c r="X40" i="2" s="1"/>
  <c r="X41" i="2" s="1"/>
  <c r="AB37" i="2" l="1"/>
  <c r="AB38" i="2" s="1"/>
  <c r="AD29" i="2"/>
  <c r="AC36" i="2"/>
  <c r="AC31" i="2"/>
  <c r="AC37" i="2" s="1"/>
  <c r="AC38" i="2" s="1"/>
  <c r="F41" i="1"/>
  <c r="L41" i="1"/>
  <c r="M41" i="1" s="1"/>
  <c r="N41" i="1" s="1"/>
  <c r="C43" i="1"/>
  <c r="E42" i="1"/>
  <c r="O42" i="1" s="1"/>
  <c r="P42" i="1" s="1"/>
  <c r="Y39" i="2"/>
  <c r="Y40" i="2" s="1"/>
  <c r="Y41" i="2" s="1"/>
  <c r="AE29" i="2" l="1"/>
  <c r="AD36" i="2"/>
  <c r="AD31" i="2"/>
  <c r="L42" i="1"/>
  <c r="M42" i="1" s="1"/>
  <c r="N42" i="1" s="1"/>
  <c r="F42" i="1"/>
  <c r="C44" i="1"/>
  <c r="E43" i="1"/>
  <c r="O43" i="1" s="1"/>
  <c r="P43" i="1" s="1"/>
  <c r="Z39" i="2"/>
  <c r="Z40" i="2" s="1"/>
  <c r="Z41" i="2" s="1"/>
  <c r="AD37" i="2" l="1"/>
  <c r="AD38" i="2" s="1"/>
  <c r="AE36" i="2"/>
  <c r="AF29" i="2"/>
  <c r="AE31" i="2"/>
  <c r="AE37" i="2" s="1"/>
  <c r="AE38" i="2" s="1"/>
  <c r="F43" i="1"/>
  <c r="L43" i="1"/>
  <c r="M43" i="1" s="1"/>
  <c r="N43" i="1" s="1"/>
  <c r="C45" i="1"/>
  <c r="E44" i="1"/>
  <c r="O44" i="1" s="1"/>
  <c r="P44" i="1" s="1"/>
  <c r="AA39" i="2"/>
  <c r="AA40" i="2" s="1"/>
  <c r="AA41" i="2" s="1"/>
  <c r="AG29" i="2" l="1"/>
  <c r="AF36" i="2"/>
  <c r="AF31" i="2"/>
  <c r="F44" i="1"/>
  <c r="L44" i="1"/>
  <c r="M44" i="1" s="1"/>
  <c r="N44" i="1" s="1"/>
  <c r="C46" i="1"/>
  <c r="E45" i="1"/>
  <c r="O45" i="1" s="1"/>
  <c r="P45" i="1" s="1"/>
  <c r="AB39" i="2"/>
  <c r="AB40" i="2" s="1"/>
  <c r="AB41" i="2" s="1"/>
  <c r="AF37" i="2" l="1"/>
  <c r="AF38" i="2" s="1"/>
  <c r="AG36" i="2"/>
  <c r="AH29" i="2"/>
  <c r="AG31" i="2"/>
  <c r="AG37" i="2" s="1"/>
  <c r="AG38" i="2" s="1"/>
  <c r="L45" i="1"/>
  <c r="M45" i="1" s="1"/>
  <c r="N45" i="1" s="1"/>
  <c r="F45" i="1"/>
  <c r="C47" i="1"/>
  <c r="E46" i="1"/>
  <c r="O46" i="1" s="1"/>
  <c r="P46" i="1" s="1"/>
  <c r="AC39" i="2"/>
  <c r="AC40" i="2" s="1"/>
  <c r="AC41" i="2" s="1"/>
  <c r="AH36" i="2" l="1"/>
  <c r="AH31" i="2"/>
  <c r="F46" i="1"/>
  <c r="L46" i="1"/>
  <c r="M46" i="1" s="1"/>
  <c r="N46" i="1" s="1"/>
  <c r="C48" i="1"/>
  <c r="E47" i="1"/>
  <c r="O47" i="1" s="1"/>
  <c r="P47" i="1" s="1"/>
  <c r="AD39" i="2"/>
  <c r="AD40" i="2" s="1"/>
  <c r="AD41" i="2" s="1"/>
  <c r="AH37" i="2" l="1"/>
  <c r="AH38" i="2" s="1"/>
  <c r="F47" i="1"/>
  <c r="L47" i="1"/>
  <c r="M47" i="1" s="1"/>
  <c r="N47" i="1" s="1"/>
  <c r="C49" i="1"/>
  <c r="E48" i="1"/>
  <c r="O48" i="1" s="1"/>
  <c r="P48" i="1" s="1"/>
  <c r="AE39" i="2"/>
  <c r="AE40" i="2" s="1"/>
  <c r="AE41" i="2" s="1"/>
  <c r="C50" i="1" l="1"/>
  <c r="E49" i="1"/>
  <c r="O49" i="1" s="1"/>
  <c r="P49" i="1" s="1"/>
  <c r="F48" i="1"/>
  <c r="L48" i="1"/>
  <c r="M48" i="1" s="1"/>
  <c r="N48" i="1" s="1"/>
  <c r="AF39" i="2"/>
  <c r="AF40" i="2" s="1"/>
  <c r="AF41" i="2" s="1"/>
  <c r="L49" i="1" l="1"/>
  <c r="M49" i="1" s="1"/>
  <c r="N49" i="1" s="1"/>
  <c r="F49" i="1"/>
  <c r="C51" i="1"/>
  <c r="E50" i="1"/>
  <c r="O50" i="1" s="1"/>
  <c r="P50" i="1" s="1"/>
  <c r="AG39" i="2"/>
  <c r="AG40" i="2" s="1"/>
  <c r="AG41" i="2" s="1"/>
  <c r="F50" i="1" l="1"/>
  <c r="L50" i="1"/>
  <c r="M50" i="1" s="1"/>
  <c r="N50" i="1" s="1"/>
  <c r="C52" i="1"/>
  <c r="E51" i="1"/>
  <c r="O51" i="1" s="1"/>
  <c r="P51" i="1" s="1"/>
  <c r="AH39" i="2"/>
  <c r="AH40" i="2" s="1"/>
  <c r="AH41" i="2" s="1"/>
  <c r="F51" i="1" l="1"/>
  <c r="L51" i="1"/>
  <c r="M51" i="1" s="1"/>
  <c r="N51" i="1" s="1"/>
  <c r="C53" i="1"/>
  <c r="E52" i="1"/>
  <c r="O52" i="1" s="1"/>
  <c r="P52" i="1" s="1"/>
  <c r="F52" i="1" l="1"/>
  <c r="L52" i="1"/>
  <c r="M52" i="1" s="1"/>
  <c r="N52" i="1" s="1"/>
  <c r="C54" i="1"/>
  <c r="E53" i="1"/>
  <c r="O53" i="1" s="1"/>
  <c r="P53" i="1" s="1"/>
  <c r="L53" i="1" l="1"/>
  <c r="M53" i="1" s="1"/>
  <c r="N53" i="1" s="1"/>
  <c r="F53" i="1"/>
  <c r="C55" i="1"/>
  <c r="E54" i="1"/>
  <c r="O54" i="1" s="1"/>
  <c r="P54" i="1" s="1"/>
  <c r="L54" i="1" l="1"/>
  <c r="M54" i="1" s="1"/>
  <c r="N54" i="1" s="1"/>
  <c r="F54" i="1"/>
  <c r="C56" i="1"/>
  <c r="E55" i="1"/>
  <c r="O55" i="1" s="1"/>
  <c r="P55" i="1" s="1"/>
  <c r="L55" i="1" l="1"/>
  <c r="M55" i="1" s="1"/>
  <c r="N55" i="1" s="1"/>
  <c r="F55" i="1"/>
  <c r="C57" i="1"/>
  <c r="E56" i="1"/>
  <c r="O56" i="1" s="1"/>
  <c r="P56" i="1" s="1"/>
  <c r="C58" i="1" l="1"/>
  <c r="E57" i="1"/>
  <c r="O57" i="1" s="1"/>
  <c r="P57" i="1" s="1"/>
  <c r="L56" i="1"/>
  <c r="M56" i="1" s="1"/>
  <c r="N56" i="1" s="1"/>
  <c r="F56" i="1"/>
  <c r="F57" i="1" l="1"/>
  <c r="L57" i="1"/>
  <c r="M57" i="1" s="1"/>
  <c r="N57" i="1" s="1"/>
  <c r="C59" i="1"/>
  <c r="E58" i="1"/>
  <c r="O58" i="1" s="1"/>
  <c r="P58" i="1" s="1"/>
  <c r="L58" i="1" l="1"/>
  <c r="M58" i="1" s="1"/>
  <c r="N58" i="1" s="1"/>
  <c r="F58" i="1"/>
  <c r="C60" i="1"/>
  <c r="E59" i="1"/>
  <c r="O59" i="1" s="1"/>
  <c r="P59" i="1" s="1"/>
  <c r="L59" i="1" l="1"/>
  <c r="M59" i="1" s="1"/>
  <c r="N59" i="1" s="1"/>
  <c r="F59" i="1"/>
  <c r="C61" i="1"/>
  <c r="E60" i="1"/>
  <c r="O60" i="1" s="1"/>
  <c r="P60" i="1" s="1"/>
  <c r="F60" i="1" l="1"/>
  <c r="L60" i="1"/>
  <c r="M60" i="1" s="1"/>
  <c r="N60" i="1" s="1"/>
  <c r="C62" i="1"/>
  <c r="E61" i="1"/>
  <c r="O61" i="1" s="1"/>
  <c r="P61" i="1" s="1"/>
  <c r="F61" i="1" l="1"/>
  <c r="L61" i="1"/>
  <c r="M61" i="1" s="1"/>
  <c r="N61" i="1" s="1"/>
  <c r="C63" i="1"/>
  <c r="E62" i="1"/>
  <c r="O62" i="1" s="1"/>
  <c r="P62" i="1" s="1"/>
  <c r="F62" i="1" l="1"/>
  <c r="L62" i="1"/>
  <c r="M62" i="1" s="1"/>
  <c r="N62" i="1" s="1"/>
  <c r="C64" i="1"/>
  <c r="E63" i="1"/>
  <c r="O63" i="1" s="1"/>
  <c r="P63" i="1" s="1"/>
  <c r="L63" i="1" l="1"/>
  <c r="M63" i="1" s="1"/>
  <c r="N63" i="1" s="1"/>
  <c r="F63" i="1"/>
  <c r="C65" i="1"/>
  <c r="E64" i="1"/>
  <c r="O64" i="1" s="1"/>
  <c r="P64" i="1" s="1"/>
  <c r="F64" i="1" l="1"/>
  <c r="L64" i="1"/>
  <c r="M64" i="1" s="1"/>
  <c r="N64" i="1" s="1"/>
  <c r="C66" i="1"/>
  <c r="E65" i="1"/>
  <c r="O65" i="1" s="1"/>
  <c r="P65" i="1" s="1"/>
  <c r="L65" i="1" l="1"/>
  <c r="M65" i="1" s="1"/>
  <c r="N65" i="1" s="1"/>
  <c r="F65" i="1"/>
  <c r="C67" i="1"/>
  <c r="E66" i="1"/>
  <c r="O66" i="1" s="1"/>
  <c r="P66" i="1" s="1"/>
  <c r="L66" i="1" l="1"/>
  <c r="M66" i="1" s="1"/>
  <c r="N66" i="1" s="1"/>
  <c r="F66" i="1"/>
  <c r="C68" i="1"/>
  <c r="E67" i="1"/>
  <c r="O67" i="1" s="1"/>
  <c r="P67" i="1" s="1"/>
  <c r="C69" i="1" l="1"/>
  <c r="E68" i="1"/>
  <c r="O68" i="1" s="1"/>
  <c r="P68" i="1" s="1"/>
  <c r="F67" i="1"/>
  <c r="L67" i="1"/>
  <c r="M67" i="1" s="1"/>
  <c r="N67" i="1" s="1"/>
  <c r="F68" i="1" l="1"/>
  <c r="L68" i="1"/>
  <c r="M68" i="1" s="1"/>
  <c r="N68" i="1" s="1"/>
  <c r="C70" i="1"/>
  <c r="E69" i="1"/>
  <c r="O69" i="1" s="1"/>
  <c r="P69" i="1" s="1"/>
  <c r="C71" i="1" l="1"/>
  <c r="E70" i="1"/>
  <c r="O70" i="1" s="1"/>
  <c r="P70" i="1" s="1"/>
  <c r="L69" i="1"/>
  <c r="M69" i="1" s="1"/>
  <c r="N69" i="1" s="1"/>
  <c r="F69" i="1"/>
  <c r="L70" i="1" l="1"/>
  <c r="M70" i="1" s="1"/>
  <c r="N70" i="1" s="1"/>
  <c r="F70" i="1"/>
  <c r="C72" i="1"/>
  <c r="E71" i="1"/>
  <c r="O71" i="1" s="1"/>
  <c r="P71" i="1" s="1"/>
  <c r="F71" i="1" l="1"/>
  <c r="L71" i="1"/>
  <c r="M71" i="1" s="1"/>
  <c r="N71" i="1" s="1"/>
  <c r="C73" i="1"/>
  <c r="E72" i="1"/>
  <c r="O72" i="1" s="1"/>
  <c r="P72" i="1" s="1"/>
  <c r="C74" i="1" l="1"/>
  <c r="E73" i="1"/>
  <c r="O73" i="1" s="1"/>
  <c r="P73" i="1" s="1"/>
  <c r="L72" i="1"/>
  <c r="M72" i="1" s="1"/>
  <c r="N72" i="1" s="1"/>
  <c r="F72" i="1"/>
  <c r="F73" i="1" l="1"/>
  <c r="L73" i="1"/>
  <c r="M73" i="1" s="1"/>
  <c r="N73" i="1" s="1"/>
  <c r="C75" i="1"/>
  <c r="E74" i="1"/>
  <c r="O74" i="1" s="1"/>
  <c r="P74" i="1" s="1"/>
  <c r="F74" i="1" l="1"/>
  <c r="L74" i="1"/>
  <c r="M74" i="1" s="1"/>
  <c r="N74" i="1" s="1"/>
  <c r="C76" i="1"/>
  <c r="E75" i="1"/>
  <c r="O75" i="1" s="1"/>
  <c r="P75" i="1" s="1"/>
  <c r="F75" i="1" l="1"/>
  <c r="L75" i="1"/>
  <c r="M75" i="1" s="1"/>
  <c r="N75" i="1" s="1"/>
  <c r="C77" i="1"/>
  <c r="E76" i="1"/>
  <c r="O76" i="1" s="1"/>
  <c r="P76" i="1" s="1"/>
  <c r="C78" i="1" l="1"/>
  <c r="E77" i="1"/>
  <c r="O77" i="1" s="1"/>
  <c r="P77" i="1" s="1"/>
  <c r="F76" i="1"/>
  <c r="L76" i="1"/>
  <c r="M76" i="1" s="1"/>
  <c r="N76" i="1" s="1"/>
  <c r="L77" i="1" l="1"/>
  <c r="M77" i="1" s="1"/>
  <c r="N77" i="1" s="1"/>
  <c r="F77" i="1"/>
  <c r="C79" i="1"/>
  <c r="E78" i="1"/>
  <c r="O78" i="1" s="1"/>
  <c r="P78" i="1" s="1"/>
  <c r="L78" i="1" l="1"/>
  <c r="M78" i="1" s="1"/>
  <c r="N78" i="1" s="1"/>
  <c r="F78" i="1"/>
  <c r="C80" i="1"/>
  <c r="E79" i="1"/>
  <c r="O79" i="1" s="1"/>
  <c r="P79" i="1" s="1"/>
  <c r="F79" i="1" l="1"/>
  <c r="L79" i="1"/>
  <c r="M79" i="1" s="1"/>
  <c r="N79" i="1" s="1"/>
  <c r="C81" i="1"/>
  <c r="E80" i="1"/>
  <c r="O80" i="1" s="1"/>
  <c r="P80" i="1" s="1"/>
  <c r="C82" i="1" l="1"/>
  <c r="E81" i="1"/>
  <c r="O81" i="1" s="1"/>
  <c r="P81" i="1" s="1"/>
  <c r="L80" i="1"/>
  <c r="M80" i="1" s="1"/>
  <c r="N80" i="1" s="1"/>
  <c r="F80" i="1"/>
  <c r="F81" i="1" l="1"/>
  <c r="L81" i="1"/>
  <c r="M81" i="1" s="1"/>
  <c r="N81" i="1" s="1"/>
  <c r="C83" i="1"/>
  <c r="E82" i="1"/>
  <c r="O82" i="1" s="1"/>
  <c r="P82" i="1" s="1"/>
  <c r="L82" i="1" l="1"/>
  <c r="M82" i="1" s="1"/>
  <c r="N82" i="1" s="1"/>
  <c r="F82" i="1"/>
  <c r="C84" i="1"/>
  <c r="E83" i="1"/>
  <c r="O83" i="1" s="1"/>
  <c r="P83" i="1" s="1"/>
  <c r="L83" i="1" l="1"/>
  <c r="M83" i="1" s="1"/>
  <c r="N83" i="1" s="1"/>
  <c r="F83" i="1"/>
  <c r="C85" i="1"/>
  <c r="E84" i="1"/>
  <c r="O84" i="1" s="1"/>
  <c r="P84" i="1" s="1"/>
  <c r="L84" i="1" l="1"/>
  <c r="M84" i="1" s="1"/>
  <c r="N84" i="1" s="1"/>
  <c r="F84" i="1"/>
  <c r="C86" i="1"/>
  <c r="E85" i="1"/>
  <c r="O85" i="1" s="1"/>
  <c r="P85" i="1" s="1"/>
  <c r="L85" i="1" l="1"/>
  <c r="M85" i="1" s="1"/>
  <c r="N85" i="1" s="1"/>
  <c r="F85" i="1"/>
  <c r="C87" i="1"/>
  <c r="E86" i="1"/>
  <c r="O86" i="1" s="1"/>
  <c r="P86" i="1" s="1"/>
  <c r="F86" i="1" l="1"/>
  <c r="L86" i="1"/>
  <c r="M86" i="1" s="1"/>
  <c r="N86" i="1" s="1"/>
  <c r="C88" i="1"/>
  <c r="E87" i="1"/>
  <c r="O87" i="1" s="1"/>
  <c r="P87" i="1" s="1"/>
  <c r="C89" i="1" l="1"/>
  <c r="E88" i="1"/>
  <c r="O88" i="1" s="1"/>
  <c r="P88" i="1" s="1"/>
  <c r="L87" i="1"/>
  <c r="M87" i="1" s="1"/>
  <c r="N87" i="1" s="1"/>
  <c r="F87" i="1"/>
  <c r="L88" i="1" l="1"/>
  <c r="M88" i="1" s="1"/>
  <c r="N88" i="1" s="1"/>
  <c r="F88" i="1"/>
  <c r="C90" i="1"/>
  <c r="E89" i="1"/>
  <c r="O89" i="1" s="1"/>
  <c r="P89" i="1" s="1"/>
  <c r="F89" i="1" l="1"/>
  <c r="L89" i="1"/>
  <c r="M89" i="1" s="1"/>
  <c r="N89" i="1" s="1"/>
  <c r="C91" i="1"/>
  <c r="E90" i="1"/>
  <c r="O90" i="1" s="1"/>
  <c r="P90" i="1" s="1"/>
  <c r="C92" i="1" l="1"/>
  <c r="E91" i="1"/>
  <c r="O91" i="1" s="1"/>
  <c r="P91" i="1" s="1"/>
  <c r="L90" i="1"/>
  <c r="M90" i="1" s="1"/>
  <c r="N90" i="1" s="1"/>
  <c r="F90" i="1"/>
  <c r="L91" i="1" l="1"/>
  <c r="M91" i="1" s="1"/>
  <c r="N91" i="1" s="1"/>
  <c r="F91" i="1"/>
  <c r="C93" i="1"/>
  <c r="E92" i="1"/>
  <c r="O92" i="1" s="1"/>
  <c r="P92" i="1" s="1"/>
  <c r="F92" i="1" l="1"/>
  <c r="L92" i="1"/>
  <c r="M92" i="1" s="1"/>
  <c r="N92" i="1" s="1"/>
  <c r="C94" i="1"/>
  <c r="E93" i="1"/>
  <c r="O93" i="1" s="1"/>
  <c r="P93" i="1" s="1"/>
  <c r="C95" i="1" l="1"/>
  <c r="E94" i="1"/>
  <c r="O94" i="1" s="1"/>
  <c r="P94" i="1" s="1"/>
  <c r="F93" i="1"/>
  <c r="L93" i="1"/>
  <c r="M93" i="1" s="1"/>
  <c r="N93" i="1" s="1"/>
  <c r="F94" i="1" l="1"/>
  <c r="L94" i="1"/>
  <c r="M94" i="1" s="1"/>
  <c r="N94" i="1" s="1"/>
  <c r="C96" i="1"/>
  <c r="E95" i="1"/>
  <c r="O95" i="1" s="1"/>
  <c r="P95" i="1" s="1"/>
  <c r="C97" i="1" l="1"/>
  <c r="E96" i="1"/>
  <c r="O96" i="1" s="1"/>
  <c r="P96" i="1" s="1"/>
  <c r="F95" i="1"/>
  <c r="L95" i="1"/>
  <c r="M95" i="1" s="1"/>
  <c r="N95" i="1" s="1"/>
  <c r="F96" i="1" l="1"/>
  <c r="L96" i="1"/>
  <c r="M96" i="1" s="1"/>
  <c r="N96" i="1" s="1"/>
  <c r="C98" i="1"/>
  <c r="E97" i="1"/>
  <c r="O97" i="1" s="1"/>
  <c r="P97" i="1" s="1"/>
  <c r="F97" i="1" l="1"/>
  <c r="L97" i="1"/>
  <c r="M97" i="1" s="1"/>
  <c r="N97" i="1" s="1"/>
  <c r="C99" i="1"/>
  <c r="E98" i="1"/>
  <c r="O98" i="1" s="1"/>
  <c r="P98" i="1" s="1"/>
  <c r="L98" i="1" l="1"/>
  <c r="M98" i="1" s="1"/>
  <c r="N98" i="1" s="1"/>
  <c r="F98" i="1"/>
  <c r="C100" i="1"/>
  <c r="E99" i="1"/>
  <c r="O99" i="1" s="1"/>
  <c r="P99" i="1" s="1"/>
  <c r="C101" i="1" l="1"/>
  <c r="E100" i="1"/>
  <c r="O100" i="1" s="1"/>
  <c r="P100" i="1" s="1"/>
  <c r="F99" i="1"/>
  <c r="L99" i="1"/>
  <c r="M99" i="1" s="1"/>
  <c r="N99" i="1" s="1"/>
  <c r="L100" i="1" l="1"/>
  <c r="M100" i="1" s="1"/>
  <c r="N100" i="1" s="1"/>
  <c r="F100" i="1"/>
  <c r="C102" i="1"/>
  <c r="E102" i="1" s="1"/>
  <c r="O102" i="1" s="1"/>
  <c r="P102" i="1" s="1"/>
  <c r="E101" i="1"/>
  <c r="O101" i="1" s="1"/>
  <c r="P101" i="1" s="1"/>
  <c r="L102" i="1" l="1"/>
  <c r="M102" i="1" s="1"/>
  <c r="F102" i="1"/>
  <c r="L101" i="1"/>
  <c r="M101" i="1" s="1"/>
  <c r="N101" i="1" s="1"/>
  <c r="F101" i="1"/>
  <c r="N102" i="1" l="1"/>
</calcChain>
</file>

<file path=xl/sharedStrings.xml><?xml version="1.0" encoding="utf-8"?>
<sst xmlns="http://schemas.openxmlformats.org/spreadsheetml/2006/main" count="30" uniqueCount="18">
  <si>
    <t>fuel_length</t>
  </si>
  <si>
    <t>air_viscosity</t>
  </si>
  <si>
    <t>plenum_volume</t>
  </si>
  <si>
    <t>area</t>
  </si>
  <si>
    <t>hydraulic_diameter</t>
  </si>
  <si>
    <t>d_cladding</t>
  </si>
  <si>
    <t>d_fuel</t>
  </si>
  <si>
    <t>decay_constant</t>
  </si>
  <si>
    <t>delta_p</t>
  </si>
  <si>
    <t xml:space="preserve">time_scale </t>
  </si>
  <si>
    <t>sensitivity_coefficient</t>
  </si>
  <si>
    <t>-</t>
  </si>
  <si>
    <t>gap_thickness</t>
  </si>
  <si>
    <t>Area</t>
  </si>
  <si>
    <t>equivalent_permeability</t>
  </si>
  <si>
    <t>C_factor</t>
  </si>
  <si>
    <t>time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</si>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</sst>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0" fillId="0" borderId="0" xfId="0" applyNumberFormat="1"/>
    <xf numFmtId="0" fontId="0" fillId="6" borderId="1" xfId="0" applyFill="1" applyBorder="1" applyAlignment="1">
      <alignment horizontal="center"/>
    </xf>
    <xf numFmtId="165" fontId="0" fillId="6" borderId="1" xfId="1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1027546</xdr:colOff>
      <xdr:row>23</xdr:row>
      <xdr:rowOff>125460</xdr:rowOff>
    </xdr:from>
    <xdr:to>
      <xdr:col>26</xdr:col>
      <xdr:colOff>786437</xdr:colOff>
      <xdr:row>39</xdr:row>
      <xdr:rowOff>69302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F10EB6-904E-2CD7-E496-62EF773F60DD}"/>
                </a:ext>
              </a:extLst>
            </xdr:cNvPr>
            <xdr:cNvSpPr txBox="1"/>
          </xdr:nvSpPr>
          <xdr:spPr>
            <a:xfrm>
              <a:off x="26762364" y="4905278"/>
              <a:ext cx="6697709" cy="326893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solidFill>
                    <a:schemeClr val="tx2"/>
                  </a:solidFill>
                </a:rPr>
                <a:t>Estimation of time-scale for plenum depressurization using the analytical solution of Hagen-Poiseuille’s law, neglecting</a:t>
              </a:r>
              <a:r>
                <a:rPr lang="en-US" sz="1600" baseline="0">
                  <a:solidFill>
                    <a:schemeClr val="tx2"/>
                  </a:solidFill>
                </a:rPr>
                <a:t> gas compressibility </a:t>
              </a:r>
            </a:p>
            <a:p>
              <a:pPr algn="ctr"/>
              <a:r>
                <a:rPr lang="en-US" sz="1600" baseline="0">
                  <a:solidFill>
                    <a:schemeClr val="tx2"/>
                  </a:solidFill>
                </a:rPr>
                <a:t>and </a:t>
              </a:r>
              <a:r>
                <a:rPr lang="en-US" sz="1600">
                  <a:solidFill>
                    <a:schemeClr val="tx2"/>
                  </a:solidFill>
                </a:rPr>
                <a:t>assuming all the flow is occurring through the gap: </a:t>
              </a:r>
              <a:endParaRPr lang="en-US" sz="1600" b="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285750" indent="-285750" algn="ctr">
                <a:buFont typeface="Arial" panose="020B0604020202020204" pitchFamily="34" charset="0"/>
                <a:buChar char="•"/>
              </a:pPr>
              <a:endParaRPr lang="en-US" sz="1600">
                <a:solidFill>
                  <a:schemeClr val="tx2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sub>
                          <m:sup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128 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𝑖𝑛</m:t>
                                </m:r>
                              </m:sub>
                            </m:s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𝑜𝑢𝑡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exp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⁡(−</m:t>
                    </m:r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𝑐𝑙𝑎𝑑</m:t>
                                    </m:r>
                                  </m:sub>
                                </m:sSub>
                                <m: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𝑓𝑢𝑒𝑙</m:t>
                                    </m:r>
                                  </m:sub>
                                </m:sSub>
                                <m: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p>
                            <m: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4∙128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𝑠𝑐𝑎𝑙𝑒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→ 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=5∙</m:t>
                    </m:r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128 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sSubSup>
                              <m:sSubSup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  <m:sup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4</m:t>
                                </m:r>
                              </m:sup>
                            </m:sSubSup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∆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>
                <a:solidFill>
                  <a:schemeClr val="tx2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F10EB6-904E-2CD7-E496-62EF773F60DD}"/>
                </a:ext>
              </a:extLst>
            </xdr:cNvPr>
            <xdr:cNvSpPr txBox="1"/>
          </xdr:nvSpPr>
          <xdr:spPr>
            <a:xfrm>
              <a:off x="26762364" y="4905278"/>
              <a:ext cx="6697709" cy="326893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solidFill>
                    <a:schemeClr val="tx2"/>
                  </a:solidFill>
                </a:rPr>
                <a:t>Estimation of time-scale for plenum depressurization using the analytical solution of Hagen-Poiseuille’s law, neglecting</a:t>
              </a:r>
              <a:r>
                <a:rPr lang="en-US" sz="1600" baseline="0">
                  <a:solidFill>
                    <a:schemeClr val="tx2"/>
                  </a:solidFill>
                </a:rPr>
                <a:t> gas compressibility </a:t>
              </a:r>
            </a:p>
            <a:p>
              <a:pPr algn="ctr"/>
              <a:r>
                <a:rPr lang="en-US" sz="1600" baseline="0">
                  <a:solidFill>
                    <a:schemeClr val="tx2"/>
                  </a:solidFill>
                </a:rPr>
                <a:t>and </a:t>
              </a:r>
              <a:r>
                <a:rPr lang="en-US" sz="1600">
                  <a:solidFill>
                    <a:schemeClr val="tx2"/>
                  </a:solidFill>
                </a:rPr>
                <a:t>assuming all the flow is occurring through the gap: </a:t>
              </a:r>
              <a:endParaRPr lang="en-US" sz="1600" b="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285750" indent="-285750" algn="ctr">
                <a:buFont typeface="Arial" panose="020B0604020202020204" pitchFamily="34" charset="0"/>
                <a:buChar char="•"/>
              </a:pPr>
              <a:endParaRPr lang="en-US" sz="1600">
                <a:solidFill>
                  <a:schemeClr val="tx2"/>
                </a:solidFill>
              </a:endParaRPr>
            </a:p>
            <a:p>
              <a:pPr algn="ctr"/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𝑑𝑉/𝑑𝑡  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𝐷_ℎ^4)/(128 𝜇)  ( (𝑃_𝑖𝑛−𝑃_𝑜𝑢𝑡 ))/𝐿</a:t>
              </a:r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∆𝑃= 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∆𝑃〗_𝑜 exp⁡(−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〖〖〖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𝐷〗_𝑐𝑙𝑎𝑑−𝐷_𝑓𝑢𝑒𝑙)〗^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4 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∆𝑃〗_𝑜/(4∙128 𝜇 𝐿 𝑉) 𝑡)</a:t>
              </a:r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𝑡𝑖𝑚𝑒−𝑠𝑐𝑎𝑙𝑒 → 𝜏=5∙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128 𝜇 𝐿 𝑉)/〖𝐷_ℎ^4  ∆𝑃〗_𝑜 </a:t>
              </a:r>
              <a:endParaRPr lang="en-US" sz="1600">
                <a:solidFill>
                  <a:schemeClr val="tx2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21</xdr:col>
      <xdr:colOff>506821</xdr:colOff>
      <xdr:row>2</xdr:row>
      <xdr:rowOff>143934</xdr:rowOff>
    </xdr:from>
    <xdr:to>
      <xdr:col>28</xdr:col>
      <xdr:colOff>533401</xdr:colOff>
      <xdr:row>24</xdr:row>
      <xdr:rowOff>87407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918AC1D-221F-3E0B-E325-D2A610E65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7021" y="550334"/>
          <a:ext cx="5834713" cy="4413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747184</xdr:colOff>
      <xdr:row>7</xdr:row>
      <xdr:rowOff>1</xdr:rowOff>
    </xdr:from>
    <xdr:to>
      <xdr:col>7</xdr:col>
      <xdr:colOff>1035051</xdr:colOff>
      <xdr:row>22</xdr:row>
      <xdr:rowOff>178793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2DDA39C-F2DA-C644-91C2-D8605405B58D}"/>
                </a:ext>
              </a:extLst>
            </xdr:cNvPr>
            <xdr:cNvSpPr txBox="1"/>
          </xdr:nvSpPr>
          <xdr:spPr>
            <a:xfrm>
              <a:off x="2398184" y="1422401"/>
              <a:ext cx="7552267" cy="32267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solidFill>
                    <a:schemeClr val="tx2"/>
                  </a:solidFill>
                </a:rPr>
                <a:t>Estimation of time-scale for plenum depressurization using the analytical solution of Hagen-Poiseuille’s law</a:t>
              </a:r>
            </a:p>
            <a:p>
              <a:pPr algn="ctr"/>
              <a:r>
                <a:rPr lang="en-US" sz="1600">
                  <a:solidFill>
                    <a:schemeClr val="tx2"/>
                  </a:solidFill>
                </a:rPr>
                <a:t>(assuming all the flow is occurring through the gap): </a:t>
              </a:r>
              <a:endParaRPr lang="en-US" sz="1600" b="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285750" indent="-285750" algn="ctr">
                <a:buFont typeface="Arial" panose="020B0604020202020204" pitchFamily="34" charset="0"/>
                <a:buChar char="•"/>
              </a:pPr>
              <a:endParaRPr lang="en-US" sz="1600">
                <a:solidFill>
                  <a:schemeClr val="tx2"/>
                </a:solidFill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sub>
                          <m:sup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128 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𝑖𝑛</m:t>
                                </m:r>
                              </m:sub>
                            </m:s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𝑜𝑢𝑡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exp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⁡(−</m:t>
                    </m:r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b="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𝑐𝑙𝑎𝑑</m:t>
                                    </m:r>
                                  </m:sub>
                                </m:sSub>
                                <m: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𝑓𝑢𝑒𝑙</m:t>
                                    </m:r>
                                  </m:sub>
                                </m:sSub>
                                <m: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𝑐𝑙𝑎𝑑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60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US" sz="1600" b="0" i="1">
                                        <a:solidFill>
                                          <a:schemeClr val="tx2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𝑓𝑢𝑒𝑙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)∆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num>
                      <m:den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4∙128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𝑠𝑐𝑎𝑙𝑒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→ 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𝜏</m:t>
                    </m:r>
                    <m:r>
                      <a:rPr lang="en-US" sz="16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=5∙</m:t>
                    </m:r>
                    <m:f>
                      <m:fPr>
                        <m:ctrlPr>
                          <a:rPr lang="en-US" sz="160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128 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sSubSup>
                              <m:sSubSupPr>
                                <m:ctrlPr>
                                  <a:rPr lang="en-US" sz="160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  <m:sup>
                                <m:r>
                                  <a:rPr lang="en-US" sz="1600" b="0" i="1">
                                    <a:solidFill>
                                      <a:schemeClr val="tx2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∆</m:t>
                            </m:r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2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>
                <a:solidFill>
                  <a:schemeClr val="tx2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2DDA39C-F2DA-C644-91C2-D8605405B58D}"/>
                </a:ext>
              </a:extLst>
            </xdr:cNvPr>
            <xdr:cNvSpPr txBox="1"/>
          </xdr:nvSpPr>
          <xdr:spPr>
            <a:xfrm>
              <a:off x="2398184" y="1422401"/>
              <a:ext cx="7552267" cy="322679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solidFill>
                    <a:schemeClr val="tx2"/>
                  </a:solidFill>
                </a:rPr>
                <a:t>Estimation of time-scale for plenum depressurization using the analytical solution of Hagen-Poiseuille’s law</a:t>
              </a:r>
            </a:p>
            <a:p>
              <a:pPr algn="ctr"/>
              <a:r>
                <a:rPr lang="en-US" sz="1600">
                  <a:solidFill>
                    <a:schemeClr val="tx2"/>
                  </a:solidFill>
                </a:rPr>
                <a:t>(assuming all the flow is occurring through the gap): </a:t>
              </a:r>
              <a:endParaRPr lang="en-US" sz="1600" b="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285750" indent="-285750" algn="ctr">
                <a:buFont typeface="Arial" panose="020B0604020202020204" pitchFamily="34" charset="0"/>
                <a:buChar char="•"/>
              </a:pPr>
              <a:endParaRPr lang="en-US" sz="1600">
                <a:solidFill>
                  <a:schemeClr val="tx2"/>
                </a:solidFill>
              </a:endParaRPr>
            </a:p>
            <a:p>
              <a:pPr algn="ctr"/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𝑑𝑉/𝑑𝑡  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𝐷_ℎ^2 𝐴)/(128 𝜇)  ( (𝑃_𝑖𝑛−𝑃_𝑜𝑢𝑡 ))/𝐿</a:t>
              </a:r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∆𝑃= 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∆𝑃〗_𝑜 exp⁡(−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〖〖〖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𝐷〗_𝑐𝑙𝑎𝑑−𝐷_𝑓𝑢𝑒𝑙)〗^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(〖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𝐷_𝑐𝑙𝑎𝑑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〗^2−〖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𝐷_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𝑓𝑢𝑒𝑙〗^2)∆𝑃〗_𝑜/(4∙128 𝜇 𝐿 𝑉) 𝑡)</a:t>
              </a:r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endParaRPr lang="en-US" sz="1600" i="1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ctr"/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𝑡𝑖𝑚𝑒−𝑠𝑐𝑎𝑙𝑒 → 𝜏=5∙</a:t>
              </a:r>
              <a:r>
                <a:rPr lang="en-US" sz="160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sz="1600" b="0" i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128 𝜇 𝐿 𝑉)/〖𝐷_ℎ^2 𝐴 ∆𝑃〗_𝑜 </a:t>
              </a:r>
              <a:endParaRPr lang="en-US" sz="1600">
                <a:solidFill>
                  <a:schemeClr val="tx2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7</xdr:col>
      <xdr:colOff>958515</xdr:colOff>
      <xdr:row>3</xdr:row>
      <xdr:rowOff>179595</xdr:rowOff>
    </xdr:from>
    <xdr:to>
      <xdr:col>12</xdr:col>
      <xdr:colOff>1018824</xdr:colOff>
      <xdr:row>25</xdr:row>
      <xdr:rowOff>51313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14A14A-57E7-9446-8B90-D1849E151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3915" y="789195"/>
          <a:ext cx="5902309" cy="4342118"/>
        </a:xfrm>
        <a:prstGeom prst="rect">
          <a:avLst/>
        </a:prstGeom>
      </xdr:spPr>
    </xdr:pic>
    <xdr:clientData/>
  </xdr:twoCellAnchor>
  <xdr:twoCellAnchor editAs="oneCell">
    <xdr:from>
      <xdr:col>13</xdr:col>
      <xdr:colOff>1013433</xdr:colOff>
      <xdr:row>3</xdr:row>
      <xdr:rowOff>195928</xdr:rowOff>
    </xdr:from>
    <xdr:to>
      <xdr:col>19</xdr:col>
      <xdr:colOff>590100</xdr:colOff>
      <xdr:row>25</xdr:row>
      <xdr:rowOff>112827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D489FC-A585-2242-8234-17131E3A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9233" y="805528"/>
          <a:ext cx="5990167" cy="4387299"/>
        </a:xfrm>
        <a:prstGeom prst="rect">
          <a:avLst/>
        </a:prstGeom>
      </xdr:spPr>
    </xdr:pic>
    <xdr:clientData/>
  </xdr:twoCellAnchor>
  <xdr:twoCellAnchor editAs="oneCell">
    <xdr:from>
      <xdr:col>20</xdr:col>
      <xdr:colOff>329021</xdr:colOff>
      <xdr:row>0</xdr:row>
      <xdr:rowOff>0</xdr:rowOff>
    </xdr:from>
    <xdr:to>
      <xdr:col>27</xdr:col>
      <xdr:colOff>355601</xdr:colOff>
      <xdr:row>21</xdr:row>
      <xdr:rowOff>146673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E0C3EB-C767-D341-9379-FDBC20FE9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93821" y="0"/>
          <a:ext cx="5805080" cy="4413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A681-C566-7140-AD1E-083B874DC065}">
  <dimension ref="B5:P152"/>
  <sheetViews>
    <sheetView tabSelected="1" topLeftCell="L75" zoomScale="110" zoomScaleNormal="75" workbookViewId="0">
      <selection activeCell="L85" sqref="L85"/>
    </sheetView>
  </sheetViews>
  <sheetFormatPr baseColWidth="10" defaultRowHeight="16" x14ac:dyDescent="0.2"/>
  <cols>
    <col min="2" max="2" width="10.83203125" style="1"/>
    <col min="3" max="13" width="20.83203125" style="1" customWidth="1"/>
    <col min="14" max="16" width="20.83203125" customWidth="1"/>
    <col min="17" max="19" width="14.6640625" bestFit="1" customWidth="1"/>
    <col min="26" max="26" width="10.83203125" customWidth="1"/>
    <col min="28" max="28" width="10.83203125" customWidth="1"/>
  </cols>
  <sheetData>
    <row r="5" spans="2:16" x14ac:dyDescent="0.2">
      <c r="C5" s="9" t="s">
        <v>6</v>
      </c>
      <c r="D5" s="9" t="s">
        <v>5</v>
      </c>
      <c r="E5" s="9" t="s">
        <v>4</v>
      </c>
      <c r="F5" s="9" t="s">
        <v>12</v>
      </c>
      <c r="G5" s="9" t="s">
        <v>13</v>
      </c>
      <c r="H5" s="9" t="s">
        <v>8</v>
      </c>
      <c r="I5" s="9" t="s">
        <v>0</v>
      </c>
      <c r="J5" s="9" t="s">
        <v>1</v>
      </c>
      <c r="K5" s="9" t="s">
        <v>2</v>
      </c>
      <c r="L5" s="9" t="s">
        <v>7</v>
      </c>
      <c r="M5" s="9" t="s">
        <v>9</v>
      </c>
      <c r="N5" s="9" t="s">
        <v>10</v>
      </c>
      <c r="O5" s="9" t="s">
        <v>14</v>
      </c>
      <c r="P5" s="9" t="s">
        <v>15</v>
      </c>
    </row>
    <row r="6" spans="2:16" x14ac:dyDescent="0.2">
      <c r="C6" s="2">
        <v>7.9399999999999991E-3</v>
      </c>
      <c r="D6" s="2">
        <f>0.00824</f>
        <v>8.2400000000000008E-3</v>
      </c>
      <c r="E6" s="2">
        <f>(D6-C6)</f>
        <v>3.0000000000000165E-4</v>
      </c>
      <c r="F6" s="2">
        <f>E6/2*10^6</f>
        <v>150.00000000000082</v>
      </c>
      <c r="G6" s="2">
        <f>PI()*D6^2/2</f>
        <v>1.066533006781892E-4</v>
      </c>
      <c r="H6" s="2">
        <f>4300000-101325</f>
        <v>4198675</v>
      </c>
      <c r="I6" s="2">
        <f>4*C6</f>
        <v>3.1759999999999997E-2</v>
      </c>
      <c r="J6" s="2">
        <v>1.8099999999999999E-5</v>
      </c>
      <c r="K6" s="2">
        <f>PI()*D6^2*(0.0254*6-I6)/4</f>
        <v>6.4333270969083716E-6</v>
      </c>
      <c r="L6" s="2">
        <f>PI()*E6^4*H6/(I6*K6*J6*128)</f>
        <v>225.70567520175879</v>
      </c>
      <c r="M6" s="2">
        <f>5/L6</f>
        <v>2.2152743813510622E-2</v>
      </c>
      <c r="N6" s="2"/>
      <c r="O6" s="2">
        <f>PI()*E6^4/G6</f>
        <v>2.3859458949948674E-10</v>
      </c>
      <c r="P6" s="2">
        <f>O6*(1-0.01)/0.001</f>
        <v>2.3620864360449189E-7</v>
      </c>
    </row>
    <row r="7" spans="2:16" x14ac:dyDescent="0.2">
      <c r="C7" s="2">
        <f>C6+($D$6-$C$6)/100</f>
        <v>7.9429999999999987E-3</v>
      </c>
      <c r="D7" s="2">
        <f t="shared" ref="D7:D70" si="0">0.00824</f>
        <v>8.2400000000000008E-3</v>
      </c>
      <c r="E7" s="2">
        <f t="shared" ref="E7:E21" si="1">(D7-C7)</f>
        <v>2.9700000000000212E-4</v>
      </c>
      <c r="F7" s="2">
        <f t="shared" ref="F7:F70" si="2">E7/2*10^6</f>
        <v>148.50000000000105</v>
      </c>
      <c r="G7" s="2">
        <f t="shared" ref="G7:G70" si="3">PI()*D7^2/2</f>
        <v>1.066533006781892E-4</v>
      </c>
      <c r="H7" s="2">
        <f t="shared" ref="H7:H70" si="4">4300000-101325</f>
        <v>4198675</v>
      </c>
      <c r="I7" s="2">
        <v>3.1759999999999997E-2</v>
      </c>
      <c r="J7" s="2">
        <v>1.8099999999999999E-5</v>
      </c>
      <c r="K7" s="2">
        <f t="shared" ref="K7:K21" si="5">PI()*D7^2*(0.0254*6-I7)/4</f>
        <v>6.4333270969083716E-6</v>
      </c>
      <c r="L7" s="2">
        <f t="shared" ref="L7:L70" si="6">PI()*E7^4*H7/(I7*K7*J7*128)</f>
        <v>216.81197103316686</v>
      </c>
      <c r="M7" s="2">
        <f t="shared" ref="M7:M70" si="7">5/L7</f>
        <v>2.3061457244144164E-2</v>
      </c>
      <c r="N7" s="6">
        <f>(M7-M6)/M6*100</f>
        <v>4.1020355685209999</v>
      </c>
      <c r="O7" s="2">
        <f t="shared" ref="O7:O70" si="8">PI()*E7^4/G7</f>
        <v>2.2919301068079638E-10</v>
      </c>
      <c r="P7" s="2">
        <f t="shared" ref="P7:P70" si="9">O7*(1-0.01)/0.001</f>
        <v>2.2690108057398841E-7</v>
      </c>
    </row>
    <row r="8" spans="2:16" x14ac:dyDescent="0.2">
      <c r="B8"/>
      <c r="C8" s="2">
        <f t="shared" ref="C8:C71" si="10">C7+($D$6-$C$6)/100</f>
        <v>7.9459999999999982E-3</v>
      </c>
      <c r="D8" s="2">
        <f t="shared" si="0"/>
        <v>8.2400000000000008E-3</v>
      </c>
      <c r="E8" s="2">
        <f t="shared" si="1"/>
        <v>2.9400000000000259E-4</v>
      </c>
      <c r="F8" s="2">
        <f t="shared" si="2"/>
        <v>147.00000000000131</v>
      </c>
      <c r="G8" s="2">
        <f t="shared" si="3"/>
        <v>1.066533006781892E-4</v>
      </c>
      <c r="H8" s="2">
        <f t="shared" si="4"/>
        <v>4198675</v>
      </c>
      <c r="I8" s="2">
        <v>3.1759999999999997E-2</v>
      </c>
      <c r="J8" s="2">
        <v>1.8099999999999999E-5</v>
      </c>
      <c r="K8" s="2">
        <f t="shared" si="5"/>
        <v>6.4333270969083716E-6</v>
      </c>
      <c r="L8" s="2">
        <f t="shared" si="6"/>
        <v>208.18372833740665</v>
      </c>
      <c r="M8" s="2">
        <f t="shared" si="7"/>
        <v>2.4017246880584351E-2</v>
      </c>
      <c r="N8" s="6">
        <f t="shared" ref="N8:N71" si="11">(M8-M7)/M7*100</f>
        <v>4.1445326993934186</v>
      </c>
      <c r="O8" s="2">
        <f t="shared" si="8"/>
        <v>2.2007205250259984E-10</v>
      </c>
      <c r="P8" s="2">
        <f t="shared" si="9"/>
        <v>2.1787133197757384E-7</v>
      </c>
    </row>
    <row r="9" spans="2:16" x14ac:dyDescent="0.2">
      <c r="B9"/>
      <c r="C9" s="2">
        <f t="shared" si="10"/>
        <v>7.9489999999999977E-3</v>
      </c>
      <c r="D9" s="2">
        <f t="shared" si="0"/>
        <v>8.2400000000000008E-3</v>
      </c>
      <c r="E9" s="2">
        <f t="shared" si="1"/>
        <v>2.9100000000000306E-4</v>
      </c>
      <c r="F9" s="2">
        <f t="shared" si="2"/>
        <v>145.50000000000153</v>
      </c>
      <c r="G9" s="2">
        <f t="shared" si="3"/>
        <v>1.066533006781892E-4</v>
      </c>
      <c r="H9" s="2">
        <f t="shared" si="4"/>
        <v>4198675</v>
      </c>
      <c r="I9" s="2">
        <v>3.1759999999999997E-2</v>
      </c>
      <c r="J9" s="2">
        <v>1.8099999999999999E-5</v>
      </c>
      <c r="K9" s="2">
        <f t="shared" si="5"/>
        <v>6.4333270969083716E-6</v>
      </c>
      <c r="L9" s="2">
        <f t="shared" si="6"/>
        <v>199.81561143231636</v>
      </c>
      <c r="M9" s="2">
        <f t="shared" si="7"/>
        <v>2.5023069840034259E-2</v>
      </c>
      <c r="N9" s="6">
        <f t="shared" si="11"/>
        <v>4.1879194749129223</v>
      </c>
      <c r="O9" s="2">
        <f t="shared" si="8"/>
        <v>2.1122607458880135E-10</v>
      </c>
      <c r="P9" s="2">
        <f t="shared" si="9"/>
        <v>2.0911381384291334E-7</v>
      </c>
    </row>
    <row r="10" spans="2:16" x14ac:dyDescent="0.2">
      <c r="B10"/>
      <c r="C10" s="2">
        <f t="shared" si="10"/>
        <v>7.9519999999999973E-3</v>
      </c>
      <c r="D10" s="2">
        <f t="shared" si="0"/>
        <v>8.2400000000000008E-3</v>
      </c>
      <c r="E10" s="2">
        <f t="shared" si="1"/>
        <v>2.8800000000000353E-4</v>
      </c>
      <c r="F10" s="2">
        <f t="shared" si="2"/>
        <v>144.00000000000176</v>
      </c>
      <c r="G10" s="2">
        <f t="shared" si="3"/>
        <v>1.066533006781892E-4</v>
      </c>
      <c r="H10" s="2">
        <f t="shared" si="4"/>
        <v>4198675</v>
      </c>
      <c r="I10" s="2">
        <v>3.1759999999999997E-2</v>
      </c>
      <c r="J10" s="2">
        <v>1.8099999999999999E-5</v>
      </c>
      <c r="K10" s="2">
        <f t="shared" si="5"/>
        <v>6.4333270969083716E-6</v>
      </c>
      <c r="L10" s="2">
        <f t="shared" si="6"/>
        <v>191.7023388050963</v>
      </c>
      <c r="M10" s="2">
        <f t="shared" si="7"/>
        <v>2.6082102238113528E-2</v>
      </c>
      <c r="N10" s="6">
        <f t="shared" si="11"/>
        <v>4.2322241229768274</v>
      </c>
      <c r="O10" s="2">
        <f t="shared" si="8"/>
        <v>2.0264949382600664E-10</v>
      </c>
      <c r="P10" s="2">
        <f t="shared" si="9"/>
        <v>2.0062299888774657E-7</v>
      </c>
    </row>
    <row r="11" spans="2:16" x14ac:dyDescent="0.2">
      <c r="B11"/>
      <c r="C11" s="2">
        <f t="shared" si="10"/>
        <v>7.9549999999999968E-3</v>
      </c>
      <c r="D11" s="2">
        <f t="shared" si="0"/>
        <v>8.2400000000000008E-3</v>
      </c>
      <c r="E11" s="2">
        <f t="shared" si="1"/>
        <v>2.85000000000004E-4</v>
      </c>
      <c r="F11" s="2">
        <f t="shared" si="2"/>
        <v>142.50000000000199</v>
      </c>
      <c r="G11" s="2">
        <f t="shared" si="3"/>
        <v>1.066533006781892E-4</v>
      </c>
      <c r="H11" s="2">
        <f t="shared" si="4"/>
        <v>4198675</v>
      </c>
      <c r="I11" s="2">
        <v>3.1759999999999997E-2</v>
      </c>
      <c r="J11" s="2">
        <v>1.8099999999999999E-5</v>
      </c>
      <c r="K11" s="2">
        <f t="shared" si="5"/>
        <v>6.4333270969083716E-6</v>
      </c>
      <c r="L11" s="2">
        <f t="shared" si="6"/>
        <v>183.83868311230881</v>
      </c>
      <c r="M11" s="2">
        <f t="shared" si="7"/>
        <v>2.7197757922066121E-2</v>
      </c>
      <c r="N11" s="6">
        <f t="shared" si="11"/>
        <v>4.2774760782982275</v>
      </c>
      <c r="O11" s="2">
        <f t="shared" si="8"/>
        <v>1.9433678436352295E-10</v>
      </c>
      <c r="P11" s="2">
        <f t="shared" si="9"/>
        <v>1.9239341651988772E-7</v>
      </c>
    </row>
    <row r="12" spans="2:16" x14ac:dyDescent="0.2">
      <c r="B12"/>
      <c r="C12" s="2">
        <f t="shared" si="10"/>
        <v>7.9579999999999963E-3</v>
      </c>
      <c r="D12" s="2">
        <f t="shared" si="0"/>
        <v>8.2400000000000008E-3</v>
      </c>
      <c r="E12" s="2">
        <f t="shared" si="1"/>
        <v>2.8200000000000447E-4</v>
      </c>
      <c r="F12" s="2">
        <f t="shared" si="2"/>
        <v>141.00000000000225</v>
      </c>
      <c r="G12" s="2">
        <f t="shared" si="3"/>
        <v>1.066533006781892E-4</v>
      </c>
      <c r="H12" s="2">
        <f t="shared" si="4"/>
        <v>4198675</v>
      </c>
      <c r="I12" s="2">
        <v>3.1759999999999997E-2</v>
      </c>
      <c r="J12" s="2">
        <v>1.8099999999999999E-5</v>
      </c>
      <c r="K12" s="2">
        <f t="shared" si="5"/>
        <v>6.4333270969083716E-6</v>
      </c>
      <c r="L12" s="2">
        <f t="shared" si="6"/>
        <v>176.21947117987821</v>
      </c>
      <c r="M12" s="2">
        <f t="shared" si="7"/>
        <v>2.8373709026150624E-2</v>
      </c>
      <c r="N12" s="6">
        <f t="shared" si="11"/>
        <v>4.323706047587212</v>
      </c>
      <c r="O12" s="2">
        <f t="shared" si="8"/>
        <v>1.862824776133589E-10</v>
      </c>
      <c r="P12" s="2">
        <f t="shared" si="9"/>
        <v>1.844196528372253E-7</v>
      </c>
    </row>
    <row r="13" spans="2:16" x14ac:dyDescent="0.2">
      <c r="B13"/>
      <c r="C13" s="2">
        <f t="shared" si="10"/>
        <v>7.9609999999999959E-3</v>
      </c>
      <c r="D13" s="2">
        <f t="shared" si="0"/>
        <v>8.2400000000000008E-3</v>
      </c>
      <c r="E13" s="2">
        <f t="shared" si="1"/>
        <v>2.7900000000000494E-4</v>
      </c>
      <c r="F13" s="2">
        <f t="shared" si="2"/>
        <v>139.50000000000247</v>
      </c>
      <c r="G13" s="2">
        <f t="shared" si="3"/>
        <v>1.066533006781892E-4</v>
      </c>
      <c r="H13" s="2">
        <f t="shared" si="4"/>
        <v>4198675</v>
      </c>
      <c r="I13" s="2">
        <v>3.1759999999999997E-2</v>
      </c>
      <c r="J13" s="2">
        <v>1.8099999999999999E-5</v>
      </c>
      <c r="K13" s="2">
        <f t="shared" si="5"/>
        <v>6.4333270969083716E-6</v>
      </c>
      <c r="L13" s="2">
        <f t="shared" si="6"/>
        <v>168.83958400309103</v>
      </c>
      <c r="M13" s="2">
        <f t="shared" si="7"/>
        <v>2.9613908548296722E-2</v>
      </c>
      <c r="N13" s="6">
        <f t="shared" si="11"/>
        <v>4.3709460790024606</v>
      </c>
      <c r="O13" s="2">
        <f t="shared" si="8"/>
        <v>1.7848116225022467E-10</v>
      </c>
      <c r="P13" s="2">
        <f t="shared" si="9"/>
        <v>1.7669635062772241E-7</v>
      </c>
    </row>
    <row r="14" spans="2:16" x14ac:dyDescent="0.2">
      <c r="B14"/>
      <c r="C14" s="2">
        <f t="shared" si="10"/>
        <v>7.9639999999999954E-3</v>
      </c>
      <c r="D14" s="2">
        <f t="shared" si="0"/>
        <v>8.2400000000000008E-3</v>
      </c>
      <c r="E14" s="2">
        <f t="shared" si="1"/>
        <v>2.7600000000000541E-4</v>
      </c>
      <c r="F14" s="2">
        <f t="shared" si="2"/>
        <v>138.0000000000027</v>
      </c>
      <c r="G14" s="2">
        <f t="shared" si="3"/>
        <v>1.066533006781892E-4</v>
      </c>
      <c r="H14" s="2">
        <f t="shared" si="4"/>
        <v>4198675</v>
      </c>
      <c r="I14" s="2">
        <v>3.1759999999999997E-2</v>
      </c>
      <c r="J14" s="2">
        <v>1.8099999999999999E-5</v>
      </c>
      <c r="K14" s="2">
        <f t="shared" si="5"/>
        <v>6.4333270969083716E-6</v>
      </c>
      <c r="L14" s="2">
        <f t="shared" si="6"/>
        <v>161.69395674659572</v>
      </c>
      <c r="M14" s="2">
        <f t="shared" si="7"/>
        <v>3.0922615171301196E-2</v>
      </c>
      <c r="N14" s="6">
        <f t="shared" si="11"/>
        <v>4.4192296362033101</v>
      </c>
      <c r="O14" s="2">
        <f t="shared" si="8"/>
        <v>1.7092748421153189E-10</v>
      </c>
      <c r="P14" s="2">
        <f t="shared" si="9"/>
        <v>1.6921820936941655E-7</v>
      </c>
    </row>
    <row r="15" spans="2:16" x14ac:dyDescent="0.2">
      <c r="B15"/>
      <c r="C15" s="2">
        <f t="shared" si="10"/>
        <v>7.9669999999999949E-3</v>
      </c>
      <c r="D15" s="2">
        <f t="shared" si="0"/>
        <v>8.2400000000000008E-3</v>
      </c>
      <c r="E15" s="2">
        <f t="shared" si="1"/>
        <v>2.7300000000000588E-4</v>
      </c>
      <c r="F15" s="2">
        <f t="shared" si="2"/>
        <v>136.50000000000293</v>
      </c>
      <c r="G15" s="2">
        <f t="shared" si="3"/>
        <v>1.066533006781892E-4</v>
      </c>
      <c r="H15" s="2">
        <f t="shared" si="4"/>
        <v>4198675</v>
      </c>
      <c r="I15" s="2">
        <v>3.1759999999999997E-2</v>
      </c>
      <c r="J15" s="2">
        <v>1.8099999999999999E-5</v>
      </c>
      <c r="K15" s="2">
        <f t="shared" si="5"/>
        <v>6.4333270969083716E-6</v>
      </c>
      <c r="L15" s="2">
        <f t="shared" si="6"/>
        <v>154.77757874440269</v>
      </c>
      <c r="M15" s="2">
        <f t="shared" si="7"/>
        <v>3.2304420579268286E-2</v>
      </c>
      <c r="N15" s="6">
        <f t="shared" si="11"/>
        <v>4.4685916773608554</v>
      </c>
      <c r="O15" s="2">
        <f t="shared" si="8"/>
        <v>1.6361614669739363E-10</v>
      </c>
      <c r="P15" s="2">
        <f t="shared" si="9"/>
        <v>1.6197998523041969E-7</v>
      </c>
    </row>
    <row r="16" spans="2:16" x14ac:dyDescent="0.2">
      <c r="B16"/>
      <c r="C16" s="2">
        <f t="shared" si="10"/>
        <v>7.9699999999999944E-3</v>
      </c>
      <c r="D16" s="2">
        <f t="shared" si="0"/>
        <v>8.2400000000000008E-3</v>
      </c>
      <c r="E16" s="2">
        <f t="shared" si="1"/>
        <v>2.7000000000000635E-4</v>
      </c>
      <c r="F16" s="2">
        <f t="shared" si="2"/>
        <v>135.00000000000318</v>
      </c>
      <c r="G16" s="2">
        <f t="shared" si="3"/>
        <v>1.066533006781892E-4</v>
      </c>
      <c r="H16" s="2">
        <f t="shared" si="4"/>
        <v>4198675</v>
      </c>
      <c r="I16" s="2">
        <v>3.1759999999999997E-2</v>
      </c>
      <c r="J16" s="2">
        <v>1.8099999999999999E-5</v>
      </c>
      <c r="K16" s="2">
        <f t="shared" si="5"/>
        <v>6.4333270969083716E-6</v>
      </c>
      <c r="L16" s="2">
        <f t="shared" si="6"/>
        <v>148.08549349988459</v>
      </c>
      <c r="M16" s="2">
        <f t="shared" si="7"/>
        <v>3.3764279551149259E-2</v>
      </c>
      <c r="N16" s="6">
        <f t="shared" si="11"/>
        <v>4.5190687395206011</v>
      </c>
      <c r="O16" s="2">
        <f t="shared" si="8"/>
        <v>1.5654191017062452E-10</v>
      </c>
      <c r="P16" s="2">
        <f t="shared" si="9"/>
        <v>1.5497649106891826E-7</v>
      </c>
    </row>
    <row r="17" spans="2:16" x14ac:dyDescent="0.2">
      <c r="B17"/>
      <c r="C17" s="2">
        <f t="shared" si="10"/>
        <v>7.972999999999994E-3</v>
      </c>
      <c r="D17" s="2">
        <f t="shared" si="0"/>
        <v>8.2400000000000008E-3</v>
      </c>
      <c r="E17" s="2">
        <f t="shared" si="1"/>
        <v>2.6700000000000682E-4</v>
      </c>
      <c r="F17" s="2">
        <f t="shared" si="2"/>
        <v>133.50000000000341</v>
      </c>
      <c r="G17" s="2">
        <f t="shared" si="3"/>
        <v>1.066533006781892E-4</v>
      </c>
      <c r="H17" s="2">
        <f t="shared" si="4"/>
        <v>4198675</v>
      </c>
      <c r="I17" s="2">
        <v>3.1759999999999997E-2</v>
      </c>
      <c r="J17" s="2">
        <v>1.8099999999999999E-5</v>
      </c>
      <c r="K17" s="2">
        <f t="shared" si="5"/>
        <v>6.4333270969083716E-6</v>
      </c>
      <c r="L17" s="2">
        <f t="shared" si="6"/>
        <v>141.61279868577606</v>
      </c>
      <c r="M17" s="2">
        <f t="shared" si="7"/>
        <v>3.5307543148656188E-2</v>
      </c>
      <c r="N17" s="6">
        <f t="shared" si="11"/>
        <v>4.5706990287444169</v>
      </c>
      <c r="O17" s="2">
        <f t="shared" si="8"/>
        <v>1.4969959235674062E-10</v>
      </c>
      <c r="P17" s="2">
        <f t="shared" si="9"/>
        <v>1.4820259643317319E-7</v>
      </c>
    </row>
    <row r="18" spans="2:16" x14ac:dyDescent="0.2">
      <c r="C18" s="2">
        <f t="shared" si="10"/>
        <v>7.9759999999999935E-3</v>
      </c>
      <c r="D18" s="2">
        <f t="shared" si="0"/>
        <v>8.2400000000000008E-3</v>
      </c>
      <c r="E18" s="2">
        <f t="shared" si="1"/>
        <v>2.6400000000000728E-4</v>
      </c>
      <c r="F18" s="2">
        <f t="shared" si="2"/>
        <v>132.00000000000364</v>
      </c>
      <c r="G18" s="2">
        <f t="shared" si="3"/>
        <v>1.066533006781892E-4</v>
      </c>
      <c r="H18" s="2">
        <f t="shared" si="4"/>
        <v>4198675</v>
      </c>
      <c r="I18" s="2">
        <v>3.1759999999999997E-2</v>
      </c>
      <c r="J18" s="2">
        <v>1.8099999999999999E-5</v>
      </c>
      <c r="K18" s="2">
        <f t="shared" si="5"/>
        <v>6.4333270969083716E-6</v>
      </c>
      <c r="L18" s="2">
        <f t="shared" si="6"/>
        <v>135.35464614417376</v>
      </c>
      <c r="M18" s="2">
        <f t="shared" si="7"/>
        <v>3.6939995356156614E-2</v>
      </c>
      <c r="N18" s="6">
        <f t="shared" si="11"/>
        <v>4.6235225164981708</v>
      </c>
      <c r="O18" s="2">
        <f t="shared" si="8"/>
        <v>1.4308406824395953E-10</v>
      </c>
      <c r="P18" s="2">
        <f t="shared" si="9"/>
        <v>1.4165322756151993E-7</v>
      </c>
    </row>
    <row r="19" spans="2:16" x14ac:dyDescent="0.2">
      <c r="C19" s="2">
        <f t="shared" si="10"/>
        <v>7.978999999999993E-3</v>
      </c>
      <c r="D19" s="2">
        <f t="shared" si="0"/>
        <v>8.2400000000000008E-3</v>
      </c>
      <c r="E19" s="2">
        <f t="shared" si="1"/>
        <v>2.6100000000000775E-4</v>
      </c>
      <c r="F19" s="2">
        <f t="shared" si="2"/>
        <v>130.50000000000387</v>
      </c>
      <c r="G19" s="2">
        <f t="shared" si="3"/>
        <v>1.066533006781892E-4</v>
      </c>
      <c r="H19" s="2">
        <f t="shared" si="4"/>
        <v>4198675</v>
      </c>
      <c r="I19" s="2">
        <v>3.1759999999999997E-2</v>
      </c>
      <c r="J19" s="2">
        <v>1.8099999999999999E-5</v>
      </c>
      <c r="K19" s="2">
        <f t="shared" si="5"/>
        <v>6.4333270969083716E-6</v>
      </c>
      <c r="L19" s="2">
        <f t="shared" si="6"/>
        <v>129.30624188653636</v>
      </c>
      <c r="M19" s="2">
        <f t="shared" si="7"/>
        <v>3.8667893576146153E-2</v>
      </c>
      <c r="N19" s="6">
        <f t="shared" si="11"/>
        <v>4.6775810427966347</v>
      </c>
      <c r="O19" s="2">
        <f t="shared" si="8"/>
        <v>1.3669027008320026E-10</v>
      </c>
      <c r="P19" s="2">
        <f t="shared" si="9"/>
        <v>1.3532336738236826E-7</v>
      </c>
    </row>
    <row r="20" spans="2:16" x14ac:dyDescent="0.2">
      <c r="C20" s="2">
        <f t="shared" si="10"/>
        <v>7.9819999999999926E-3</v>
      </c>
      <c r="D20" s="2">
        <f t="shared" si="0"/>
        <v>8.2400000000000008E-3</v>
      </c>
      <c r="E20" s="2">
        <f t="shared" si="1"/>
        <v>2.5800000000000822E-4</v>
      </c>
      <c r="F20" s="2">
        <f t="shared" si="2"/>
        <v>129.00000000000412</v>
      </c>
      <c r="G20" s="2">
        <f t="shared" si="3"/>
        <v>1.066533006781892E-4</v>
      </c>
      <c r="H20" s="2">
        <f t="shared" si="4"/>
        <v>4198675</v>
      </c>
      <c r="I20" s="2">
        <v>3.1759999999999997E-2</v>
      </c>
      <c r="J20" s="2">
        <v>1.8099999999999999E-5</v>
      </c>
      <c r="K20" s="2">
        <f t="shared" si="5"/>
        <v>6.4333270969083716E-6</v>
      </c>
      <c r="L20" s="2">
        <f t="shared" si="6"/>
        <v>123.46284609368475</v>
      </c>
      <c r="M20" s="2">
        <f t="shared" si="7"/>
        <v>4.0498013436414335E-2</v>
      </c>
      <c r="N20" s="6">
        <f t="shared" si="11"/>
        <v>4.7329184266638311</v>
      </c>
      <c r="O20" s="2">
        <f t="shared" si="8"/>
        <v>1.3051318738808337E-10</v>
      </c>
      <c r="P20" s="2">
        <f t="shared" si="9"/>
        <v>1.2920805551420254E-7</v>
      </c>
    </row>
    <row r="21" spans="2:16" x14ac:dyDescent="0.2">
      <c r="C21" s="2">
        <f t="shared" si="10"/>
        <v>7.9849999999999921E-3</v>
      </c>
      <c r="D21" s="2">
        <f t="shared" si="0"/>
        <v>8.2400000000000008E-3</v>
      </c>
      <c r="E21" s="2">
        <f t="shared" si="1"/>
        <v>2.5500000000000869E-4</v>
      </c>
      <c r="F21" s="2">
        <f t="shared" si="2"/>
        <v>127.50000000000435</v>
      </c>
      <c r="G21" s="2">
        <f t="shared" si="3"/>
        <v>1.066533006781892E-4</v>
      </c>
      <c r="H21" s="2">
        <f t="shared" si="4"/>
        <v>4198675</v>
      </c>
      <c r="I21" s="2">
        <v>3.1759999999999997E-2</v>
      </c>
      <c r="J21" s="2">
        <v>1.8099999999999999E-5</v>
      </c>
      <c r="K21" s="2">
        <f t="shared" si="5"/>
        <v>6.4333270969083716E-6</v>
      </c>
      <c r="L21" s="2">
        <f t="shared" si="6"/>
        <v>117.81977311580157</v>
      </c>
      <c r="M21" s="2">
        <f t="shared" si="7"/>
        <v>4.243769842508225E-2</v>
      </c>
      <c r="N21" s="6">
        <f t="shared" si="11"/>
        <v>4.7895805845227502</v>
      </c>
      <c r="O21" s="2">
        <f t="shared" si="8"/>
        <v>1.2454786693493071E-10</v>
      </c>
      <c r="P21" s="2">
        <f t="shared" si="9"/>
        <v>1.2330238826558139E-7</v>
      </c>
    </row>
    <row r="22" spans="2:16" x14ac:dyDescent="0.2">
      <c r="C22" s="2">
        <f t="shared" si="10"/>
        <v>7.9879999999999916E-3</v>
      </c>
      <c r="D22" s="2">
        <f t="shared" si="0"/>
        <v>8.2400000000000008E-3</v>
      </c>
      <c r="E22" s="2">
        <f t="shared" ref="E22:E85" si="12">(D22-C22)</f>
        <v>2.5200000000000916E-4</v>
      </c>
      <c r="F22" s="2">
        <f t="shared" si="2"/>
        <v>126.00000000000458</v>
      </c>
      <c r="G22" s="2">
        <f t="shared" si="3"/>
        <v>1.066533006781892E-4</v>
      </c>
      <c r="H22" s="2">
        <f t="shared" si="4"/>
        <v>4198675</v>
      </c>
      <c r="I22" s="2">
        <v>3.1759999999999997E-2</v>
      </c>
      <c r="J22" s="2">
        <v>1.8099999999999999E-5</v>
      </c>
      <c r="K22" s="2">
        <f t="shared" ref="K22:K85" si="13">PI()*D22^2*(0.0254*6-I22)/4</f>
        <v>6.4333270969083716E-6</v>
      </c>
      <c r="L22" s="2">
        <f t="shared" si="6"/>
        <v>112.37239147243179</v>
      </c>
      <c r="M22" s="2">
        <f t="shared" si="7"/>
        <v>4.4494914938485092E-2</v>
      </c>
      <c r="N22" s="6">
        <f t="shared" si="11"/>
        <v>4.847615657184063</v>
      </c>
      <c r="O22" s="2">
        <f t="shared" si="8"/>
        <v>1.1878941276276584E-10</v>
      </c>
      <c r="P22" s="2">
        <f t="shared" si="9"/>
        <v>1.1760151863513817E-7</v>
      </c>
    </row>
    <row r="23" spans="2:16" x14ac:dyDescent="0.2">
      <c r="C23" s="2">
        <f t="shared" si="10"/>
        <v>7.9909999999999912E-3</v>
      </c>
      <c r="D23" s="2">
        <f t="shared" si="0"/>
        <v>8.2400000000000008E-3</v>
      </c>
      <c r="E23" s="2">
        <f t="shared" si="12"/>
        <v>2.4900000000000963E-4</v>
      </c>
      <c r="F23" s="2">
        <f t="shared" si="2"/>
        <v>124.50000000000482</v>
      </c>
      <c r="G23" s="2">
        <f t="shared" si="3"/>
        <v>1.066533006781892E-4</v>
      </c>
      <c r="H23" s="2">
        <f t="shared" si="4"/>
        <v>4198675</v>
      </c>
      <c r="I23" s="2">
        <v>3.1759999999999997E-2</v>
      </c>
      <c r="J23" s="2">
        <v>1.8099999999999999E-5</v>
      </c>
      <c r="K23" s="2">
        <f t="shared" si="13"/>
        <v>6.4333270969083716E-6</v>
      </c>
      <c r="L23" s="2">
        <f t="shared" si="6"/>
        <v>107.11612385248227</v>
      </c>
      <c r="M23" s="2">
        <f t="shared" si="7"/>
        <v>4.667831340579387E-2</v>
      </c>
      <c r="N23" s="6">
        <f t="shared" si="11"/>
        <v>4.9070741461745913</v>
      </c>
      <c r="O23" s="2">
        <f>PI()*E23^4/G23</f>
        <v>1.1323298617331374E-10</v>
      </c>
      <c r="P23" s="2">
        <f t="shared" si="9"/>
        <v>1.121006563115806E-7</v>
      </c>
    </row>
    <row r="24" spans="2:16" x14ac:dyDescent="0.2">
      <c r="C24" s="2">
        <f t="shared" si="10"/>
        <v>7.9939999999999907E-3</v>
      </c>
      <c r="D24" s="2">
        <f t="shared" si="0"/>
        <v>8.2400000000000008E-3</v>
      </c>
      <c r="E24" s="2">
        <f t="shared" si="12"/>
        <v>2.460000000000101E-4</v>
      </c>
      <c r="F24" s="2">
        <f t="shared" si="2"/>
        <v>123.00000000000504</v>
      </c>
      <c r="G24" s="2">
        <f t="shared" si="3"/>
        <v>1.066533006781892E-4</v>
      </c>
      <c r="H24" s="2">
        <f t="shared" si="4"/>
        <v>4198675</v>
      </c>
      <c r="I24" s="2">
        <v>3.1759999999999997E-2</v>
      </c>
      <c r="J24" s="2">
        <v>1.8099999999999999E-5</v>
      </c>
      <c r="K24" s="2">
        <f t="shared" si="13"/>
        <v>6.4333270969083716E-6</v>
      </c>
      <c r="L24" s="2">
        <f t="shared" si="6"/>
        <v>102.04644711422206</v>
      </c>
      <c r="M24" s="2">
        <f t="shared" si="7"/>
        <v>4.8997296244948418E-2</v>
      </c>
      <c r="N24" s="6">
        <f t="shared" si="11"/>
        <v>4.9680090602131921</v>
      </c>
      <c r="O24" s="2">
        <f t="shared" si="8"/>
        <v>1.0787380573100081E-10</v>
      </c>
      <c r="P24" s="2">
        <f t="shared" si="9"/>
        <v>1.0679506767369079E-7</v>
      </c>
    </row>
    <row r="25" spans="2:16" x14ac:dyDescent="0.2">
      <c r="C25" s="2">
        <f t="shared" si="10"/>
        <v>7.9969999999999902E-3</v>
      </c>
      <c r="D25" s="2">
        <f t="shared" si="0"/>
        <v>8.2400000000000008E-3</v>
      </c>
      <c r="E25" s="2">
        <f t="shared" si="12"/>
        <v>2.4300000000001057E-4</v>
      </c>
      <c r="F25" s="2">
        <f t="shared" si="2"/>
        <v>121.50000000000529</v>
      </c>
      <c r="G25" s="2">
        <f t="shared" si="3"/>
        <v>1.066533006781892E-4</v>
      </c>
      <c r="H25" s="2">
        <f t="shared" si="4"/>
        <v>4198675</v>
      </c>
      <c r="I25" s="2">
        <v>3.1759999999999997E-2</v>
      </c>
      <c r="J25" s="2">
        <v>1.8099999999999999E-5</v>
      </c>
      <c r="K25" s="2">
        <f t="shared" si="13"/>
        <v>6.4333270969083716E-6</v>
      </c>
      <c r="L25" s="2">
        <f t="shared" si="6"/>
        <v>97.15889228528205</v>
      </c>
      <c r="M25" s="2">
        <f t="shared" si="7"/>
        <v>5.146209350883487E-2</v>
      </c>
      <c r="N25" s="6">
        <f t="shared" si="11"/>
        <v>5.0304760727293614</v>
      </c>
      <c r="O25" s="2">
        <f t="shared" si="8"/>
        <v>1.0270714726295497E-10</v>
      </c>
      <c r="P25" s="2">
        <f t="shared" si="9"/>
        <v>1.0168007579032542E-7</v>
      </c>
    </row>
    <row r="26" spans="2:16" x14ac:dyDescent="0.2">
      <c r="C26" s="2">
        <f t="shared" si="10"/>
        <v>7.9999999999999898E-3</v>
      </c>
      <c r="D26" s="2">
        <f t="shared" si="0"/>
        <v>8.2400000000000008E-3</v>
      </c>
      <c r="E26" s="2">
        <f t="shared" si="12"/>
        <v>2.4000000000001104E-4</v>
      </c>
      <c r="F26" s="2">
        <f t="shared" si="2"/>
        <v>120.00000000000551</v>
      </c>
      <c r="G26" s="2">
        <f t="shared" si="3"/>
        <v>1.066533006781892E-4</v>
      </c>
      <c r="H26" s="2">
        <f t="shared" si="4"/>
        <v>4198675</v>
      </c>
      <c r="I26" s="2">
        <v>3.1759999999999997E-2</v>
      </c>
      <c r="J26" s="2">
        <v>1.8099999999999999E-5</v>
      </c>
      <c r="K26" s="2">
        <f t="shared" si="13"/>
        <v>6.4333270969083716E-6</v>
      </c>
      <c r="L26" s="2">
        <f t="shared" si="6"/>
        <v>92.449044562655388</v>
      </c>
      <c r="M26" s="2">
        <f t="shared" si="7"/>
        <v>5.4083847200944904E-2</v>
      </c>
      <c r="N26" s="6">
        <f t="shared" si="11"/>
        <v>5.0945336914051857</v>
      </c>
      <c r="O26" s="2">
        <f t="shared" si="8"/>
        <v>9.7728343859005612E-11</v>
      </c>
      <c r="P26" s="2">
        <f t="shared" si="9"/>
        <v>9.6751060420415562E-8</v>
      </c>
    </row>
    <row r="27" spans="2:16" x14ac:dyDescent="0.2">
      <c r="C27" s="2">
        <f t="shared" si="10"/>
        <v>8.0029999999999893E-3</v>
      </c>
      <c r="D27" s="2">
        <f t="shared" si="0"/>
        <v>8.2400000000000008E-3</v>
      </c>
      <c r="E27" s="2">
        <f t="shared" si="12"/>
        <v>2.3700000000001151E-4</v>
      </c>
      <c r="F27" s="2">
        <f t="shared" si="2"/>
        <v>118.50000000000576</v>
      </c>
      <c r="G27" s="2">
        <f t="shared" si="3"/>
        <v>1.066533006781892E-4</v>
      </c>
      <c r="H27" s="2">
        <f t="shared" si="4"/>
        <v>4198675</v>
      </c>
      <c r="I27" s="2">
        <v>3.1759999999999997E-2</v>
      </c>
      <c r="J27" s="2">
        <v>1.8099999999999999E-5</v>
      </c>
      <c r="K27" s="2">
        <f t="shared" si="13"/>
        <v>6.4333270969083716E-6</v>
      </c>
      <c r="L27" s="2">
        <f t="shared" si="6"/>
        <v>87.912543312697082</v>
      </c>
      <c r="M27" s="2">
        <f t="shared" si="7"/>
        <v>5.6874705378678961E-2</v>
      </c>
      <c r="N27" s="6">
        <f t="shared" si="11"/>
        <v>5.16024344082774</v>
      </c>
      <c r="O27" s="2">
        <f t="shared" si="8"/>
        <v>9.293278587168357E-11</v>
      </c>
      <c r="P27" s="2">
        <f t="shared" si="9"/>
        <v>9.2003458012966738E-8</v>
      </c>
    </row>
    <row r="28" spans="2:16" x14ac:dyDescent="0.2">
      <c r="C28" s="2">
        <f t="shared" si="10"/>
        <v>8.0059999999999888E-3</v>
      </c>
      <c r="D28" s="2">
        <f t="shared" si="0"/>
        <v>8.2400000000000008E-3</v>
      </c>
      <c r="E28" s="2">
        <f t="shared" si="12"/>
        <v>2.3400000000001198E-4</v>
      </c>
      <c r="F28" s="2">
        <f t="shared" si="2"/>
        <v>117.00000000000598</v>
      </c>
      <c r="G28" s="2">
        <f t="shared" si="3"/>
        <v>1.066533006781892E-4</v>
      </c>
      <c r="H28" s="2">
        <f t="shared" si="4"/>
        <v>4198675</v>
      </c>
      <c r="I28" s="2">
        <v>3.1759999999999997E-2</v>
      </c>
      <c r="J28" s="2">
        <v>1.8099999999999999E-5</v>
      </c>
      <c r="K28" s="2">
        <f t="shared" si="13"/>
        <v>6.4333270969083716E-6</v>
      </c>
      <c r="L28" s="2">
        <f t="shared" si="6"/>
        <v>83.545082071124384</v>
      </c>
      <c r="M28" s="2">
        <f t="shared" si="7"/>
        <v>5.9847927323158925E-2</v>
      </c>
      <c r="N28" s="6">
        <f t="shared" si="11"/>
        <v>5.227670059447127</v>
      </c>
      <c r="O28" s="2">
        <f t="shared" si="8"/>
        <v>8.8315920916221263E-11</v>
      </c>
      <c r="P28" s="2">
        <f t="shared" si="9"/>
        <v>8.7432761707059038E-8</v>
      </c>
    </row>
    <row r="29" spans="2:16" x14ac:dyDescent="0.2">
      <c r="C29" s="2">
        <f t="shared" si="10"/>
        <v>8.0089999999999884E-3</v>
      </c>
      <c r="D29" s="2">
        <f t="shared" si="0"/>
        <v>8.2400000000000008E-3</v>
      </c>
      <c r="E29" s="2">
        <f t="shared" si="12"/>
        <v>2.3100000000001245E-4</v>
      </c>
      <c r="F29" s="2">
        <f t="shared" si="2"/>
        <v>115.50000000000622</v>
      </c>
      <c r="G29" s="2">
        <f t="shared" si="3"/>
        <v>1.066533006781892E-4</v>
      </c>
      <c r="H29" s="2">
        <f t="shared" si="4"/>
        <v>4198675</v>
      </c>
      <c r="I29" s="2">
        <v>3.1759999999999997E-2</v>
      </c>
      <c r="J29" s="2">
        <v>1.8099999999999999E-5</v>
      </c>
      <c r="K29" s="2">
        <f t="shared" si="13"/>
        <v>6.4333270969083716E-6</v>
      </c>
      <c r="L29" s="2">
        <f t="shared" si="6"/>
        <v>79.342408543016461</v>
      </c>
      <c r="M29" s="2">
        <f t="shared" si="7"/>
        <v>6.3018001240650379E-2</v>
      </c>
      <c r="N29" s="6">
        <f t="shared" si="11"/>
        <v>5.2968817121670853</v>
      </c>
      <c r="O29" s="2">
        <f t="shared" si="8"/>
        <v>8.3873253870552498E-11</v>
      </c>
      <c r="P29" s="2">
        <f t="shared" si="9"/>
        <v>8.303452133184698E-8</v>
      </c>
    </row>
    <row r="30" spans="2:16" x14ac:dyDescent="0.2">
      <c r="C30" s="2">
        <f t="shared" si="10"/>
        <v>8.0119999999999879E-3</v>
      </c>
      <c r="D30" s="2">
        <f t="shared" si="0"/>
        <v>8.2400000000000008E-3</v>
      </c>
      <c r="E30" s="2">
        <f t="shared" si="12"/>
        <v>2.2800000000001291E-4</v>
      </c>
      <c r="F30" s="2">
        <f t="shared" si="2"/>
        <v>114.00000000000645</v>
      </c>
      <c r="G30" s="2">
        <f t="shared" si="3"/>
        <v>1.066533006781892E-4</v>
      </c>
      <c r="H30" s="2">
        <f t="shared" si="4"/>
        <v>4198675</v>
      </c>
      <c r="I30" s="2">
        <v>3.1759999999999997E-2</v>
      </c>
      <c r="J30" s="2">
        <v>1.8099999999999999E-5</v>
      </c>
      <c r="K30" s="2">
        <f t="shared" si="13"/>
        <v>6.4333270969083716E-6</v>
      </c>
      <c r="L30" s="2">
        <f t="shared" si="6"/>
        <v>75.300324602814513</v>
      </c>
      <c r="M30" s="2">
        <f t="shared" si="7"/>
        <v>6.6400776176907927E-2</v>
      </c>
      <c r="N30" s="6">
        <f t="shared" si="11"/>
        <v>5.3679502200324576</v>
      </c>
      <c r="O30" s="2">
        <f t="shared" si="8"/>
        <v>7.9600346875312567E-11</v>
      </c>
      <c r="P30" s="2">
        <f t="shared" si="9"/>
        <v>7.8804343406559439E-8</v>
      </c>
    </row>
    <row r="31" spans="2:16" x14ac:dyDescent="0.2">
      <c r="C31" s="2">
        <f t="shared" si="10"/>
        <v>8.0149999999999874E-3</v>
      </c>
      <c r="D31" s="2">
        <f t="shared" si="0"/>
        <v>8.2400000000000008E-3</v>
      </c>
      <c r="E31" s="2">
        <f t="shared" si="12"/>
        <v>2.2500000000001338E-4</v>
      </c>
      <c r="F31" s="2">
        <f t="shared" si="2"/>
        <v>112.50000000000669</v>
      </c>
      <c r="G31" s="2">
        <f t="shared" si="3"/>
        <v>1.066533006781892E-4</v>
      </c>
      <c r="H31" s="2">
        <f t="shared" si="4"/>
        <v>4198675</v>
      </c>
      <c r="I31" s="2">
        <v>3.1759999999999997E-2</v>
      </c>
      <c r="J31" s="2">
        <v>1.8099999999999999E-5</v>
      </c>
      <c r="K31" s="2">
        <f t="shared" si="13"/>
        <v>6.4333270969083716E-6</v>
      </c>
      <c r="L31" s="2">
        <f t="shared" si="6"/>
        <v>71.414686294321896</v>
      </c>
      <c r="M31" s="2">
        <f t="shared" si="7"/>
        <v>7.0013610077253041E-2</v>
      </c>
      <c r="N31" s="6">
        <f t="shared" si="11"/>
        <v>5.4409513086407904</v>
      </c>
      <c r="O31" s="2">
        <f t="shared" si="8"/>
        <v>7.5492819333838264E-11</v>
      </c>
      <c r="P31" s="2">
        <f t="shared" si="9"/>
        <v>7.4737891140499875E-8</v>
      </c>
    </row>
    <row r="32" spans="2:16" x14ac:dyDescent="0.2">
      <c r="C32" s="2">
        <f t="shared" si="10"/>
        <v>8.0179999999999869E-3</v>
      </c>
      <c r="D32" s="2">
        <f t="shared" si="0"/>
        <v>8.2400000000000008E-3</v>
      </c>
      <c r="E32" s="2">
        <f t="shared" si="12"/>
        <v>2.2200000000001385E-4</v>
      </c>
      <c r="F32" s="2">
        <f t="shared" si="2"/>
        <v>111.00000000000692</v>
      </c>
      <c r="G32" s="2">
        <f t="shared" si="3"/>
        <v>1.066533006781892E-4</v>
      </c>
      <c r="H32" s="2">
        <f t="shared" si="4"/>
        <v>4198675</v>
      </c>
      <c r="I32" s="2">
        <v>3.1759999999999997E-2</v>
      </c>
      <c r="J32" s="2">
        <v>1.8099999999999999E-5</v>
      </c>
      <c r="K32" s="2">
        <f t="shared" si="13"/>
        <v>6.4333270969083716E-6</v>
      </c>
      <c r="L32" s="2">
        <f t="shared" si="6"/>
        <v>67.681403830703943</v>
      </c>
      <c r="M32" s="2">
        <f t="shared" si="7"/>
        <v>7.3875536218291765E-2</v>
      </c>
      <c r="N32" s="6">
        <f t="shared" si="11"/>
        <v>5.5159648770824319</v>
      </c>
      <c r="O32" s="2">
        <f t="shared" si="8"/>
        <v>7.1546347912167894E-11</v>
      </c>
      <c r="P32" s="2">
        <f t="shared" si="9"/>
        <v>7.0830884433046213E-8</v>
      </c>
    </row>
    <row r="33" spans="3:16" x14ac:dyDescent="0.2">
      <c r="C33" s="2">
        <f t="shared" si="10"/>
        <v>8.0209999999999865E-3</v>
      </c>
      <c r="D33" s="2">
        <f t="shared" si="0"/>
        <v>8.2400000000000008E-3</v>
      </c>
      <c r="E33" s="2">
        <f t="shared" si="12"/>
        <v>2.1900000000001432E-4</v>
      </c>
      <c r="F33" s="2">
        <f t="shared" si="2"/>
        <v>109.50000000000716</v>
      </c>
      <c r="G33" s="2">
        <f t="shared" si="3"/>
        <v>1.066533006781892E-4</v>
      </c>
      <c r="H33" s="2">
        <f t="shared" si="4"/>
        <v>4198675</v>
      </c>
      <c r="I33" s="2">
        <v>3.1759999999999997E-2</v>
      </c>
      <c r="J33" s="2">
        <v>1.8099999999999999E-5</v>
      </c>
      <c r="K33" s="2">
        <f t="shared" si="13"/>
        <v>6.4333270969083716E-6</v>
      </c>
      <c r="L33" s="2">
        <f t="shared" si="6"/>
        <v>64.096441594488056</v>
      </c>
      <c r="M33" s="2">
        <f t="shared" si="7"/>
        <v>7.8007450579440168E-2</v>
      </c>
      <c r="N33" s="6">
        <f t="shared" si="11"/>
        <v>5.5930752894154034</v>
      </c>
      <c r="O33" s="2">
        <f t="shared" si="8"/>
        <v>6.7756666539041185E-11</v>
      </c>
      <c r="P33" s="2">
        <f t="shared" si="9"/>
        <v>6.7079099873650775E-8</v>
      </c>
    </row>
    <row r="34" spans="3:16" x14ac:dyDescent="0.2">
      <c r="C34" s="2">
        <f t="shared" si="10"/>
        <v>8.023999999999986E-3</v>
      </c>
      <c r="D34" s="2">
        <f t="shared" si="0"/>
        <v>8.2400000000000008E-3</v>
      </c>
      <c r="E34" s="2">
        <f t="shared" si="12"/>
        <v>2.1600000000001479E-4</v>
      </c>
      <c r="F34" s="2">
        <f t="shared" si="2"/>
        <v>108.00000000000739</v>
      </c>
      <c r="G34" s="2">
        <f t="shared" si="3"/>
        <v>1.066533006781892E-4</v>
      </c>
      <c r="H34" s="2">
        <f t="shared" si="4"/>
        <v>4198675</v>
      </c>
      <c r="I34" s="2">
        <v>3.1759999999999997E-2</v>
      </c>
      <c r="J34" s="2">
        <v>1.8099999999999999E-5</v>
      </c>
      <c r="K34" s="2">
        <f t="shared" si="13"/>
        <v>6.4333270969083716E-6</v>
      </c>
      <c r="L34" s="2">
        <f t="shared" si="6"/>
        <v>60.655818137563642</v>
      </c>
      <c r="M34" s="2">
        <f t="shared" si="7"/>
        <v>8.2432323122908172E-2</v>
      </c>
      <c r="N34" s="6">
        <f t="shared" si="11"/>
        <v>5.6723716909090127</v>
      </c>
      <c r="O34" s="2">
        <f t="shared" si="8"/>
        <v>6.4119566405899338E-11</v>
      </c>
      <c r="P34" s="2">
        <f t="shared" si="9"/>
        <v>6.3478370741840349E-8</v>
      </c>
    </row>
    <row r="35" spans="3:16" x14ac:dyDescent="0.2">
      <c r="C35" s="2">
        <f t="shared" si="10"/>
        <v>8.0269999999999855E-3</v>
      </c>
      <c r="D35" s="2">
        <f t="shared" si="0"/>
        <v>8.2400000000000008E-3</v>
      </c>
      <c r="E35" s="2">
        <f t="shared" si="12"/>
        <v>2.1300000000001526E-4</v>
      </c>
      <c r="F35" s="2">
        <f t="shared" si="2"/>
        <v>106.50000000000763</v>
      </c>
      <c r="G35" s="2">
        <f t="shared" si="3"/>
        <v>1.066533006781892E-4</v>
      </c>
      <c r="H35" s="2">
        <f t="shared" si="4"/>
        <v>4198675</v>
      </c>
      <c r="I35" s="2">
        <v>3.1759999999999997E-2</v>
      </c>
      <c r="J35" s="2">
        <v>1.8099999999999999E-5</v>
      </c>
      <c r="K35" s="2">
        <f t="shared" si="13"/>
        <v>6.4333270969083716E-6</v>
      </c>
      <c r="L35" s="2">
        <f t="shared" si="6"/>
        <v>57.355606181182225</v>
      </c>
      <c r="M35" s="2">
        <f t="shared" si="7"/>
        <v>8.7175436420379906E-2</v>
      </c>
      <c r="N35" s="6">
        <f t="shared" si="11"/>
        <v>5.7539483515461063</v>
      </c>
      <c r="O35" s="2">
        <f t="shared" si="8"/>
        <v>6.0630895966885118E-11</v>
      </c>
      <c r="P35" s="2">
        <f t="shared" si="9"/>
        <v>6.0024587007216265E-8</v>
      </c>
    </row>
    <row r="36" spans="3:16" x14ac:dyDescent="0.2">
      <c r="C36" s="2">
        <f t="shared" si="10"/>
        <v>8.0299999999999851E-3</v>
      </c>
      <c r="D36" s="2">
        <f t="shared" si="0"/>
        <v>8.2400000000000008E-3</v>
      </c>
      <c r="E36" s="2">
        <f t="shared" si="12"/>
        <v>2.1000000000001573E-4</v>
      </c>
      <c r="F36" s="2">
        <f t="shared" si="2"/>
        <v>105.00000000000786</v>
      </c>
      <c r="G36" s="2">
        <f t="shared" si="3"/>
        <v>1.066533006781892E-4</v>
      </c>
      <c r="H36" s="2">
        <f t="shared" si="4"/>
        <v>4198675</v>
      </c>
      <c r="I36" s="2">
        <v>3.1759999999999997E-2</v>
      </c>
      <c r="J36" s="2">
        <v>1.8099999999999999E-5</v>
      </c>
      <c r="K36" s="2">
        <f t="shared" si="13"/>
        <v>6.4333270969083716E-6</v>
      </c>
      <c r="L36" s="2">
        <f t="shared" si="6"/>
        <v>54.191932615957334</v>
      </c>
      <c r="M36" s="2">
        <f t="shared" si="7"/>
        <v>9.2264655616428451E-2</v>
      </c>
      <c r="N36" s="6">
        <f t="shared" si="11"/>
        <v>5.837905039565463</v>
      </c>
      <c r="O36" s="2">
        <f t="shared" si="8"/>
        <v>5.7286560938842675E-11</v>
      </c>
      <c r="P36" s="2">
        <f t="shared" si="9"/>
        <v>5.6713695329454245E-8</v>
      </c>
    </row>
    <row r="37" spans="3:16" x14ac:dyDescent="0.2">
      <c r="C37" s="2">
        <f t="shared" si="10"/>
        <v>8.0329999999999846E-3</v>
      </c>
      <c r="D37" s="2">
        <f t="shared" si="0"/>
        <v>8.2400000000000008E-3</v>
      </c>
      <c r="E37" s="2">
        <f t="shared" si="12"/>
        <v>2.070000000000162E-4</v>
      </c>
      <c r="F37" s="2">
        <f t="shared" si="2"/>
        <v>103.5000000000081</v>
      </c>
      <c r="G37" s="2">
        <f t="shared" si="3"/>
        <v>1.066533006781892E-4</v>
      </c>
      <c r="H37" s="2">
        <f t="shared" si="4"/>
        <v>4198675</v>
      </c>
      <c r="I37" s="2">
        <v>3.1759999999999997E-2</v>
      </c>
      <c r="J37" s="2">
        <v>1.8099999999999999E-5</v>
      </c>
      <c r="K37" s="2">
        <f t="shared" si="13"/>
        <v>6.4333270969083716E-6</v>
      </c>
      <c r="L37" s="2">
        <f t="shared" si="6"/>
        <v>51.160978501864534</v>
      </c>
      <c r="M37" s="2">
        <f t="shared" si="7"/>
        <v>9.7730734368533981E-2</v>
      </c>
      <c r="N37" s="6">
        <f t="shared" si="11"/>
        <v>5.9243474281523811</v>
      </c>
      <c r="O37" s="2">
        <f t="shared" si="8"/>
        <v>5.4082524301317688E-11</v>
      </c>
      <c r="P37" s="2">
        <f t="shared" si="9"/>
        <v>5.3541699058304511E-8</v>
      </c>
    </row>
    <row r="38" spans="3:16" x14ac:dyDescent="0.2">
      <c r="C38" s="2">
        <f t="shared" si="10"/>
        <v>8.0359999999999841E-3</v>
      </c>
      <c r="D38" s="2">
        <f t="shared" si="0"/>
        <v>8.2400000000000008E-3</v>
      </c>
      <c r="E38" s="2">
        <f t="shared" si="12"/>
        <v>2.0400000000001667E-4</v>
      </c>
      <c r="F38" s="2">
        <f t="shared" si="2"/>
        <v>102.00000000000833</v>
      </c>
      <c r="G38" s="2">
        <f t="shared" si="3"/>
        <v>1.066533006781892E-4</v>
      </c>
      <c r="H38" s="2">
        <f t="shared" si="4"/>
        <v>4198675</v>
      </c>
      <c r="I38" s="2">
        <v>3.1759999999999997E-2</v>
      </c>
      <c r="J38" s="2">
        <v>1.8099999999999999E-5</v>
      </c>
      <c r="K38" s="2">
        <f t="shared" si="13"/>
        <v>6.4333270969083716E-6</v>
      </c>
      <c r="L38" s="2">
        <f t="shared" si="6"/>
        <v>48.258979068241523</v>
      </c>
      <c r="M38" s="2">
        <f t="shared" si="7"/>
        <v>0.10360766217059121</v>
      </c>
      <c r="N38" s="6">
        <f t="shared" si="11"/>
        <v>6.013387538761199</v>
      </c>
      <c r="O38" s="2">
        <f t="shared" si="8"/>
        <v>5.1014806296557338E-11</v>
      </c>
      <c r="P38" s="2">
        <f t="shared" si="9"/>
        <v>5.0504658233591766E-8</v>
      </c>
    </row>
    <row r="39" spans="3:16" x14ac:dyDescent="0.2">
      <c r="C39" s="2">
        <f t="shared" si="10"/>
        <v>8.0389999999999837E-3</v>
      </c>
      <c r="D39" s="2">
        <f t="shared" si="0"/>
        <v>8.2400000000000008E-3</v>
      </c>
      <c r="E39" s="2">
        <f t="shared" si="12"/>
        <v>2.0100000000001714E-4</v>
      </c>
      <c r="F39" s="2">
        <f t="shared" si="2"/>
        <v>100.50000000000857</v>
      </c>
      <c r="G39" s="2">
        <f t="shared" si="3"/>
        <v>1.066533006781892E-4</v>
      </c>
      <c r="H39" s="2">
        <f t="shared" si="4"/>
        <v>4198675</v>
      </c>
      <c r="I39" s="2">
        <v>3.1759999999999997E-2</v>
      </c>
      <c r="J39" s="2">
        <v>1.8099999999999999E-5</v>
      </c>
      <c r="K39" s="2">
        <f t="shared" si="13"/>
        <v>6.4333270969083716E-6</v>
      </c>
      <c r="L39" s="2">
        <f t="shared" si="6"/>
        <v>45.482223713787917</v>
      </c>
      <c r="M39" s="2">
        <f t="shared" si="7"/>
        <v>0.1099330593742331</v>
      </c>
      <c r="N39" s="6">
        <f t="shared" si="11"/>
        <v>6.1051442249773498</v>
      </c>
      <c r="O39" s="2">
        <f t="shared" si="8"/>
        <v>4.8079484429510208E-11</v>
      </c>
      <c r="P39" s="2">
        <f t="shared" si="9"/>
        <v>4.7598689585215101E-8</v>
      </c>
    </row>
    <row r="40" spans="3:16" x14ac:dyDescent="0.2">
      <c r="C40" s="2">
        <f t="shared" si="10"/>
        <v>8.0419999999999832E-3</v>
      </c>
      <c r="D40" s="2">
        <f t="shared" si="0"/>
        <v>8.2400000000000008E-3</v>
      </c>
      <c r="E40" s="2">
        <f t="shared" si="12"/>
        <v>1.9800000000001761E-4</v>
      </c>
      <c r="F40" s="2">
        <f t="shared" si="2"/>
        <v>99.000000000008797</v>
      </c>
      <c r="G40" s="2">
        <f t="shared" si="3"/>
        <v>1.066533006781892E-4</v>
      </c>
      <c r="H40" s="2">
        <f t="shared" si="4"/>
        <v>4198675</v>
      </c>
      <c r="I40" s="2">
        <v>3.1759999999999997E-2</v>
      </c>
      <c r="J40" s="2">
        <v>1.8099999999999999E-5</v>
      </c>
      <c r="K40" s="2">
        <f t="shared" si="13"/>
        <v>6.4333270969083716E-6</v>
      </c>
      <c r="L40" s="2">
        <f t="shared" si="6"/>
        <v>42.827056006565492</v>
      </c>
      <c r="M40" s="2">
        <f t="shared" si="7"/>
        <v>0.11674862729844161</v>
      </c>
      <c r="N40" s="6">
        <f t="shared" si="11"/>
        <v>6.199743701307372</v>
      </c>
      <c r="O40" s="2">
        <f t="shared" si="8"/>
        <v>4.5272693467826445E-11</v>
      </c>
      <c r="P40" s="2">
        <f t="shared" si="9"/>
        <v>4.4819966533148182E-8</v>
      </c>
    </row>
    <row r="41" spans="3:16" x14ac:dyDescent="0.2">
      <c r="C41" s="2">
        <f t="shared" si="10"/>
        <v>8.0449999999999827E-3</v>
      </c>
      <c r="D41" s="2">
        <f t="shared" si="0"/>
        <v>8.2400000000000008E-3</v>
      </c>
      <c r="E41" s="2">
        <f t="shared" si="12"/>
        <v>1.9500000000001808E-4</v>
      </c>
      <c r="F41" s="2">
        <f t="shared" si="2"/>
        <v>97.500000000009038</v>
      </c>
      <c r="G41" s="2">
        <f t="shared" si="3"/>
        <v>1.066533006781892E-4</v>
      </c>
      <c r="H41" s="2">
        <f t="shared" si="4"/>
        <v>4198675</v>
      </c>
      <c r="I41" s="2">
        <v>3.1759999999999997E-2</v>
      </c>
      <c r="J41" s="2">
        <v>1.8099999999999999E-5</v>
      </c>
      <c r="K41" s="2">
        <f t="shared" si="13"/>
        <v>6.4333270969083716E-6</v>
      </c>
      <c r="L41" s="2">
        <f t="shared" si="6"/>
        <v>40.289873683998017</v>
      </c>
      <c r="M41" s="2">
        <f t="shared" si="7"/>
        <v>0.1241006620972817</v>
      </c>
      <c r="N41" s="6">
        <f t="shared" si="11"/>
        <v>6.2973201218428558</v>
      </c>
      <c r="O41" s="2">
        <f t="shared" si="8"/>
        <v>4.2590625441857624E-11</v>
      </c>
      <c r="P41" s="2">
        <f t="shared" si="9"/>
        <v>4.2164719187439048E-8</v>
      </c>
    </row>
    <row r="42" spans="3:16" x14ac:dyDescent="0.2">
      <c r="C42" s="2">
        <f t="shared" si="10"/>
        <v>8.0479999999999823E-3</v>
      </c>
      <c r="D42" s="2">
        <f t="shared" si="0"/>
        <v>8.2400000000000008E-3</v>
      </c>
      <c r="E42" s="2">
        <f t="shared" si="12"/>
        <v>1.9200000000001854E-4</v>
      </c>
      <c r="F42" s="2">
        <f t="shared" si="2"/>
        <v>96.000000000009265</v>
      </c>
      <c r="G42" s="2">
        <f t="shared" si="3"/>
        <v>1.066533006781892E-4</v>
      </c>
      <c r="H42" s="2">
        <f t="shared" si="4"/>
        <v>4198675</v>
      </c>
      <c r="I42" s="2">
        <v>3.1759999999999997E-2</v>
      </c>
      <c r="J42" s="2">
        <v>1.8099999999999999E-5</v>
      </c>
      <c r="K42" s="2">
        <f t="shared" si="13"/>
        <v>6.4333270969083716E-6</v>
      </c>
      <c r="L42" s="2">
        <f t="shared" si="6"/>
        <v>37.867128652871301</v>
      </c>
      <c r="M42" s="2">
        <f t="shared" si="7"/>
        <v>0.13204064258040521</v>
      </c>
      <c r="N42" s="6">
        <f t="shared" si="11"/>
        <v>6.3980162143691182</v>
      </c>
      <c r="O42" s="2">
        <f t="shared" si="8"/>
        <v>4.0029529644656789E-11</v>
      </c>
      <c r="P42" s="2">
        <f t="shared" si="9"/>
        <v>3.9629234348210221E-8</v>
      </c>
    </row>
    <row r="43" spans="3:16" x14ac:dyDescent="0.2">
      <c r="C43" s="2">
        <f t="shared" si="10"/>
        <v>8.0509999999999818E-3</v>
      </c>
      <c r="D43" s="2">
        <f t="shared" si="0"/>
        <v>8.2400000000000008E-3</v>
      </c>
      <c r="E43" s="2">
        <f t="shared" si="12"/>
        <v>1.8900000000001901E-4</v>
      </c>
      <c r="F43" s="2">
        <f t="shared" si="2"/>
        <v>94.500000000009507</v>
      </c>
      <c r="G43" s="2">
        <f t="shared" si="3"/>
        <v>1.066533006781892E-4</v>
      </c>
      <c r="H43" s="2">
        <f t="shared" si="4"/>
        <v>4198675</v>
      </c>
      <c r="I43" s="2">
        <v>3.1759999999999997E-2</v>
      </c>
      <c r="J43" s="2">
        <v>1.8099999999999999E-5</v>
      </c>
      <c r="K43" s="2">
        <f t="shared" si="13"/>
        <v>6.4333270969083716E-6</v>
      </c>
      <c r="L43" s="2">
        <f t="shared" si="6"/>
        <v>35.555326989333253</v>
      </c>
      <c r="M43" s="2">
        <f t="shared" si="7"/>
        <v>0.14062590400307726</v>
      </c>
      <c r="N43" s="6">
        <f t="shared" si="11"/>
        <v>6.5019839762171054</v>
      </c>
      <c r="O43" s="2">
        <f t="shared" si="8"/>
        <v>3.758571263197854E-11</v>
      </c>
      <c r="P43" s="2">
        <f t="shared" si="9"/>
        <v>3.7209855505658755E-8</v>
      </c>
    </row>
    <row r="44" spans="3:16" x14ac:dyDescent="0.2">
      <c r="C44" s="2">
        <f t="shared" si="10"/>
        <v>8.0539999999999813E-3</v>
      </c>
      <c r="D44" s="2">
        <f t="shared" si="0"/>
        <v>8.2400000000000008E-3</v>
      </c>
      <c r="E44" s="2">
        <f t="shared" si="12"/>
        <v>1.8600000000001948E-4</v>
      </c>
      <c r="F44" s="2">
        <f t="shared" si="2"/>
        <v>93.000000000009749</v>
      </c>
      <c r="G44" s="2">
        <f t="shared" si="3"/>
        <v>1.066533006781892E-4</v>
      </c>
      <c r="H44" s="2">
        <f t="shared" si="4"/>
        <v>4198675</v>
      </c>
      <c r="I44" s="2">
        <v>3.1759999999999997E-2</v>
      </c>
      <c r="J44" s="2">
        <v>1.8099999999999999E-5</v>
      </c>
      <c r="K44" s="2">
        <f t="shared" si="13"/>
        <v>6.4333270969083716E-6</v>
      </c>
      <c r="L44" s="2">
        <f t="shared" si="6"/>
        <v>33.351028938893791</v>
      </c>
      <c r="M44" s="2">
        <f t="shared" si="7"/>
        <v>0.14992041202569997</v>
      </c>
      <c r="N44" s="6">
        <f t="shared" si="11"/>
        <v>6.6093854389866387</v>
      </c>
      <c r="O44" s="2">
        <f t="shared" si="8"/>
        <v>3.5255538222278881E-11</v>
      </c>
      <c r="P44" s="2">
        <f t="shared" si="9"/>
        <v>3.4902982840056088E-8</v>
      </c>
    </row>
    <row r="45" spans="3:16" x14ac:dyDescent="0.2">
      <c r="C45" s="2">
        <f t="shared" si="10"/>
        <v>8.0569999999999808E-3</v>
      </c>
      <c r="D45" s="2">
        <f t="shared" si="0"/>
        <v>8.2400000000000008E-3</v>
      </c>
      <c r="E45" s="2">
        <f t="shared" si="12"/>
        <v>1.8300000000001995E-4</v>
      </c>
      <c r="F45" s="2">
        <f t="shared" si="2"/>
        <v>91.500000000009976</v>
      </c>
      <c r="G45" s="2">
        <f t="shared" si="3"/>
        <v>1.066533006781892E-4</v>
      </c>
      <c r="H45" s="2">
        <f t="shared" si="4"/>
        <v>4198675</v>
      </c>
      <c r="I45" s="2">
        <v>3.1759999999999997E-2</v>
      </c>
      <c r="J45" s="2">
        <v>1.8099999999999999E-5</v>
      </c>
      <c r="K45" s="2">
        <f t="shared" si="13"/>
        <v>6.4333270969083716E-6</v>
      </c>
      <c r="L45" s="2">
        <f t="shared" si="6"/>
        <v>31.250848916424889</v>
      </c>
      <c r="M45" s="2">
        <f t="shared" si="7"/>
        <v>0.15999565366597415</v>
      </c>
      <c r="N45" s="6">
        <f t="shared" si="11"/>
        <v>6.7203935102226371</v>
      </c>
      <c r="O45" s="2">
        <f t="shared" si="8"/>
        <v>3.3035427496715308E-11</v>
      </c>
      <c r="P45" s="2">
        <f t="shared" si="9"/>
        <v>3.2705073221748157E-8</v>
      </c>
    </row>
    <row r="46" spans="3:16" x14ac:dyDescent="0.2">
      <c r="C46" s="2">
        <f t="shared" si="10"/>
        <v>8.0599999999999804E-3</v>
      </c>
      <c r="D46" s="2">
        <f t="shared" si="0"/>
        <v>8.2400000000000008E-3</v>
      </c>
      <c r="E46" s="2">
        <f t="shared" si="12"/>
        <v>1.8000000000002042E-4</v>
      </c>
      <c r="F46" s="2">
        <f t="shared" si="2"/>
        <v>90.000000000010218</v>
      </c>
      <c r="G46" s="2">
        <f t="shared" si="3"/>
        <v>1.066533006781892E-4</v>
      </c>
      <c r="H46" s="2">
        <f t="shared" si="4"/>
        <v>4198675</v>
      </c>
      <c r="I46" s="2">
        <v>3.1759999999999997E-2</v>
      </c>
      <c r="J46" s="2">
        <v>1.8099999999999999E-5</v>
      </c>
      <c r="K46" s="2">
        <f t="shared" si="13"/>
        <v>6.4333270969083716E-6</v>
      </c>
      <c r="L46" s="2">
        <f t="shared" si="6"/>
        <v>29.251455506160571</v>
      </c>
      <c r="M46" s="2">
        <f t="shared" si="7"/>
        <v>0.17093166522763162</v>
      </c>
      <c r="N46" s="6">
        <f t="shared" si="11"/>
        <v>6.8351929012326655</v>
      </c>
      <c r="O46" s="2">
        <f t="shared" si="8"/>
        <v>3.0921858799146836E-11</v>
      </c>
      <c r="P46" s="2">
        <f t="shared" si="9"/>
        <v>3.061264021115537E-8</v>
      </c>
    </row>
    <row r="47" spans="3:16" x14ac:dyDescent="0.2">
      <c r="C47" s="2">
        <f t="shared" si="10"/>
        <v>8.0629999999999799E-3</v>
      </c>
      <c r="D47" s="2">
        <f t="shared" si="0"/>
        <v>8.2400000000000008E-3</v>
      </c>
      <c r="E47" s="2">
        <f t="shared" si="12"/>
        <v>1.7700000000002089E-4</v>
      </c>
      <c r="F47" s="2">
        <f t="shared" si="2"/>
        <v>88.500000000010445</v>
      </c>
      <c r="G47" s="2">
        <f t="shared" si="3"/>
        <v>1.066533006781892E-4</v>
      </c>
      <c r="H47" s="2">
        <f t="shared" si="4"/>
        <v>4198675</v>
      </c>
      <c r="I47" s="2">
        <v>3.1759999999999997E-2</v>
      </c>
      <c r="J47" s="2">
        <v>1.8099999999999999E-5</v>
      </c>
      <c r="K47" s="2">
        <f t="shared" si="13"/>
        <v>6.4333270969083716E-6</v>
      </c>
      <c r="L47" s="2">
        <f t="shared" si="6"/>
        <v>27.349571461696897</v>
      </c>
      <c r="M47" s="2">
        <f t="shared" si="7"/>
        <v>0.182818221009514</v>
      </c>
      <c r="N47" s="6">
        <f t="shared" si="11"/>
        <v>6.9539811515045651</v>
      </c>
      <c r="O47" s="2">
        <f t="shared" si="8"/>
        <v>2.8911367736133916E-11</v>
      </c>
      <c r="P47" s="2">
        <f t="shared" si="9"/>
        <v>2.8622254058772577E-8</v>
      </c>
    </row>
    <row r="48" spans="3:16" x14ac:dyDescent="0.2">
      <c r="C48" s="2">
        <f t="shared" si="10"/>
        <v>8.0659999999999794E-3</v>
      </c>
      <c r="D48" s="2">
        <f t="shared" si="0"/>
        <v>8.2400000000000008E-3</v>
      </c>
      <c r="E48" s="2">
        <f t="shared" si="12"/>
        <v>1.7400000000002136E-4</v>
      </c>
      <c r="F48" s="2">
        <f t="shared" si="2"/>
        <v>87.000000000010687</v>
      </c>
      <c r="G48" s="2">
        <f t="shared" si="3"/>
        <v>1.066533006781892E-4</v>
      </c>
      <c r="H48" s="2">
        <f t="shared" si="4"/>
        <v>4198675</v>
      </c>
      <c r="I48" s="2">
        <v>3.1759999999999997E-2</v>
      </c>
      <c r="J48" s="2">
        <v>1.8099999999999999E-5</v>
      </c>
      <c r="K48" s="2">
        <f t="shared" si="13"/>
        <v>6.4333270969083716E-6</v>
      </c>
      <c r="L48" s="2">
        <f t="shared" si="6"/>
        <v>25.541973705991996</v>
      </c>
      <c r="M48" s="2">
        <f t="shared" si="7"/>
        <v>0.19575621122916706</v>
      </c>
      <c r="N48" s="6">
        <f>(M48-M47)/M47*100</f>
        <v>7.0769697616627356</v>
      </c>
      <c r="O48" s="2">
        <f t="shared" si="8"/>
        <v>2.7000547176938495E-11</v>
      </c>
      <c r="P48" s="2">
        <f t="shared" si="9"/>
        <v>2.6730541705169109E-8</v>
      </c>
    </row>
    <row r="49" spans="3:16" x14ac:dyDescent="0.2">
      <c r="C49" s="2">
        <f t="shared" si="10"/>
        <v>8.068999999999979E-3</v>
      </c>
      <c r="D49" s="2">
        <f t="shared" si="0"/>
        <v>8.2400000000000008E-3</v>
      </c>
      <c r="E49" s="2">
        <f t="shared" si="12"/>
        <v>1.7100000000002183E-4</v>
      </c>
      <c r="F49" s="2">
        <f t="shared" si="2"/>
        <v>85.500000000010914</v>
      </c>
      <c r="G49" s="2">
        <f t="shared" si="3"/>
        <v>1.066533006781892E-4</v>
      </c>
      <c r="H49" s="2">
        <f t="shared" si="4"/>
        <v>4198675</v>
      </c>
      <c r="I49" s="2">
        <v>3.1759999999999997E-2</v>
      </c>
      <c r="J49" s="2">
        <v>1.8099999999999999E-5</v>
      </c>
      <c r="K49" s="2">
        <f t="shared" si="13"/>
        <v>6.4333270969083716E-6</v>
      </c>
      <c r="L49" s="2">
        <f t="shared" si="6"/>
        <v>23.825493331366051</v>
      </c>
      <c r="M49" s="2">
        <f t="shared" si="7"/>
        <v>0.20985924322572344</v>
      </c>
      <c r="N49" s="6">
        <f t="shared" si="11"/>
        <v>7.2043854486161383</v>
      </c>
      <c r="O49" s="2">
        <f t="shared" si="8"/>
        <v>2.5186047253524022E-11</v>
      </c>
      <c r="P49" s="2">
        <f t="shared" si="9"/>
        <v>2.4934186780988782E-8</v>
      </c>
    </row>
    <row r="50" spans="3:16" x14ac:dyDescent="0.2">
      <c r="C50" s="2">
        <f t="shared" si="10"/>
        <v>8.0719999999999785E-3</v>
      </c>
      <c r="D50" s="2">
        <f t="shared" si="0"/>
        <v>8.2400000000000008E-3</v>
      </c>
      <c r="E50" s="2">
        <f t="shared" si="12"/>
        <v>1.680000000000223E-4</v>
      </c>
      <c r="F50" s="2">
        <f t="shared" si="2"/>
        <v>84.000000000011156</v>
      </c>
      <c r="G50" s="2">
        <f t="shared" si="3"/>
        <v>1.066533006781892E-4</v>
      </c>
      <c r="H50" s="2">
        <f t="shared" si="4"/>
        <v>4198675</v>
      </c>
      <c r="I50" s="2">
        <v>3.1759999999999997E-2</v>
      </c>
      <c r="J50" s="2">
        <v>1.8099999999999999E-5</v>
      </c>
      <c r="K50" s="2">
        <f t="shared" si="13"/>
        <v>6.4333270969083716E-6</v>
      </c>
      <c r="L50" s="2">
        <f t="shared" si="6"/>
        <v>22.197015599501256</v>
      </c>
      <c r="M50" s="2">
        <f t="shared" si="7"/>
        <v>0.22525550687599394</v>
      </c>
      <c r="N50" s="6">
        <f t="shared" si="11"/>
        <v>7.3364715385494659</v>
      </c>
      <c r="O50" s="2">
        <f t="shared" si="8"/>
        <v>2.3464575360555389E-11</v>
      </c>
      <c r="P50" s="2">
        <f t="shared" si="9"/>
        <v>2.3229929606949833E-8</v>
      </c>
    </row>
    <row r="51" spans="3:16" x14ac:dyDescent="0.2">
      <c r="C51" s="2">
        <f t="shared" si="10"/>
        <v>8.074999999999978E-3</v>
      </c>
      <c r="D51" s="2">
        <f t="shared" si="0"/>
        <v>8.2400000000000008E-3</v>
      </c>
      <c r="E51" s="2">
        <f t="shared" si="12"/>
        <v>1.6500000000002277E-4</v>
      </c>
      <c r="F51" s="2">
        <f t="shared" si="2"/>
        <v>82.500000000011383</v>
      </c>
      <c r="G51" s="2">
        <f t="shared" si="3"/>
        <v>1.066533006781892E-4</v>
      </c>
      <c r="H51" s="2">
        <f t="shared" si="4"/>
        <v>4198675</v>
      </c>
      <c r="I51" s="2">
        <v>3.1759999999999997E-2</v>
      </c>
      <c r="J51" s="2">
        <v>1.8099999999999999E-5</v>
      </c>
      <c r="K51" s="2">
        <f t="shared" si="13"/>
        <v>6.4333270969083716E-6</v>
      </c>
      <c r="L51" s="2">
        <f t="shared" si="6"/>
        <v>20.653479941441887</v>
      </c>
      <c r="M51" s="2">
        <f t="shared" si="7"/>
        <v>0.24208995356600102</v>
      </c>
      <c r="N51" s="6">
        <f t="shared" si="11"/>
        <v>7.47348951574119</v>
      </c>
      <c r="O51" s="2">
        <f t="shared" si="8"/>
        <v>2.1832896155398982E-11</v>
      </c>
      <c r="P51" s="2">
        <f t="shared" si="9"/>
        <v>2.1614567193844992E-8</v>
      </c>
    </row>
    <row r="52" spans="3:16" x14ac:dyDescent="0.2">
      <c r="C52" s="2">
        <f t="shared" si="10"/>
        <v>8.0779999999999776E-3</v>
      </c>
      <c r="D52" s="2">
        <f t="shared" si="0"/>
        <v>8.2400000000000008E-3</v>
      </c>
      <c r="E52" s="2">
        <f t="shared" si="12"/>
        <v>1.6200000000002324E-4</v>
      </c>
      <c r="F52" s="2">
        <f t="shared" si="2"/>
        <v>81.000000000011624</v>
      </c>
      <c r="G52" s="2">
        <f t="shared" si="3"/>
        <v>1.066533006781892E-4</v>
      </c>
      <c r="H52" s="2">
        <f t="shared" si="4"/>
        <v>4198675</v>
      </c>
      <c r="I52" s="2">
        <v>3.1759999999999997E-2</v>
      </c>
      <c r="J52" s="2">
        <v>1.8099999999999999E-5</v>
      </c>
      <c r="K52" s="2">
        <f t="shared" si="13"/>
        <v>6.4333270969083716E-6</v>
      </c>
      <c r="L52" s="2">
        <f t="shared" si="6"/>
        <v>19.191879957594249</v>
      </c>
      <c r="M52" s="2">
        <f t="shared" si="7"/>
        <v>0.26052684838837242</v>
      </c>
      <c r="N52" s="6">
        <f t="shared" si="11"/>
        <v>7.6157207479264315</v>
      </c>
      <c r="O52" s="2">
        <f t="shared" si="8"/>
        <v>2.028783155812267E-11</v>
      </c>
      <c r="P52" s="2">
        <f t="shared" si="9"/>
        <v>2.0084953242541441E-8</v>
      </c>
    </row>
    <row r="53" spans="3:16" x14ac:dyDescent="0.2">
      <c r="C53" s="2">
        <f t="shared" si="10"/>
        <v>8.0809999999999771E-3</v>
      </c>
      <c r="D53" s="2">
        <f t="shared" si="0"/>
        <v>8.2400000000000008E-3</v>
      </c>
      <c r="E53" s="2">
        <f t="shared" si="12"/>
        <v>1.5900000000002371E-4</v>
      </c>
      <c r="F53" s="2">
        <f t="shared" si="2"/>
        <v>79.500000000011852</v>
      </c>
      <c r="G53" s="2">
        <f t="shared" si="3"/>
        <v>1.066533006781892E-4</v>
      </c>
      <c r="H53" s="2">
        <f t="shared" si="4"/>
        <v>4198675</v>
      </c>
      <c r="I53" s="2">
        <v>3.1759999999999997E-2</v>
      </c>
      <c r="J53" s="2">
        <v>1.8099999999999999E-5</v>
      </c>
      <c r="K53" s="2">
        <f t="shared" si="13"/>
        <v>6.4333270969083716E-6</v>
      </c>
      <c r="L53" s="2">
        <f t="shared" si="6"/>
        <v>17.809263417726715</v>
      </c>
      <c r="M53" s="2">
        <f t="shared" si="7"/>
        <v>0.28075276796811122</v>
      </c>
      <c r="N53" s="6">
        <f t="shared" si="11"/>
        <v>7.7634684121260396</v>
      </c>
      <c r="O53" s="2">
        <f t="shared" si="8"/>
        <v>1.882626075149581E-11</v>
      </c>
      <c r="P53" s="2">
        <f t="shared" si="9"/>
        <v>1.8637998143980851E-8</v>
      </c>
    </row>
    <row r="54" spans="3:16" x14ac:dyDescent="0.2">
      <c r="C54" s="2">
        <f t="shared" si="10"/>
        <v>8.0839999999999766E-3</v>
      </c>
      <c r="D54" s="2">
        <f t="shared" si="0"/>
        <v>8.2400000000000008E-3</v>
      </c>
      <c r="E54" s="2">
        <f t="shared" si="12"/>
        <v>1.5600000000002417E-4</v>
      </c>
      <c r="F54" s="2">
        <f t="shared" si="2"/>
        <v>78.000000000012093</v>
      </c>
      <c r="G54" s="2">
        <f t="shared" si="3"/>
        <v>1.066533006781892E-4</v>
      </c>
      <c r="H54" s="2">
        <f t="shared" si="4"/>
        <v>4198675</v>
      </c>
      <c r="I54" s="2">
        <v>3.1759999999999997E-2</v>
      </c>
      <c r="J54" s="2">
        <v>1.8099999999999999E-5</v>
      </c>
      <c r="K54" s="2">
        <f t="shared" si="13"/>
        <v>6.4333270969083716E-6</v>
      </c>
      <c r="L54" s="2">
        <f t="shared" si="6"/>
        <v>16.502732260969694</v>
      </c>
      <c r="M54" s="2">
        <f t="shared" si="7"/>
        <v>0.30298013207336627</v>
      </c>
      <c r="N54" s="6">
        <f t="shared" si="11"/>
        <v>7.9170596486442149</v>
      </c>
      <c r="O54" s="2">
        <f t="shared" si="8"/>
        <v>1.7445120180989221E-11</v>
      </c>
      <c r="P54" s="2">
        <f t="shared" si="9"/>
        <v>1.7270668979179328E-8</v>
      </c>
    </row>
    <row r="55" spans="3:16" x14ac:dyDescent="0.2">
      <c r="C55" s="2">
        <f t="shared" si="10"/>
        <v>8.0869999999999762E-3</v>
      </c>
      <c r="D55" s="2">
        <f t="shared" si="0"/>
        <v>8.2400000000000008E-3</v>
      </c>
      <c r="E55" s="2">
        <f t="shared" si="12"/>
        <v>1.5300000000002464E-4</v>
      </c>
      <c r="F55" s="2">
        <f t="shared" si="2"/>
        <v>76.500000000012321</v>
      </c>
      <c r="G55" s="2">
        <f t="shared" si="3"/>
        <v>1.066533006781892E-4</v>
      </c>
      <c r="H55" s="2">
        <f t="shared" si="4"/>
        <v>4198675</v>
      </c>
      <c r="I55" s="2">
        <v>3.1759999999999997E-2</v>
      </c>
      <c r="J55" s="2">
        <v>1.8099999999999999E-5</v>
      </c>
      <c r="K55" s="2">
        <f t="shared" si="13"/>
        <v>6.4333270969083716E-6</v>
      </c>
      <c r="L55" s="2">
        <f t="shared" si="6"/>
        <v>15.26944259581564</v>
      </c>
      <c r="M55" s="2">
        <f t="shared" si="7"/>
        <v>0.32745137673657937</v>
      </c>
      <c r="N55" s="6">
        <f t="shared" si="11"/>
        <v>8.0768479753937843</v>
      </c>
      <c r="O55" s="2">
        <f t="shared" si="8"/>
        <v>1.6141403554775219E-11</v>
      </c>
      <c r="P55" s="2">
        <f t="shared" si="9"/>
        <v>1.5979989519227466E-8</v>
      </c>
    </row>
    <row r="56" spans="3:16" x14ac:dyDescent="0.2">
      <c r="C56" s="2">
        <f t="shared" si="10"/>
        <v>8.0899999999999757E-3</v>
      </c>
      <c r="D56" s="2">
        <f t="shared" si="0"/>
        <v>8.2400000000000008E-3</v>
      </c>
      <c r="E56" s="2">
        <f t="shared" si="12"/>
        <v>1.5000000000002511E-4</v>
      </c>
      <c r="F56" s="2">
        <f t="shared" si="2"/>
        <v>75.000000000012562</v>
      </c>
      <c r="G56" s="2">
        <f t="shared" si="3"/>
        <v>1.066533006781892E-4</v>
      </c>
      <c r="H56" s="2">
        <f t="shared" si="4"/>
        <v>4198675</v>
      </c>
      <c r="I56" s="2">
        <v>3.1759999999999997E-2</v>
      </c>
      <c r="J56" s="2">
        <v>1.8099999999999999E-5</v>
      </c>
      <c r="K56" s="2">
        <f t="shared" si="13"/>
        <v>6.4333270969083716E-6</v>
      </c>
      <c r="L56" s="2">
        <f t="shared" si="6"/>
        <v>14.10660470011906</v>
      </c>
      <c r="M56" s="2">
        <f t="shared" si="7"/>
        <v>0.35444390101594042</v>
      </c>
      <c r="N56" s="6">
        <f t="shared" si="11"/>
        <v>8.2432159999972701</v>
      </c>
      <c r="O56" s="2">
        <f t="shared" si="8"/>
        <v>1.4912161843727579E-11</v>
      </c>
      <c r="P56" s="2">
        <f t="shared" si="9"/>
        <v>1.4763040225290304E-8</v>
      </c>
    </row>
    <row r="57" spans="3:16" x14ac:dyDescent="0.2">
      <c r="C57" s="2">
        <f t="shared" si="10"/>
        <v>8.0929999999999752E-3</v>
      </c>
      <c r="D57" s="2">
        <f t="shared" si="0"/>
        <v>8.2400000000000008E-3</v>
      </c>
      <c r="E57" s="2">
        <f t="shared" si="12"/>
        <v>1.4700000000002558E-4</v>
      </c>
      <c r="F57" s="2">
        <f t="shared" si="2"/>
        <v>73.50000000001279</v>
      </c>
      <c r="G57" s="2">
        <f t="shared" si="3"/>
        <v>1.066533006781892E-4</v>
      </c>
      <c r="H57" s="2">
        <f t="shared" si="4"/>
        <v>4198675</v>
      </c>
      <c r="I57" s="2">
        <v>3.1759999999999997E-2</v>
      </c>
      <c r="J57" s="2">
        <v>1.8099999999999999E-5</v>
      </c>
      <c r="K57" s="2">
        <f t="shared" si="13"/>
        <v>6.4333270969083716E-6</v>
      </c>
      <c r="L57" s="2">
        <f t="shared" si="6"/>
        <v>13.011483021096513</v>
      </c>
      <c r="M57" s="2">
        <f t="shared" si="7"/>
        <v>0.38427595008909571</v>
      </c>
      <c r="N57" s="6">
        <f t="shared" si="11"/>
        <v>8.4165784733910964</v>
      </c>
      <c r="O57" s="2">
        <f t="shared" si="8"/>
        <v>1.3754503281421579E-11</v>
      </c>
      <c r="P57" s="2">
        <f t="shared" si="9"/>
        <v>1.3616958248607363E-8</v>
      </c>
    </row>
    <row r="58" spans="3:16" x14ac:dyDescent="0.2">
      <c r="C58" s="2">
        <f t="shared" si="10"/>
        <v>8.0959999999999747E-3</v>
      </c>
      <c r="D58" s="2">
        <f t="shared" si="0"/>
        <v>8.2400000000000008E-3</v>
      </c>
      <c r="E58" s="2">
        <f t="shared" si="12"/>
        <v>1.4400000000002605E-4</v>
      </c>
      <c r="F58" s="2">
        <f t="shared" si="2"/>
        <v>72.000000000013031</v>
      </c>
      <c r="G58" s="2">
        <f t="shared" si="3"/>
        <v>1.066533006781892E-4</v>
      </c>
      <c r="H58" s="2">
        <f t="shared" si="4"/>
        <v>4198675</v>
      </c>
      <c r="I58" s="2">
        <v>3.1759999999999997E-2</v>
      </c>
      <c r="J58" s="2">
        <v>1.8099999999999999E-5</v>
      </c>
      <c r="K58" s="2">
        <f t="shared" si="13"/>
        <v>6.4333270969083716E-6</v>
      </c>
      <c r="L58" s="2">
        <f t="shared" si="6"/>
        <v>11.981396175326601</v>
      </c>
      <c r="M58" s="2">
        <f t="shared" si="7"/>
        <v>0.4173136358095349</v>
      </c>
      <c r="N58" s="6">
        <f t="shared" si="11"/>
        <v>8.5973857361563457</v>
      </c>
      <c r="O58" s="2">
        <f t="shared" si="8"/>
        <v>1.266559336413396E-11</v>
      </c>
      <c r="P58" s="2">
        <f t="shared" si="9"/>
        <v>1.2538937430492621E-8</v>
      </c>
    </row>
    <row r="59" spans="3:16" x14ac:dyDescent="0.2">
      <c r="C59" s="2">
        <f t="shared" si="10"/>
        <v>8.0989999999999743E-3</v>
      </c>
      <c r="D59" s="2">
        <f t="shared" si="0"/>
        <v>8.2400000000000008E-3</v>
      </c>
      <c r="E59" s="2">
        <f t="shared" si="12"/>
        <v>1.4100000000002652E-4</v>
      </c>
      <c r="F59" s="2">
        <f t="shared" si="2"/>
        <v>70.500000000013259</v>
      </c>
      <c r="G59" s="2">
        <f t="shared" si="3"/>
        <v>1.066533006781892E-4</v>
      </c>
      <c r="H59" s="2">
        <f t="shared" si="4"/>
        <v>4198675</v>
      </c>
      <c r="I59" s="2">
        <v>3.1759999999999997E-2</v>
      </c>
      <c r="J59" s="2">
        <v>1.8099999999999999E-5</v>
      </c>
      <c r="K59" s="2">
        <f t="shared" si="13"/>
        <v>6.4333270969083716E-6</v>
      </c>
      <c r="L59" s="2">
        <f t="shared" si="6"/>
        <v>11.013716948749979</v>
      </c>
      <c r="M59" s="2">
        <f t="shared" si="7"/>
        <v>0.45397934441809712</v>
      </c>
      <c r="N59" s="6">
        <f t="shared" si="11"/>
        <v>8.7861276177653416</v>
      </c>
      <c r="O59" s="2">
        <f t="shared" si="8"/>
        <v>1.1642654850842954E-11</v>
      </c>
      <c r="P59" s="2">
        <f t="shared" si="9"/>
        <v>1.1526228302334525E-8</v>
      </c>
    </row>
    <row r="60" spans="3:16" x14ac:dyDescent="0.2">
      <c r="C60" s="2">
        <f t="shared" si="10"/>
        <v>8.1019999999999738E-3</v>
      </c>
      <c r="D60" s="2">
        <f t="shared" si="0"/>
        <v>8.2400000000000008E-3</v>
      </c>
      <c r="E60" s="2">
        <f t="shared" si="12"/>
        <v>1.3800000000002699E-4</v>
      </c>
      <c r="F60" s="2">
        <f t="shared" si="2"/>
        <v>69.0000000000135</v>
      </c>
      <c r="G60" s="2">
        <f t="shared" si="3"/>
        <v>1.066533006781892E-4</v>
      </c>
      <c r="H60" s="2">
        <f t="shared" si="4"/>
        <v>4198675</v>
      </c>
      <c r="I60" s="2">
        <v>3.1759999999999997E-2</v>
      </c>
      <c r="J60" s="2">
        <v>1.8099999999999999E-5</v>
      </c>
      <c r="K60" s="2">
        <f t="shared" si="13"/>
        <v>6.4333270969083716E-6</v>
      </c>
      <c r="L60" s="2">
        <f t="shared" si="6"/>
        <v>10.105872296669345</v>
      </c>
      <c r="M60" s="2">
        <f t="shared" si="7"/>
        <v>0.49476184274047091</v>
      </c>
      <c r="N60" s="6">
        <f t="shared" si="11"/>
        <v>8.9833378597099163</v>
      </c>
      <c r="O60" s="2">
        <f t="shared" si="8"/>
        <v>1.0682967763228262E-11</v>
      </c>
      <c r="P60" s="2">
        <f t="shared" si="9"/>
        <v>1.0576138085595979E-8</v>
      </c>
    </row>
    <row r="61" spans="3:16" x14ac:dyDescent="0.2">
      <c r="C61" s="2">
        <f t="shared" si="10"/>
        <v>8.1049999999999733E-3</v>
      </c>
      <c r="D61" s="2">
        <f t="shared" si="0"/>
        <v>8.2400000000000008E-3</v>
      </c>
      <c r="E61" s="2">
        <f t="shared" si="12"/>
        <v>1.3500000000002746E-4</v>
      </c>
      <c r="F61" s="2">
        <f t="shared" si="2"/>
        <v>67.500000000013728</v>
      </c>
      <c r="G61" s="2">
        <f t="shared" si="3"/>
        <v>1.066533006781892E-4</v>
      </c>
      <c r="H61" s="2">
        <f t="shared" si="4"/>
        <v>4198675</v>
      </c>
      <c r="I61" s="2">
        <v>3.1759999999999997E-2</v>
      </c>
      <c r="J61" s="2">
        <v>1.8099999999999999E-5</v>
      </c>
      <c r="K61" s="2">
        <f t="shared" si="13"/>
        <v>6.4333270969083716E-6</v>
      </c>
      <c r="L61" s="2">
        <f t="shared" si="6"/>
        <v>9.2553433437494483</v>
      </c>
      <c r="M61" s="2">
        <f t="shared" si="7"/>
        <v>0.54022847281799935</v>
      </c>
      <c r="N61" s="6">
        <f t="shared" si="11"/>
        <v>9.1895991464681561</v>
      </c>
      <c r="O61" s="2">
        <f t="shared" si="8"/>
        <v>9.783869385671075E-12</v>
      </c>
      <c r="P61" s="2">
        <f t="shared" si="9"/>
        <v>9.6860306918143643E-9</v>
      </c>
    </row>
    <row r="62" spans="3:16" x14ac:dyDescent="0.2">
      <c r="C62" s="2">
        <f t="shared" si="10"/>
        <v>8.1079999999999729E-3</v>
      </c>
      <c r="D62" s="2">
        <f t="shared" si="0"/>
        <v>8.2400000000000008E-3</v>
      </c>
      <c r="E62" s="2">
        <f t="shared" si="12"/>
        <v>1.3200000000002793E-4</v>
      </c>
      <c r="F62" s="2">
        <f t="shared" si="2"/>
        <v>66.000000000013969</v>
      </c>
      <c r="G62" s="2">
        <f t="shared" si="3"/>
        <v>1.066533006781892E-4</v>
      </c>
      <c r="H62" s="2">
        <f t="shared" si="4"/>
        <v>4198675</v>
      </c>
      <c r="I62" s="2">
        <v>3.1759999999999997E-2</v>
      </c>
      <c r="J62" s="2">
        <v>1.8099999999999999E-5</v>
      </c>
      <c r="K62" s="2">
        <f t="shared" si="13"/>
        <v>6.4333270969083716E-6</v>
      </c>
      <c r="L62" s="2">
        <f t="shared" si="6"/>
        <v>8.4596653840170859</v>
      </c>
      <c r="M62" s="2">
        <f t="shared" si="7"/>
        <v>0.59103992569807084</v>
      </c>
      <c r="N62" s="6">
        <f t="shared" si="11"/>
        <v>9.4055488439961685</v>
      </c>
      <c r="O62" s="2">
        <f t="shared" si="8"/>
        <v>8.9427542652540543E-12</v>
      </c>
      <c r="P62" s="2">
        <f t="shared" si="9"/>
        <v>8.8533267226015123E-9</v>
      </c>
    </row>
    <row r="63" spans="3:16" x14ac:dyDescent="0.2">
      <c r="C63" s="2">
        <f t="shared" si="10"/>
        <v>8.1109999999999724E-3</v>
      </c>
      <c r="D63" s="2">
        <f t="shared" si="0"/>
        <v>8.2400000000000008E-3</v>
      </c>
      <c r="E63" s="2">
        <f t="shared" si="12"/>
        <v>1.290000000000284E-4</v>
      </c>
      <c r="F63" s="2">
        <f t="shared" si="2"/>
        <v>64.500000000014197</v>
      </c>
      <c r="G63" s="2">
        <f t="shared" si="3"/>
        <v>1.066533006781892E-4</v>
      </c>
      <c r="H63" s="2">
        <f t="shared" si="4"/>
        <v>4198675</v>
      </c>
      <c r="I63" s="2">
        <v>3.1759999999999997E-2</v>
      </c>
      <c r="J63" s="2">
        <v>1.8099999999999999E-5</v>
      </c>
      <c r="K63" s="2">
        <f t="shared" si="13"/>
        <v>6.4333270969083716E-6</v>
      </c>
      <c r="L63" s="2">
        <f t="shared" si="6"/>
        <v>7.7164278808611062</v>
      </c>
      <c r="M63" s="2">
        <f t="shared" si="7"/>
        <v>0.64796821498214152</v>
      </c>
      <c r="N63" s="6">
        <f t="shared" si="11"/>
        <v>9.6318855645552688</v>
      </c>
      <c r="O63" s="2">
        <f t="shared" si="8"/>
        <v>8.1570742117613516E-12</v>
      </c>
      <c r="P63" s="2">
        <f t="shared" si="9"/>
        <v>8.0755034696437383E-9</v>
      </c>
    </row>
    <row r="64" spans="3:16" x14ac:dyDescent="0.2">
      <c r="C64" s="2">
        <f t="shared" si="10"/>
        <v>8.1139999999999719E-3</v>
      </c>
      <c r="D64" s="2">
        <f t="shared" si="0"/>
        <v>8.2400000000000008E-3</v>
      </c>
      <c r="E64" s="2">
        <f t="shared" si="12"/>
        <v>1.2600000000002887E-4</v>
      </c>
      <c r="F64" s="2">
        <f t="shared" si="2"/>
        <v>63.000000000014431</v>
      </c>
      <c r="G64" s="2">
        <f t="shared" si="3"/>
        <v>1.066533006781892E-4</v>
      </c>
      <c r="H64" s="2">
        <f t="shared" si="4"/>
        <v>4198675</v>
      </c>
      <c r="I64" s="2">
        <v>3.1759999999999997E-2</v>
      </c>
      <c r="J64" s="2">
        <v>1.8099999999999999E-5</v>
      </c>
      <c r="K64" s="2">
        <f t="shared" si="13"/>
        <v>6.4333270969083716E-6</v>
      </c>
      <c r="L64" s="2">
        <f t="shared" si="6"/>
        <v>7.0232744670324019</v>
      </c>
      <c r="M64" s="2">
        <f t="shared" si="7"/>
        <v>0.71191863901521257</v>
      </c>
      <c r="N64" s="6">
        <f t="shared" si="11"/>
        <v>9.8693767000335928</v>
      </c>
      <c r="O64" s="2">
        <f t="shared" si="8"/>
        <v>7.4243382976785908E-12</v>
      </c>
      <c r="P64" s="2">
        <f t="shared" si="9"/>
        <v>7.3500949147018046E-9</v>
      </c>
    </row>
    <row r="65" spans="3:16" x14ac:dyDescent="0.2">
      <c r="C65" s="2">
        <f t="shared" si="10"/>
        <v>8.1169999999999715E-3</v>
      </c>
      <c r="D65" s="2">
        <f t="shared" si="0"/>
        <v>8.2400000000000008E-3</v>
      </c>
      <c r="E65" s="2">
        <f t="shared" si="12"/>
        <v>1.2300000000002934E-4</v>
      </c>
      <c r="F65" s="2">
        <f t="shared" si="2"/>
        <v>61.500000000014666</v>
      </c>
      <c r="G65" s="2">
        <f t="shared" si="3"/>
        <v>1.066533006781892E-4</v>
      </c>
      <c r="H65" s="2">
        <f t="shared" si="4"/>
        <v>4198675</v>
      </c>
      <c r="I65" s="2">
        <v>3.1759999999999997E-2</v>
      </c>
      <c r="J65" s="2">
        <v>1.8099999999999999E-5</v>
      </c>
      <c r="K65" s="2">
        <f t="shared" si="13"/>
        <v>6.4333270969083716E-6</v>
      </c>
      <c r="L65" s="2">
        <f t="shared" si="6"/>
        <v>6.3779029446439139</v>
      </c>
      <c r="M65" s="2">
        <f t="shared" si="7"/>
        <v>0.78395673991855575</v>
      </c>
      <c r="N65" s="6">
        <f t="shared" si="11"/>
        <v>10.118867094559079</v>
      </c>
      <c r="O65" s="2">
        <f t="shared" si="8"/>
        <v>6.7421128581928741E-12</v>
      </c>
      <c r="P65" s="2">
        <f t="shared" si="9"/>
        <v>6.6746917296109446E-9</v>
      </c>
    </row>
    <row r="66" spans="3:16" x14ac:dyDescent="0.2">
      <c r="C66" s="2">
        <f t="shared" si="10"/>
        <v>8.119999999999971E-3</v>
      </c>
      <c r="D66" s="2">
        <f t="shared" si="0"/>
        <v>8.2400000000000008E-3</v>
      </c>
      <c r="E66" s="2">
        <f t="shared" si="12"/>
        <v>1.2000000000002981E-4</v>
      </c>
      <c r="F66" s="2">
        <f t="shared" si="2"/>
        <v>60.0000000000149</v>
      </c>
      <c r="G66" s="2">
        <f t="shared" si="3"/>
        <v>1.066533006781892E-4</v>
      </c>
      <c r="H66" s="2">
        <f t="shared" si="4"/>
        <v>4198675</v>
      </c>
      <c r="I66" s="2">
        <v>3.1759999999999997E-2</v>
      </c>
      <c r="J66" s="2">
        <v>1.8099999999999999E-5</v>
      </c>
      <c r="K66" s="2">
        <f t="shared" si="13"/>
        <v>6.4333270969083716E-6</v>
      </c>
      <c r="L66" s="2">
        <f t="shared" si="6"/>
        <v>5.778065285170638</v>
      </c>
      <c r="M66" s="2">
        <f t="shared" si="7"/>
        <v>0.86534155521441813</v>
      </c>
      <c r="N66" s="6">
        <f t="shared" si="11"/>
        <v>10.381289062495638</v>
      </c>
      <c r="O66" s="2">
        <f t="shared" si="8"/>
        <v>6.1080214911927953E-12</v>
      </c>
      <c r="P66" s="2">
        <f t="shared" si="9"/>
        <v>6.0469412762808671E-9</v>
      </c>
    </row>
    <row r="67" spans="3:16" x14ac:dyDescent="0.2">
      <c r="C67" s="2">
        <f t="shared" si="10"/>
        <v>8.1229999999999705E-3</v>
      </c>
      <c r="D67" s="2">
        <f t="shared" si="0"/>
        <v>8.2400000000000008E-3</v>
      </c>
      <c r="E67" s="2">
        <f t="shared" si="12"/>
        <v>1.1700000000003027E-4</v>
      </c>
      <c r="F67" s="2">
        <f t="shared" si="2"/>
        <v>58.500000000015135</v>
      </c>
      <c r="G67" s="2">
        <f t="shared" si="3"/>
        <v>1.066533006781892E-4</v>
      </c>
      <c r="H67" s="2">
        <f t="shared" si="4"/>
        <v>4198675</v>
      </c>
      <c r="I67" s="2">
        <v>3.1759999999999997E-2</v>
      </c>
      <c r="J67" s="2">
        <v>1.8099999999999999E-5</v>
      </c>
      <c r="K67" s="2">
        <f t="shared" si="13"/>
        <v>6.4333270969083716E-6</v>
      </c>
      <c r="L67" s="2">
        <f t="shared" si="6"/>
        <v>5.2215676294496109</v>
      </c>
      <c r="M67" s="2">
        <f t="shared" si="7"/>
        <v>0.95756683716974744</v>
      </c>
      <c r="N67" s="6">
        <f t="shared" si="11"/>
        <v>10.657674001623246</v>
      </c>
      <c r="O67" s="2">
        <f t="shared" si="8"/>
        <v>5.519745057268414E-12</v>
      </c>
      <c r="P67" s="2">
        <f t="shared" si="9"/>
        <v>5.4645476066957295E-9</v>
      </c>
    </row>
    <row r="68" spans="3:16" x14ac:dyDescent="0.2">
      <c r="C68" s="2">
        <f t="shared" si="10"/>
        <v>8.1259999999999701E-3</v>
      </c>
      <c r="D68" s="2">
        <f t="shared" si="0"/>
        <v>8.2400000000000008E-3</v>
      </c>
      <c r="E68" s="2">
        <f t="shared" si="12"/>
        <v>1.1400000000003074E-4</v>
      </c>
      <c r="F68" s="2">
        <f t="shared" si="2"/>
        <v>57.000000000015369</v>
      </c>
      <c r="G68" s="2">
        <f t="shared" si="3"/>
        <v>1.066533006781892E-4</v>
      </c>
      <c r="H68" s="2">
        <f t="shared" si="4"/>
        <v>4198675</v>
      </c>
      <c r="I68" s="2">
        <v>3.1759999999999997E-2</v>
      </c>
      <c r="J68" s="2">
        <v>1.8099999999999999E-5</v>
      </c>
      <c r="K68" s="2">
        <f t="shared" si="13"/>
        <v>6.4333270969083716E-6</v>
      </c>
      <c r="L68" s="2">
        <f t="shared" si="6"/>
        <v>4.7062702876799172</v>
      </c>
      <c r="M68" s="2">
        <f t="shared" si="7"/>
        <v>1.0624124188296216</v>
      </c>
      <c r="N68" s="6">
        <f t="shared" si="11"/>
        <v>10.949165905720291</v>
      </c>
      <c r="O68" s="2">
        <f t="shared" si="8"/>
        <v>4.9750216797112747E-12</v>
      </c>
      <c r="P68" s="2">
        <f t="shared" si="9"/>
        <v>4.925271462914162E-9</v>
      </c>
    </row>
    <row r="69" spans="3:16" x14ac:dyDescent="0.2">
      <c r="C69" s="2">
        <f t="shared" si="10"/>
        <v>8.1289999999999696E-3</v>
      </c>
      <c r="D69" s="2">
        <f t="shared" si="0"/>
        <v>8.2400000000000008E-3</v>
      </c>
      <c r="E69" s="2">
        <f t="shared" si="12"/>
        <v>1.1100000000003121E-4</v>
      </c>
      <c r="F69" s="2">
        <f t="shared" si="2"/>
        <v>55.500000000015604</v>
      </c>
      <c r="G69" s="2">
        <f t="shared" si="3"/>
        <v>1.066533006781892E-4</v>
      </c>
      <c r="H69" s="2">
        <f t="shared" si="4"/>
        <v>4198675</v>
      </c>
      <c r="I69" s="2">
        <v>3.1759999999999997E-2</v>
      </c>
      <c r="J69" s="2">
        <v>1.8099999999999999E-5</v>
      </c>
      <c r="K69" s="2">
        <f t="shared" si="13"/>
        <v>6.4333270969083716E-6</v>
      </c>
      <c r="L69" s="2">
        <f t="shared" si="6"/>
        <v>4.2300877394226983</v>
      </c>
      <c r="M69" s="2">
        <f t="shared" si="7"/>
        <v>1.1820085794916337</v>
      </c>
      <c r="N69" s="6">
        <f>(M69-M68)/M68*100</f>
        <v>11.257037148884432</v>
      </c>
      <c r="O69" s="2">
        <f t="shared" si="8"/>
        <v>4.4716467445144063E-12</v>
      </c>
      <c r="P69" s="2">
        <f t="shared" si="9"/>
        <v>4.426930277069262E-9</v>
      </c>
    </row>
    <row r="70" spans="3:16" x14ac:dyDescent="0.2">
      <c r="C70" s="2">
        <f t="shared" si="10"/>
        <v>8.1319999999999691E-3</v>
      </c>
      <c r="D70" s="2">
        <f t="shared" si="0"/>
        <v>8.2400000000000008E-3</v>
      </c>
      <c r="E70" s="2">
        <f t="shared" si="12"/>
        <v>1.0800000000003168E-4</v>
      </c>
      <c r="F70" s="2">
        <f t="shared" si="2"/>
        <v>54.000000000015838</v>
      </c>
      <c r="G70" s="2">
        <f t="shared" si="3"/>
        <v>1.066533006781892E-4</v>
      </c>
      <c r="H70" s="2">
        <f t="shared" si="4"/>
        <v>4198675</v>
      </c>
      <c r="I70" s="2">
        <v>3.1759999999999997E-2</v>
      </c>
      <c r="J70" s="2">
        <v>1.8099999999999999E-5</v>
      </c>
      <c r="K70" s="2">
        <f t="shared" si="13"/>
        <v>6.4333270969083716E-6</v>
      </c>
      <c r="L70" s="2">
        <f t="shared" si="6"/>
        <v>3.7909886336011382</v>
      </c>
      <c r="M70" s="2">
        <f t="shared" si="7"/>
        <v>1.3189171699653441</v>
      </c>
      <c r="N70" s="6">
        <f t="shared" si="11"/>
        <v>11.582706999689712</v>
      </c>
      <c r="O70" s="2">
        <f t="shared" si="8"/>
        <v>4.0074729003723138E-12</v>
      </c>
      <c r="P70" s="2">
        <f t="shared" si="9"/>
        <v>3.9673981713685903E-9</v>
      </c>
    </row>
    <row r="71" spans="3:16" x14ac:dyDescent="0.2">
      <c r="C71" s="2">
        <f t="shared" si="10"/>
        <v>8.1349999999999686E-3</v>
      </c>
      <c r="D71" s="2">
        <f t="shared" ref="D71:D102" si="14">0.00824</f>
        <v>8.2400000000000008E-3</v>
      </c>
      <c r="E71" s="2">
        <f t="shared" si="12"/>
        <v>1.0500000000003215E-4</v>
      </c>
      <c r="F71" s="2">
        <f t="shared" ref="F71:F102" si="15">E71/2*10^6</f>
        <v>52.500000000016072</v>
      </c>
      <c r="G71" s="2">
        <f t="shared" ref="G71:G102" si="16">PI()*D71^2/2</f>
        <v>1.066533006781892E-4</v>
      </c>
      <c r="H71" s="2">
        <f t="shared" ref="H71:H102" si="17">4300000-101325</f>
        <v>4198675</v>
      </c>
      <c r="I71" s="2">
        <v>3.1759999999999997E-2</v>
      </c>
      <c r="J71" s="2">
        <v>1.8099999999999999E-5</v>
      </c>
      <c r="K71" s="2">
        <f t="shared" si="13"/>
        <v>6.4333270969083716E-6</v>
      </c>
      <c r="L71" s="2">
        <f t="shared" ref="L71:L102" si="18">PI()*E71^4*H71/(I71*K71*J71*128)</f>
        <v>3.3869957885004665</v>
      </c>
      <c r="M71" s="2">
        <f t="shared" ref="M71:M102" si="19">5/L71</f>
        <v>1.4762344898614896</v>
      </c>
      <c r="N71" s="6">
        <f t="shared" si="11"/>
        <v>11.927763431897635</v>
      </c>
      <c r="O71" s="2">
        <f t="shared" ref="O71:O102" si="20">PI()*E71^4/G71</f>
        <v>3.5804100586809791E-12</v>
      </c>
      <c r="P71" s="2">
        <f t="shared" ref="P71:P102" si="21">O71*(1-0.01)/0.001</f>
        <v>3.5446059580941693E-9</v>
      </c>
    </row>
    <row r="72" spans="3:16" x14ac:dyDescent="0.2">
      <c r="C72" s="2">
        <f t="shared" ref="C72:C73" si="22">C71+($D$6-$C$6)/100</f>
        <v>8.1379999999999682E-3</v>
      </c>
      <c r="D72" s="2">
        <f t="shared" si="14"/>
        <v>8.2400000000000008E-3</v>
      </c>
      <c r="E72" s="2">
        <f t="shared" si="12"/>
        <v>1.0200000000003262E-4</v>
      </c>
      <c r="F72" s="2">
        <f t="shared" si="15"/>
        <v>51.000000000016307</v>
      </c>
      <c r="G72" s="2">
        <f t="shared" si="16"/>
        <v>1.066533006781892E-4</v>
      </c>
      <c r="H72" s="2">
        <f t="shared" si="17"/>
        <v>4198675</v>
      </c>
      <c r="I72" s="2">
        <v>3.1759999999999997E-2</v>
      </c>
      <c r="J72" s="2">
        <v>1.8099999999999999E-5</v>
      </c>
      <c r="K72" s="2">
        <f t="shared" si="13"/>
        <v>6.4333270969083716E-6</v>
      </c>
      <c r="L72" s="2">
        <f t="shared" si="18"/>
        <v>3.0161861917679671</v>
      </c>
      <c r="M72" s="2">
        <f t="shared" si="19"/>
        <v>1.6577225947278809</v>
      </c>
      <c r="N72" s="6">
        <f t="shared" ref="N72:N91" si="23">(M72-M71)/M71*100</f>
        <v>12.293988936907962</v>
      </c>
      <c r="O72" s="2">
        <f t="shared" si="20"/>
        <v>3.1884253935378697E-12</v>
      </c>
      <c r="P72" s="2">
        <f t="shared" si="21"/>
        <v>3.1565411396024906E-9</v>
      </c>
    </row>
    <row r="73" spans="3:16" x14ac:dyDescent="0.2">
      <c r="C73" s="2">
        <f t="shared" si="22"/>
        <v>8.1409999999999677E-3</v>
      </c>
      <c r="D73" s="2">
        <f t="shared" si="14"/>
        <v>8.2400000000000008E-3</v>
      </c>
      <c r="E73" s="2">
        <f t="shared" si="12"/>
        <v>9.9000000000033089E-5</v>
      </c>
      <c r="F73" s="2">
        <f t="shared" si="15"/>
        <v>49.500000000016541</v>
      </c>
      <c r="G73" s="2">
        <f t="shared" si="16"/>
        <v>1.066533006781892E-4</v>
      </c>
      <c r="H73" s="2">
        <f t="shared" si="17"/>
        <v>4198675</v>
      </c>
      <c r="I73" s="2">
        <v>3.1759999999999997E-2</v>
      </c>
      <c r="J73" s="2">
        <v>1.8099999999999999E-5</v>
      </c>
      <c r="K73" s="2">
        <f t="shared" si="13"/>
        <v>6.4333270969083716E-6</v>
      </c>
      <c r="L73" s="2">
        <f t="shared" si="18"/>
        <v>2.67669100041297</v>
      </c>
      <c r="M73" s="2">
        <f t="shared" si="19"/>
        <v>1.8679780367732328</v>
      </c>
      <c r="N73" s="6">
        <f t="shared" si="23"/>
        <v>12.683391220825213</v>
      </c>
      <c r="O73" s="2">
        <f t="shared" si="20"/>
        <v>2.8295433417419296E-12</v>
      </c>
      <c r="P73" s="2">
        <f t="shared" si="21"/>
        <v>2.8012479083245101E-9</v>
      </c>
    </row>
    <row r="74" spans="3:16" x14ac:dyDescent="0.2">
      <c r="C74" s="2">
        <f t="shared" ref="C74:C102" si="24">C73+($D$6-$C$6)/100</f>
        <v>8.1439999999999672E-3</v>
      </c>
      <c r="D74" s="2">
        <f t="shared" si="14"/>
        <v>8.2400000000000008E-3</v>
      </c>
      <c r="E74" s="2">
        <f t="shared" si="12"/>
        <v>9.6000000000033558E-5</v>
      </c>
      <c r="F74" s="2">
        <f t="shared" si="15"/>
        <v>48.000000000016776</v>
      </c>
      <c r="G74" s="2">
        <f t="shared" si="16"/>
        <v>1.066533006781892E-4</v>
      </c>
      <c r="H74" s="2">
        <f t="shared" si="17"/>
        <v>4198675</v>
      </c>
      <c r="I74" s="2">
        <v>3.1759999999999997E-2</v>
      </c>
      <c r="J74" s="2">
        <v>1.8099999999999999E-5</v>
      </c>
      <c r="K74" s="2">
        <f t="shared" si="13"/>
        <v>6.4333270969083716E-6</v>
      </c>
      <c r="L74" s="2">
        <f t="shared" si="18"/>
        <v>2.3666955408068513</v>
      </c>
      <c r="M74" s="2">
        <f t="shared" si="19"/>
        <v>2.1126502812843451</v>
      </c>
      <c r="N74" s="6">
        <f t="shared" si="23"/>
        <v>13.098239898674716</v>
      </c>
      <c r="O74" s="2">
        <f t="shared" si="20"/>
        <v>2.5018456027935814E-12</v>
      </c>
      <c r="P74" s="2">
        <f t="shared" si="21"/>
        <v>2.4768271467656456E-9</v>
      </c>
    </row>
    <row r="75" spans="3:16" x14ac:dyDescent="0.2">
      <c r="C75" s="2">
        <f t="shared" si="24"/>
        <v>8.1469999999999668E-3</v>
      </c>
      <c r="D75" s="2">
        <f t="shared" si="14"/>
        <v>8.2400000000000008E-3</v>
      </c>
      <c r="E75" s="2">
        <f t="shared" si="12"/>
        <v>9.3000000000034028E-5</v>
      </c>
      <c r="F75" s="2">
        <f t="shared" si="15"/>
        <v>46.50000000001701</v>
      </c>
      <c r="G75" s="2">
        <f t="shared" si="16"/>
        <v>1.066533006781892E-4</v>
      </c>
      <c r="H75" s="2">
        <f t="shared" si="17"/>
        <v>4198675</v>
      </c>
      <c r="I75" s="2">
        <v>3.1759999999999997E-2</v>
      </c>
      <c r="J75" s="2">
        <v>1.8099999999999999E-5</v>
      </c>
      <c r="K75" s="2">
        <f t="shared" si="13"/>
        <v>6.4333270969083716E-6</v>
      </c>
      <c r="L75" s="2">
        <f t="shared" si="18"/>
        <v>2.0844393086830397</v>
      </c>
      <c r="M75" s="2">
        <f t="shared" si="19"/>
        <v>2.3987265924086931</v>
      </c>
      <c r="N75" s="6">
        <f t="shared" si="23"/>
        <v>13.541110597369361</v>
      </c>
      <c r="O75" s="2">
        <f t="shared" si="20"/>
        <v>2.2034711388947315E-12</v>
      </c>
      <c r="P75" s="2">
        <f t="shared" si="21"/>
        <v>2.181436427505784E-9</v>
      </c>
    </row>
    <row r="76" spans="3:16" x14ac:dyDescent="0.2">
      <c r="C76" s="2">
        <f t="shared" si="24"/>
        <v>8.1499999999999663E-3</v>
      </c>
      <c r="D76" s="2">
        <f t="shared" si="14"/>
        <v>8.2400000000000008E-3</v>
      </c>
      <c r="E76" s="2">
        <f t="shared" si="12"/>
        <v>9.0000000000034497E-5</v>
      </c>
      <c r="F76" s="2">
        <f t="shared" si="15"/>
        <v>45.000000000017252</v>
      </c>
      <c r="G76" s="2">
        <f t="shared" si="16"/>
        <v>1.066533006781892E-4</v>
      </c>
      <c r="H76" s="2">
        <f t="shared" si="17"/>
        <v>4198675</v>
      </c>
      <c r="I76" s="2">
        <v>3.1759999999999997E-2</v>
      </c>
      <c r="J76" s="2">
        <v>1.8099999999999999E-5</v>
      </c>
      <c r="K76" s="2">
        <f t="shared" si="13"/>
        <v>6.4333270969083716E-6</v>
      </c>
      <c r="L76" s="2">
        <f t="shared" si="18"/>
        <v>1.828215969137009</v>
      </c>
      <c r="M76" s="2">
        <f t="shared" si="19"/>
        <v>2.7349066436391536</v>
      </c>
      <c r="N76" s="6">
        <f t="shared" si="23"/>
        <v>14.014938271596996</v>
      </c>
      <c r="O76" s="2">
        <f t="shared" si="20"/>
        <v>1.9326161749487634E-12</v>
      </c>
      <c r="P76" s="2">
        <f t="shared" si="21"/>
        <v>1.9132900131992757E-9</v>
      </c>
    </row>
    <row r="77" spans="3:16" x14ac:dyDescent="0.2">
      <c r="C77" s="2">
        <f t="shared" si="24"/>
        <v>8.1529999999999658E-3</v>
      </c>
      <c r="D77" s="2">
        <f t="shared" si="14"/>
        <v>8.2400000000000008E-3</v>
      </c>
      <c r="E77" s="2">
        <f t="shared" si="12"/>
        <v>8.7000000000034966E-5</v>
      </c>
      <c r="F77" s="2">
        <f t="shared" si="15"/>
        <v>43.500000000017486</v>
      </c>
      <c r="G77" s="2">
        <f t="shared" si="16"/>
        <v>1.066533006781892E-4</v>
      </c>
      <c r="H77" s="2">
        <f t="shared" si="17"/>
        <v>4198675</v>
      </c>
      <c r="I77" s="2">
        <v>3.1759999999999997E-2</v>
      </c>
      <c r="J77" s="2">
        <v>1.8099999999999999E-5</v>
      </c>
      <c r="K77" s="2">
        <f t="shared" si="13"/>
        <v>6.4333270969083716E-6</v>
      </c>
      <c r="L77" s="2">
        <f t="shared" si="18"/>
        <v>1.5963733566262828</v>
      </c>
      <c r="M77" s="2">
        <f t="shared" si="19"/>
        <v>3.1320993796631744</v>
      </c>
      <c r="N77" s="6">
        <f t="shared" si="23"/>
        <v>14.523082056486711</v>
      </c>
      <c r="O77" s="2">
        <f t="shared" si="20"/>
        <v>1.6875341985605407E-12</v>
      </c>
      <c r="P77" s="2">
        <f t="shared" si="21"/>
        <v>1.6706588565749354E-9</v>
      </c>
    </row>
    <row r="78" spans="3:16" x14ac:dyDescent="0.2">
      <c r="C78" s="2">
        <f t="shared" si="24"/>
        <v>8.1559999999999654E-3</v>
      </c>
      <c r="D78" s="2">
        <f t="shared" si="14"/>
        <v>8.2400000000000008E-3</v>
      </c>
      <c r="E78" s="2">
        <f t="shared" si="12"/>
        <v>8.4000000000035435E-5</v>
      </c>
      <c r="F78" s="2">
        <f t="shared" si="15"/>
        <v>42.000000000017721</v>
      </c>
      <c r="G78" s="2">
        <f t="shared" si="16"/>
        <v>1.066533006781892E-4</v>
      </c>
      <c r="H78" s="2">
        <f t="shared" si="17"/>
        <v>4198675</v>
      </c>
      <c r="I78" s="2">
        <v>3.1759999999999997E-2</v>
      </c>
      <c r="J78" s="2">
        <v>1.8099999999999999E-5</v>
      </c>
      <c r="K78" s="2">
        <f t="shared" si="13"/>
        <v>6.4333270969083716E-6</v>
      </c>
      <c r="L78" s="2">
        <f t="shared" si="18"/>
        <v>1.3873134749704326</v>
      </c>
      <c r="M78" s="2">
        <f t="shared" si="19"/>
        <v>3.6040881100117361</v>
      </c>
      <c r="N78" s="6">
        <f t="shared" si="23"/>
        <v>15.069404675126219</v>
      </c>
      <c r="O78" s="2">
        <f t="shared" si="20"/>
        <v>1.4665359600364074E-12</v>
      </c>
      <c r="P78" s="2">
        <f t="shared" si="21"/>
        <v>1.4518706004360431E-9</v>
      </c>
    </row>
    <row r="79" spans="3:16" x14ac:dyDescent="0.2">
      <c r="C79" s="11">
        <f t="shared" si="24"/>
        <v>8.1589999999999649E-3</v>
      </c>
      <c r="D79" s="11">
        <f t="shared" si="14"/>
        <v>8.2400000000000008E-3</v>
      </c>
      <c r="E79" s="11">
        <f t="shared" si="12"/>
        <v>8.1000000000035904E-5</v>
      </c>
      <c r="F79" s="11">
        <f t="shared" si="15"/>
        <v>40.500000000017955</v>
      </c>
      <c r="G79" s="11">
        <f t="shared" si="16"/>
        <v>1.066533006781892E-4</v>
      </c>
      <c r="H79" s="11">
        <f t="shared" si="17"/>
        <v>4198675</v>
      </c>
      <c r="I79" s="11">
        <v>3.1759999999999997E-2</v>
      </c>
      <c r="J79" s="11">
        <v>1.8099999999999999E-5</v>
      </c>
      <c r="K79" s="11">
        <f t="shared" si="13"/>
        <v>6.4333270969083716E-6</v>
      </c>
      <c r="L79" s="11">
        <f t="shared" si="18"/>
        <v>1.1994924973510792</v>
      </c>
      <c r="M79" s="5">
        <f t="shared" si="19"/>
        <v>4.1684295742089592</v>
      </c>
      <c r="N79" s="16">
        <f t="shared" si="23"/>
        <v>15.65837035530703</v>
      </c>
      <c r="O79" s="11">
        <f t="shared" si="20"/>
        <v>1.2679894723841878E-12</v>
      </c>
      <c r="P79" s="11">
        <f t="shared" si="21"/>
        <v>1.255309577660346E-9</v>
      </c>
    </row>
    <row r="80" spans="3:16" x14ac:dyDescent="0.2">
      <c r="C80" s="11">
        <f t="shared" si="24"/>
        <v>8.1619999999999644E-3</v>
      </c>
      <c r="D80" s="11">
        <f t="shared" si="14"/>
        <v>8.2400000000000008E-3</v>
      </c>
      <c r="E80" s="11">
        <f t="shared" si="12"/>
        <v>7.8000000000036374E-5</v>
      </c>
      <c r="F80" s="11">
        <f t="shared" si="15"/>
        <v>39.00000000001819</v>
      </c>
      <c r="G80" s="11">
        <f t="shared" si="16"/>
        <v>1.066533006781892E-4</v>
      </c>
      <c r="H80" s="11">
        <f t="shared" si="17"/>
        <v>4198675</v>
      </c>
      <c r="I80" s="11">
        <v>3.1759999999999997E-2</v>
      </c>
      <c r="J80" s="11">
        <v>1.8099999999999999E-5</v>
      </c>
      <c r="K80" s="11">
        <f t="shared" si="13"/>
        <v>6.4333270969083716E-6</v>
      </c>
      <c r="L80" s="11">
        <f t="shared" si="18"/>
        <v>1.0314207663118906</v>
      </c>
      <c r="M80" s="5">
        <f t="shared" si="19"/>
        <v>4.8476821131678216</v>
      </c>
      <c r="N80" s="16">
        <f t="shared" si="23"/>
        <v>16.295166485756539</v>
      </c>
      <c r="O80" s="11">
        <f t="shared" si="20"/>
        <v>1.0903200113131846E-12</v>
      </c>
      <c r="P80" s="11">
        <f t="shared" si="21"/>
        <v>1.0794168112000528E-9</v>
      </c>
    </row>
    <row r="81" spans="2:16" x14ac:dyDescent="0.2">
      <c r="C81" s="11">
        <f t="shared" si="24"/>
        <v>8.164999999999964E-3</v>
      </c>
      <c r="D81" s="11">
        <f t="shared" si="14"/>
        <v>8.2400000000000008E-3</v>
      </c>
      <c r="E81" s="11">
        <f t="shared" si="12"/>
        <v>7.5000000000036843E-5</v>
      </c>
      <c r="F81" s="11">
        <f t="shared" si="15"/>
        <v>37.500000000018424</v>
      </c>
      <c r="G81" s="11">
        <f t="shared" si="16"/>
        <v>1.066533006781892E-4</v>
      </c>
      <c r="H81" s="11">
        <f t="shared" si="17"/>
        <v>4198675</v>
      </c>
      <c r="I81" s="11">
        <v>3.1759999999999997E-2</v>
      </c>
      <c r="J81" s="11">
        <v>1.8099999999999999E-5</v>
      </c>
      <c r="K81" s="11">
        <f t="shared" si="13"/>
        <v>6.4333270969083716E-6</v>
      </c>
      <c r="L81" s="11">
        <f t="shared" si="18"/>
        <v>0.88166279375858325</v>
      </c>
      <c r="M81" s="5">
        <f t="shared" si="19"/>
        <v>5.6711024162477006</v>
      </c>
      <c r="N81" s="16">
        <f t="shared" si="23"/>
        <v>16.98585599998836</v>
      </c>
      <c r="O81" s="11">
        <f t="shared" si="20"/>
        <v>9.3201011523418094E-13</v>
      </c>
      <c r="P81" s="11">
        <f t="shared" si="21"/>
        <v>9.2269001408183915E-10</v>
      </c>
    </row>
    <row r="82" spans="2:16" x14ac:dyDescent="0.2">
      <c r="C82" s="11">
        <f t="shared" si="24"/>
        <v>8.1679999999999635E-3</v>
      </c>
      <c r="D82" s="11">
        <f t="shared" si="14"/>
        <v>8.2400000000000008E-3</v>
      </c>
      <c r="E82" s="11">
        <f t="shared" si="12"/>
        <v>7.2000000000037312E-5</v>
      </c>
      <c r="F82" s="11">
        <f t="shared" si="15"/>
        <v>36.000000000018659</v>
      </c>
      <c r="G82" s="11">
        <f t="shared" si="16"/>
        <v>1.066533006781892E-4</v>
      </c>
      <c r="H82" s="11">
        <f t="shared" si="17"/>
        <v>4198675</v>
      </c>
      <c r="I82" s="11">
        <v>3.1759999999999997E-2</v>
      </c>
      <c r="J82" s="11">
        <v>1.8099999999999999E-5</v>
      </c>
      <c r="K82" s="11">
        <f t="shared" si="13"/>
        <v>6.4333270969083716E-6</v>
      </c>
      <c r="L82" s="11">
        <f t="shared" si="18"/>
        <v>0.748837260958923</v>
      </c>
      <c r="M82" s="5">
        <f t="shared" si="19"/>
        <v>6.6770181729435496</v>
      </c>
      <c r="N82" s="16">
        <f t="shared" si="23"/>
        <v>17.737569926684831</v>
      </c>
      <c r="O82" s="11">
        <f t="shared" si="20"/>
        <v>7.915995852594406E-13</v>
      </c>
      <c r="P82" s="11">
        <f t="shared" si="21"/>
        <v>7.8368358940684615E-10</v>
      </c>
    </row>
    <row r="83" spans="2:16" x14ac:dyDescent="0.2">
      <c r="C83" s="11">
        <f t="shared" si="24"/>
        <v>8.170999999999963E-3</v>
      </c>
      <c r="D83" s="11">
        <f t="shared" si="14"/>
        <v>8.2400000000000008E-3</v>
      </c>
      <c r="E83" s="11">
        <f t="shared" si="12"/>
        <v>6.9000000000037781E-5</v>
      </c>
      <c r="F83" s="11">
        <f t="shared" si="15"/>
        <v>34.500000000018893</v>
      </c>
      <c r="G83" s="11">
        <f t="shared" si="16"/>
        <v>1.066533006781892E-4</v>
      </c>
      <c r="H83" s="11">
        <f t="shared" si="17"/>
        <v>4198675</v>
      </c>
      <c r="I83" s="11">
        <v>3.1759999999999997E-2</v>
      </c>
      <c r="J83" s="11">
        <v>1.8099999999999999E-5</v>
      </c>
      <c r="K83" s="11">
        <f t="shared" si="13"/>
        <v>6.4333270969083716E-6</v>
      </c>
      <c r="L83" s="11">
        <f t="shared" si="18"/>
        <v>0.63161701854272334</v>
      </c>
      <c r="M83" s="5">
        <f t="shared" si="19"/>
        <v>7.9161894838363889</v>
      </c>
      <c r="N83" s="16">
        <f t="shared" si="23"/>
        <v>18.558753006157435</v>
      </c>
      <c r="O83" s="11">
        <f t="shared" si="20"/>
        <v>6.6768548520270646E-13</v>
      </c>
      <c r="P83" s="11">
        <f t="shared" si="21"/>
        <v>6.6100863035067937E-10</v>
      </c>
    </row>
    <row r="84" spans="2:16" x14ac:dyDescent="0.2">
      <c r="C84" s="11">
        <f t="shared" si="24"/>
        <v>8.1739999999999625E-3</v>
      </c>
      <c r="D84" s="11">
        <f t="shared" si="14"/>
        <v>8.2400000000000008E-3</v>
      </c>
      <c r="E84" s="11">
        <f t="shared" si="12"/>
        <v>6.600000000003825E-5</v>
      </c>
      <c r="F84" s="11">
        <f t="shared" si="15"/>
        <v>33.000000000019128</v>
      </c>
      <c r="G84" s="11">
        <f t="shared" si="16"/>
        <v>1.066533006781892E-4</v>
      </c>
      <c r="H84" s="11">
        <f t="shared" si="17"/>
        <v>4198675</v>
      </c>
      <c r="I84" s="11">
        <v>3.1759999999999997E-2</v>
      </c>
      <c r="J84" s="11">
        <v>1.8099999999999999E-5</v>
      </c>
      <c r="K84" s="11">
        <f t="shared" si="13"/>
        <v>6.4333270969083716E-6</v>
      </c>
      <c r="L84" s="11">
        <f t="shared" si="18"/>
        <v>0.52872908650184625</v>
      </c>
      <c r="M84" s="5">
        <f t="shared" si="19"/>
        <v>9.4566388111552104</v>
      </c>
      <c r="N84" s="16">
        <f t="shared" si="23"/>
        <v>19.459480226745157</v>
      </c>
      <c r="O84" s="11">
        <f t="shared" si="20"/>
        <v>5.5892214157920113E-13</v>
      </c>
      <c r="P84" s="11">
        <f t="shared" si="21"/>
        <v>5.5333292016340909E-10</v>
      </c>
    </row>
    <row r="85" spans="2:16" s="20" customFormat="1" x14ac:dyDescent="0.2">
      <c r="B85" s="17"/>
      <c r="C85" s="18">
        <f t="shared" si="24"/>
        <v>8.1769999999999621E-3</v>
      </c>
      <c r="D85" s="18">
        <f t="shared" si="14"/>
        <v>8.2400000000000008E-3</v>
      </c>
      <c r="E85" s="18">
        <f t="shared" si="12"/>
        <v>6.3000000000038719E-5</v>
      </c>
      <c r="F85" s="18">
        <f t="shared" si="15"/>
        <v>31.500000000019359</v>
      </c>
      <c r="G85" s="18">
        <f t="shared" si="16"/>
        <v>1.066533006781892E-4</v>
      </c>
      <c r="H85" s="18">
        <f t="shared" si="17"/>
        <v>4198675</v>
      </c>
      <c r="I85" s="18">
        <v>3.1759999999999997E-2</v>
      </c>
      <c r="J85" s="18">
        <v>1.8099999999999999E-5</v>
      </c>
      <c r="K85" s="18">
        <f t="shared" si="13"/>
        <v>6.4333270969083716E-6</v>
      </c>
      <c r="L85" s="18">
        <f t="shared" si="18"/>
        <v>0.43895465419020191</v>
      </c>
      <c r="M85" s="18">
        <f t="shared" si="19"/>
        <v>11.390698224225838</v>
      </c>
      <c r="N85" s="19">
        <f t="shared" si="23"/>
        <v>20.4518693342626</v>
      </c>
      <c r="O85" s="18">
        <f t="shared" si="20"/>
        <v>4.6402114360562733E-13</v>
      </c>
      <c r="P85" s="18">
        <f t="shared" si="21"/>
        <v>4.5938093216957101E-10</v>
      </c>
    </row>
    <row r="86" spans="2:16" x14ac:dyDescent="0.2">
      <c r="C86" s="11">
        <f t="shared" si="24"/>
        <v>8.1799999999999616E-3</v>
      </c>
      <c r="D86" s="11">
        <f t="shared" si="14"/>
        <v>8.2400000000000008E-3</v>
      </c>
      <c r="E86" s="11">
        <f t="shared" ref="E86:E102" si="25">(D86-C86)</f>
        <v>6.0000000000039189E-5</v>
      </c>
      <c r="F86" s="11">
        <f t="shared" si="15"/>
        <v>30.000000000019593</v>
      </c>
      <c r="G86" s="11">
        <f t="shared" si="16"/>
        <v>1.066533006781892E-4</v>
      </c>
      <c r="H86" s="11">
        <f t="shared" si="17"/>
        <v>4198675</v>
      </c>
      <c r="I86" s="11">
        <v>3.1759999999999997E-2</v>
      </c>
      <c r="J86" s="11">
        <v>1.8099999999999999E-5</v>
      </c>
      <c r="K86" s="11">
        <f t="shared" ref="K86:K102" si="26">PI()*D86^2*(0.0254*6-I86)/4</f>
        <v>6.4333270969083716E-6</v>
      </c>
      <c r="L86" s="11">
        <f t="shared" si="18"/>
        <v>0.36112908032374952</v>
      </c>
      <c r="M86" s="5">
        <f t="shared" si="19"/>
        <v>13.845464883408274</v>
      </c>
      <c r="N86" s="16">
        <f t="shared" si="23"/>
        <v>21.55062499998127</v>
      </c>
      <c r="O86" s="11">
        <f t="shared" si="20"/>
        <v>3.8175134320016772E-13</v>
      </c>
      <c r="P86" s="11">
        <f t="shared" si="21"/>
        <v>3.7793382976816605E-10</v>
      </c>
    </row>
    <row r="87" spans="2:16" x14ac:dyDescent="0.2">
      <c r="C87" s="11">
        <f t="shared" si="24"/>
        <v>8.1829999999999611E-3</v>
      </c>
      <c r="D87" s="11">
        <f t="shared" si="14"/>
        <v>8.2400000000000008E-3</v>
      </c>
      <c r="E87" s="11">
        <f t="shared" si="25"/>
        <v>5.7000000000039658E-5</v>
      </c>
      <c r="F87" s="11">
        <f t="shared" si="15"/>
        <v>28.500000000019828</v>
      </c>
      <c r="G87" s="11">
        <f t="shared" si="16"/>
        <v>1.066533006781892E-4</v>
      </c>
      <c r="H87" s="11">
        <f t="shared" si="17"/>
        <v>4198675</v>
      </c>
      <c r="I87" s="11">
        <v>3.1759999999999997E-2</v>
      </c>
      <c r="J87" s="11">
        <v>1.8099999999999999E-5</v>
      </c>
      <c r="K87" s="11">
        <f t="shared" si="26"/>
        <v>6.4333270969083716E-6</v>
      </c>
      <c r="L87" s="11">
        <f t="shared" si="18"/>
        <v>0.2941418929804962</v>
      </c>
      <c r="M87" s="5">
        <f t="shared" si="19"/>
        <v>16.998598701244973</v>
      </c>
      <c r="N87" s="16">
        <f t="shared" si="23"/>
        <v>22.7737663154616</v>
      </c>
      <c r="O87" s="11">
        <f t="shared" si="20"/>
        <v>3.1093885498248463E-13</v>
      </c>
      <c r="P87" s="11">
        <f t="shared" si="21"/>
        <v>3.0782946643265977E-10</v>
      </c>
    </row>
    <row r="88" spans="2:16" x14ac:dyDescent="0.2">
      <c r="C88" s="11">
        <f t="shared" si="24"/>
        <v>8.1859999999999607E-3</v>
      </c>
      <c r="D88" s="11">
        <f t="shared" si="14"/>
        <v>8.2400000000000008E-3</v>
      </c>
      <c r="E88" s="11">
        <f t="shared" si="25"/>
        <v>5.4000000000040127E-5</v>
      </c>
      <c r="F88" s="11">
        <f t="shared" si="15"/>
        <v>27.000000000020062</v>
      </c>
      <c r="G88" s="11">
        <f t="shared" si="16"/>
        <v>1.066533006781892E-4</v>
      </c>
      <c r="H88" s="11">
        <f t="shared" si="17"/>
        <v>4198675</v>
      </c>
      <c r="I88" s="11">
        <v>3.1759999999999997E-2</v>
      </c>
      <c r="J88" s="11">
        <v>1.8099999999999999E-5</v>
      </c>
      <c r="K88" s="11">
        <f t="shared" si="26"/>
        <v>6.4333270969083716E-6</v>
      </c>
      <c r="L88" s="11">
        <f t="shared" si="18"/>
        <v>0.23693678960049736</v>
      </c>
      <c r="M88" s="5">
        <f t="shared" si="19"/>
        <v>21.102674719407545</v>
      </c>
      <c r="N88" s="16">
        <f t="shared" si="23"/>
        <v>24.143613778363928</v>
      </c>
      <c r="O88" s="11">
        <f t="shared" si="20"/>
        <v>2.5046705627372021E-13</v>
      </c>
      <c r="P88" s="11">
        <f t="shared" si="21"/>
        <v>2.47962385710983E-10</v>
      </c>
    </row>
    <row r="89" spans="2:16" x14ac:dyDescent="0.2">
      <c r="C89" s="11">
        <f t="shared" si="24"/>
        <v>8.1889999999999602E-3</v>
      </c>
      <c r="D89" s="11">
        <f t="shared" si="14"/>
        <v>8.2400000000000008E-3</v>
      </c>
      <c r="E89" s="11">
        <f t="shared" si="25"/>
        <v>5.1000000000040596E-5</v>
      </c>
      <c r="F89" s="11">
        <f t="shared" si="15"/>
        <v>25.500000000020297</v>
      </c>
      <c r="G89" s="11">
        <f t="shared" si="16"/>
        <v>1.066533006781892E-4</v>
      </c>
      <c r="H89" s="11">
        <f t="shared" si="17"/>
        <v>4198675</v>
      </c>
      <c r="I89" s="11">
        <v>3.1759999999999997E-2</v>
      </c>
      <c r="J89" s="11">
        <v>1.8099999999999999E-5</v>
      </c>
      <c r="K89" s="11">
        <f t="shared" si="26"/>
        <v>6.4333270969083716E-6</v>
      </c>
      <c r="L89" s="11">
        <f t="shared" si="18"/>
        <v>0.18851163698585705</v>
      </c>
      <c r="M89" s="5">
        <f t="shared" si="19"/>
        <v>26.523561515595567</v>
      </c>
      <c r="N89" s="16">
        <f t="shared" si="23"/>
        <v>25.688150285530309</v>
      </c>
      <c r="O89" s="11">
        <f t="shared" si="20"/>
        <v>1.9927658709649647E-13</v>
      </c>
      <c r="P89" s="11">
        <f t="shared" si="21"/>
        <v>1.9728382122553151E-10</v>
      </c>
    </row>
    <row r="90" spans="2:16" x14ac:dyDescent="0.2">
      <c r="C90" s="11">
        <f t="shared" si="24"/>
        <v>8.1919999999999597E-3</v>
      </c>
      <c r="D90" s="11">
        <f t="shared" si="14"/>
        <v>8.2400000000000008E-3</v>
      </c>
      <c r="E90" s="11">
        <f t="shared" si="25"/>
        <v>4.8000000000041065E-5</v>
      </c>
      <c r="F90" s="11">
        <f t="shared" si="15"/>
        <v>24.000000000020531</v>
      </c>
      <c r="G90" s="11">
        <f t="shared" si="16"/>
        <v>1.066533006781892E-4</v>
      </c>
      <c r="H90" s="11">
        <f t="shared" si="17"/>
        <v>4198675</v>
      </c>
      <c r="I90" s="11">
        <v>3.1759999999999997E-2</v>
      </c>
      <c r="J90" s="11">
        <v>1.8099999999999999E-5</v>
      </c>
      <c r="K90" s="11">
        <f t="shared" si="26"/>
        <v>6.4333270969083716E-6</v>
      </c>
      <c r="L90" s="11">
        <f t="shared" si="18"/>
        <v>0.14791847130072761</v>
      </c>
      <c r="M90" s="5">
        <f t="shared" si="19"/>
        <v>33.802404500481103</v>
      </c>
      <c r="N90" s="16">
        <f t="shared" si="23"/>
        <v>27.442932128875885</v>
      </c>
      <c r="O90" s="11">
        <f t="shared" si="20"/>
        <v>1.5636535017491531E-13</v>
      </c>
      <c r="P90" s="11">
        <f t="shared" si="21"/>
        <v>1.5480169667316617E-10</v>
      </c>
    </row>
    <row r="91" spans="2:16" x14ac:dyDescent="0.2">
      <c r="C91" s="11">
        <f t="shared" si="24"/>
        <v>8.1949999999999593E-3</v>
      </c>
      <c r="D91" s="11">
        <f t="shared" si="14"/>
        <v>8.2400000000000008E-3</v>
      </c>
      <c r="E91" s="11">
        <f t="shared" si="25"/>
        <v>4.5000000000041535E-5</v>
      </c>
      <c r="F91" s="11">
        <f t="shared" si="15"/>
        <v>22.500000000020766</v>
      </c>
      <c r="G91" s="11">
        <f t="shared" si="16"/>
        <v>1.066533006781892E-4</v>
      </c>
      <c r="H91" s="11">
        <f t="shared" si="17"/>
        <v>4198675</v>
      </c>
      <c r="I91" s="11">
        <v>3.1759999999999997E-2</v>
      </c>
      <c r="J91" s="11">
        <v>1.8099999999999999E-5</v>
      </c>
      <c r="K91" s="11">
        <f t="shared" si="26"/>
        <v>6.4333270969083716E-6</v>
      </c>
      <c r="L91" s="11">
        <f t="shared" si="18"/>
        <v>0.11426349807130973</v>
      </c>
      <c r="M91" s="5">
        <f t="shared" si="19"/>
        <v>43.758506298131998</v>
      </c>
      <c r="N91" s="16">
        <f t="shared" si="23"/>
        <v>29.453827160458928</v>
      </c>
      <c r="O91" s="11">
        <f t="shared" si="20"/>
        <v>1.2078851093455845E-13</v>
      </c>
      <c r="P91" s="11">
        <f t="shared" si="21"/>
        <v>1.1958062582521286E-10</v>
      </c>
    </row>
    <row r="92" spans="2:16" x14ac:dyDescent="0.2">
      <c r="C92" s="11">
        <f t="shared" si="24"/>
        <v>8.1979999999999588E-3</v>
      </c>
      <c r="D92" s="11">
        <f t="shared" si="14"/>
        <v>8.2400000000000008E-3</v>
      </c>
      <c r="E92" s="11">
        <f t="shared" si="25"/>
        <v>4.2000000000042004E-5</v>
      </c>
      <c r="F92" s="11">
        <f t="shared" si="15"/>
        <v>21.000000000021004</v>
      </c>
      <c r="G92" s="11">
        <f t="shared" si="16"/>
        <v>1.066533006781892E-4</v>
      </c>
      <c r="H92" s="11">
        <f t="shared" si="17"/>
        <v>4198675</v>
      </c>
      <c r="I92" s="11">
        <v>3.1759999999999997E-2</v>
      </c>
      <c r="J92" s="11">
        <v>1.8099999999999999E-5</v>
      </c>
      <c r="K92" s="11">
        <f t="shared" si="26"/>
        <v>6.4333270969083716E-6</v>
      </c>
      <c r="L92" s="11">
        <f t="shared" si="18"/>
        <v>8.6707092185852597E-2</v>
      </c>
      <c r="M92" s="5">
        <f t="shared" si="19"/>
        <v>57.665409760054388</v>
      </c>
      <c r="N92" s="16">
        <f>(M92-M91)/M91*100</f>
        <v>31.781028737985189</v>
      </c>
      <c r="O92" s="11">
        <f t="shared" si="20"/>
        <v>9.165849750248748E-14</v>
      </c>
      <c r="P92" s="11">
        <f t="shared" si="21"/>
        <v>9.0741912527462594E-11</v>
      </c>
    </row>
    <row r="93" spans="2:16" x14ac:dyDescent="0.2">
      <c r="C93" s="11">
        <f t="shared" si="24"/>
        <v>8.2009999999999583E-3</v>
      </c>
      <c r="D93" s="11">
        <f t="shared" si="14"/>
        <v>8.2400000000000008E-3</v>
      </c>
      <c r="E93" s="11">
        <f t="shared" si="25"/>
        <v>3.9000000000042473E-5</v>
      </c>
      <c r="F93" s="11">
        <f t="shared" si="15"/>
        <v>19.500000000021238</v>
      </c>
      <c r="G93" s="11">
        <f t="shared" si="16"/>
        <v>1.066533006781892E-4</v>
      </c>
      <c r="H93" s="11">
        <f t="shared" si="17"/>
        <v>4198675</v>
      </c>
      <c r="I93" s="11">
        <v>3.1759999999999997E-2</v>
      </c>
      <c r="J93" s="11">
        <v>1.8099999999999999E-5</v>
      </c>
      <c r="K93" s="11">
        <f t="shared" si="26"/>
        <v>6.4333270969083716E-6</v>
      </c>
      <c r="L93" s="11">
        <f t="shared" si="18"/>
        <v>6.4463797894653729E-2</v>
      </c>
      <c r="M93" s="5">
        <f t="shared" si="19"/>
        <v>77.562913810491949</v>
      </c>
      <c r="N93" s="16">
        <f t="shared" ref="N93:N102" si="27">(M93-M92)/M92*100</f>
        <v>34.505094359393304</v>
      </c>
      <c r="O93" s="11">
        <f t="shared" si="20"/>
        <v>6.8145000707243762E-14</v>
      </c>
      <c r="P93" s="11">
        <f t="shared" si="21"/>
        <v>6.746355070017132E-11</v>
      </c>
    </row>
    <row r="94" spans="2:16" x14ac:dyDescent="0.2">
      <c r="C94" s="2">
        <f t="shared" si="24"/>
        <v>8.2039999999999579E-3</v>
      </c>
      <c r="D94" s="2">
        <f t="shared" si="14"/>
        <v>8.2400000000000008E-3</v>
      </c>
      <c r="E94" s="2">
        <f t="shared" si="25"/>
        <v>3.6000000000042942E-5</v>
      </c>
      <c r="F94" s="2">
        <f t="shared" si="15"/>
        <v>18.000000000021473</v>
      </c>
      <c r="G94" s="2">
        <f t="shared" si="16"/>
        <v>1.066533006781892E-4</v>
      </c>
      <c r="H94" s="2">
        <f t="shared" si="17"/>
        <v>4198675</v>
      </c>
      <c r="I94" s="2">
        <v>3.1759999999999997E-2</v>
      </c>
      <c r="J94" s="2">
        <v>1.8099999999999999E-5</v>
      </c>
      <c r="K94" s="2">
        <f t="shared" si="26"/>
        <v>6.4333270969083716E-6</v>
      </c>
      <c r="L94" s="2">
        <f t="shared" si="18"/>
        <v>4.6802328810058989E-2</v>
      </c>
      <c r="M94" s="2">
        <f t="shared" si="19"/>
        <v>106.8322907668085</v>
      </c>
      <c r="N94" s="6">
        <f t="shared" si="27"/>
        <v>37.736304012288507</v>
      </c>
      <c r="O94" s="2">
        <f t="shared" si="20"/>
        <v>4.947497407884855E-14</v>
      </c>
      <c r="P94" s="2">
        <f t="shared" si="21"/>
        <v>4.8980224338060059E-11</v>
      </c>
    </row>
    <row r="95" spans="2:16" x14ac:dyDescent="0.2">
      <c r="C95" s="2">
        <f t="shared" si="24"/>
        <v>8.2069999999999574E-3</v>
      </c>
      <c r="D95" s="2">
        <f t="shared" si="14"/>
        <v>8.2400000000000008E-3</v>
      </c>
      <c r="E95" s="2">
        <f t="shared" si="25"/>
        <v>3.3000000000043411E-5</v>
      </c>
      <c r="F95" s="2">
        <f t="shared" si="15"/>
        <v>16.500000000021707</v>
      </c>
      <c r="G95" s="2">
        <f t="shared" si="16"/>
        <v>1.066533006781892E-4</v>
      </c>
      <c r="H95" s="2">
        <f t="shared" si="17"/>
        <v>4198675</v>
      </c>
      <c r="I95" s="2">
        <v>3.1759999999999997E-2</v>
      </c>
      <c r="J95" s="2">
        <v>1.8099999999999999E-5</v>
      </c>
      <c r="K95" s="2">
        <f t="shared" si="26"/>
        <v>6.4333270969083716E-6</v>
      </c>
      <c r="L95" s="2">
        <f t="shared" si="18"/>
        <v>3.304556790646266E-2</v>
      </c>
      <c r="M95" s="2">
        <f t="shared" si="19"/>
        <v>151.306220978038</v>
      </c>
      <c r="N95" s="6">
        <f t="shared" si="27"/>
        <v>41.629670104431582</v>
      </c>
      <c r="O95" s="2">
        <f t="shared" si="20"/>
        <v>3.4932633848802907E-14</v>
      </c>
      <c r="P95" s="2">
        <f t="shared" si="21"/>
        <v>3.4583307510314876E-11</v>
      </c>
    </row>
    <row r="96" spans="2:16" x14ac:dyDescent="0.2">
      <c r="C96" s="2">
        <f t="shared" si="24"/>
        <v>8.2099999999999569E-3</v>
      </c>
      <c r="D96" s="2">
        <f t="shared" si="14"/>
        <v>8.2400000000000008E-3</v>
      </c>
      <c r="E96" s="2">
        <f t="shared" si="25"/>
        <v>3.000000000004388E-5</v>
      </c>
      <c r="F96" s="2">
        <f t="shared" si="15"/>
        <v>15.00000000002194</v>
      </c>
      <c r="G96" s="2">
        <f t="shared" si="16"/>
        <v>1.066533006781892E-4</v>
      </c>
      <c r="H96" s="2">
        <f t="shared" si="17"/>
        <v>4198675</v>
      </c>
      <c r="I96" s="2">
        <v>3.1759999999999997E-2</v>
      </c>
      <c r="J96" s="2">
        <v>1.8099999999999999E-5</v>
      </c>
      <c r="K96" s="2">
        <f t="shared" si="26"/>
        <v>6.4333270969083716E-6</v>
      </c>
      <c r="L96" s="2">
        <f t="shared" si="18"/>
        <v>2.2570567520307436E-2</v>
      </c>
      <c r="M96" s="2">
        <f t="shared" si="19"/>
        <v>221.52743813381502</v>
      </c>
      <c r="N96" s="6">
        <f t="shared" si="27"/>
        <v>46.409999999913808</v>
      </c>
      <c r="O96" s="2">
        <f t="shared" si="20"/>
        <v>2.3859458950087743E-14</v>
      </c>
      <c r="P96" s="2">
        <f t="shared" si="21"/>
        <v>2.3620864360586866E-11</v>
      </c>
    </row>
    <row r="97" spans="3:16" x14ac:dyDescent="0.2">
      <c r="C97" s="2">
        <f t="shared" si="24"/>
        <v>8.2129999999999564E-3</v>
      </c>
      <c r="D97" s="2">
        <f t="shared" si="14"/>
        <v>8.2400000000000008E-3</v>
      </c>
      <c r="E97" s="2">
        <f t="shared" si="25"/>
        <v>2.700000000004435E-5</v>
      </c>
      <c r="F97" s="2">
        <f t="shared" si="15"/>
        <v>13.500000000022174</v>
      </c>
      <c r="G97" s="2">
        <f t="shared" si="16"/>
        <v>1.066533006781892E-4</v>
      </c>
      <c r="H97" s="2">
        <f t="shared" si="17"/>
        <v>4198675</v>
      </c>
      <c r="I97" s="2">
        <v>3.1759999999999997E-2</v>
      </c>
      <c r="J97" s="2">
        <v>1.8099999999999999E-5</v>
      </c>
      <c r="K97" s="2">
        <f t="shared" si="26"/>
        <v>6.4333270969083716E-6</v>
      </c>
      <c r="L97" s="2">
        <f t="shared" si="18"/>
        <v>1.4808549350084367E-2</v>
      </c>
      <c r="M97" s="2">
        <f t="shared" si="19"/>
        <v>337.64279550930587</v>
      </c>
      <c r="N97" s="6">
        <f t="shared" si="27"/>
        <v>52.415790275762873</v>
      </c>
      <c r="O97" s="2">
        <f t="shared" si="20"/>
        <v>1.5654191017163835E-14</v>
      </c>
      <c r="P97" s="2">
        <f t="shared" si="21"/>
        <v>1.5497649106992195E-11</v>
      </c>
    </row>
    <row r="98" spans="3:16" x14ac:dyDescent="0.2">
      <c r="C98" s="2">
        <f t="shared" si="24"/>
        <v>8.215999999999956E-3</v>
      </c>
      <c r="D98" s="2">
        <f t="shared" si="14"/>
        <v>8.2400000000000008E-3</v>
      </c>
      <c r="E98" s="2">
        <f t="shared" si="25"/>
        <v>2.4000000000044819E-5</v>
      </c>
      <c r="F98" s="2">
        <f t="shared" si="15"/>
        <v>12.000000000022409</v>
      </c>
      <c r="G98" s="2">
        <f t="shared" si="16"/>
        <v>1.066533006781892E-4</v>
      </c>
      <c r="H98" s="2">
        <f t="shared" si="17"/>
        <v>4198675</v>
      </c>
      <c r="I98" s="2">
        <v>3.1759999999999997E-2</v>
      </c>
      <c r="J98" s="2">
        <v>1.8099999999999999E-5</v>
      </c>
      <c r="K98" s="2">
        <f t="shared" si="26"/>
        <v>6.4333270969083716E-6</v>
      </c>
      <c r="L98" s="2">
        <f t="shared" si="18"/>
        <v>9.2449044563328916E-3</v>
      </c>
      <c r="M98" s="2">
        <f t="shared" si="19"/>
        <v>540.83847200550883</v>
      </c>
      <c r="N98" s="6">
        <f t="shared" si="27"/>
        <v>60.180664062355994</v>
      </c>
      <c r="O98" s="2">
        <f t="shared" si="20"/>
        <v>9.7728343859717621E-15</v>
      </c>
      <c r="P98" s="2">
        <f t="shared" si="21"/>
        <v>9.6751060421120442E-12</v>
      </c>
    </row>
    <row r="99" spans="3:16" x14ac:dyDescent="0.2">
      <c r="C99" s="2">
        <f t="shared" si="24"/>
        <v>8.2189999999999555E-3</v>
      </c>
      <c r="D99" s="2">
        <f t="shared" si="14"/>
        <v>8.2400000000000008E-3</v>
      </c>
      <c r="E99" s="2">
        <f t="shared" si="25"/>
        <v>2.1000000000045288E-5</v>
      </c>
      <c r="F99" s="2">
        <f t="shared" si="15"/>
        <v>10.500000000022643</v>
      </c>
      <c r="G99" s="2">
        <f t="shared" si="16"/>
        <v>1.066533006781892E-4</v>
      </c>
      <c r="H99" s="2">
        <f t="shared" si="17"/>
        <v>4198675</v>
      </c>
      <c r="I99" s="2">
        <v>3.1759999999999997E-2</v>
      </c>
      <c r="J99" s="2">
        <v>1.8099999999999999E-5</v>
      </c>
      <c r="K99" s="2">
        <f t="shared" si="26"/>
        <v>6.4333270969083716E-6</v>
      </c>
      <c r="L99" s="2">
        <f t="shared" si="18"/>
        <v>5.4191932616408567E-3</v>
      </c>
      <c r="M99" s="2">
        <f t="shared" si="19"/>
        <v>922.64655615660206</v>
      </c>
      <c r="N99" s="6">
        <f t="shared" si="27"/>
        <v>70.595585172647304</v>
      </c>
      <c r="O99" s="2">
        <f t="shared" si="20"/>
        <v>5.7286560939319677E-15</v>
      </c>
      <c r="P99" s="2">
        <f t="shared" si="21"/>
        <v>5.6713695329926476E-12</v>
      </c>
    </row>
    <row r="100" spans="3:16" x14ac:dyDescent="0.2">
      <c r="C100" s="2">
        <f t="shared" si="24"/>
        <v>8.221999999999955E-3</v>
      </c>
      <c r="D100" s="2">
        <f t="shared" si="14"/>
        <v>8.2400000000000008E-3</v>
      </c>
      <c r="E100" s="2">
        <f t="shared" si="25"/>
        <v>1.8000000000045757E-5</v>
      </c>
      <c r="F100" s="2">
        <f t="shared" si="15"/>
        <v>9.0000000000228795</v>
      </c>
      <c r="G100" s="2">
        <f t="shared" si="16"/>
        <v>1.066533006781892E-4</v>
      </c>
      <c r="H100" s="2">
        <f t="shared" si="17"/>
        <v>4198675</v>
      </c>
      <c r="I100" s="2">
        <v>3.1759999999999997E-2</v>
      </c>
      <c r="J100" s="2">
        <v>1.8099999999999999E-5</v>
      </c>
      <c r="K100" s="2">
        <f t="shared" si="26"/>
        <v>6.4333270969083716E-6</v>
      </c>
      <c r="L100" s="2">
        <f t="shared" si="18"/>
        <v>2.9251455506444728E-3</v>
      </c>
      <c r="M100" s="2">
        <f t="shared" si="19"/>
        <v>1709.3166522597112</v>
      </c>
      <c r="N100" s="6">
        <f t="shared" si="27"/>
        <v>85.262345678726675</v>
      </c>
      <c r="O100" s="2">
        <f t="shared" si="20"/>
        <v>3.0921858799447224E-15</v>
      </c>
      <c r="P100" s="2">
        <f t="shared" si="21"/>
        <v>3.0612640211452751E-12</v>
      </c>
    </row>
    <row r="101" spans="3:16" x14ac:dyDescent="0.2">
      <c r="C101" s="2">
        <f t="shared" si="24"/>
        <v>8.2249999999999546E-3</v>
      </c>
      <c r="D101" s="2">
        <f t="shared" si="14"/>
        <v>8.2400000000000008E-3</v>
      </c>
      <c r="E101" s="2">
        <f t="shared" si="25"/>
        <v>1.5000000000046226E-5</v>
      </c>
      <c r="F101" s="2">
        <f t="shared" si="15"/>
        <v>7.5000000000231131</v>
      </c>
      <c r="G101" s="2">
        <f t="shared" si="16"/>
        <v>1.066533006781892E-4</v>
      </c>
      <c r="H101" s="2">
        <f t="shared" si="17"/>
        <v>4198675</v>
      </c>
      <c r="I101" s="2">
        <v>3.1759999999999997E-2</v>
      </c>
      <c r="J101" s="2">
        <v>1.8099999999999999E-5</v>
      </c>
      <c r="K101" s="2">
        <f t="shared" si="26"/>
        <v>6.4333270969083716E-6</v>
      </c>
      <c r="L101" s="2">
        <f t="shared" si="18"/>
        <v>1.4106604700283507E-3</v>
      </c>
      <c r="M101" s="2">
        <f t="shared" si="19"/>
        <v>3544.4390101180852</v>
      </c>
      <c r="N101" s="6">
        <f t="shared" si="27"/>
        <v>107.35999999955234</v>
      </c>
      <c r="O101" s="2">
        <f t="shared" si="20"/>
        <v>1.4912161843901418E-15</v>
      </c>
      <c r="P101" s="2">
        <f t="shared" si="21"/>
        <v>1.4763040225462402E-12</v>
      </c>
    </row>
    <row r="102" spans="3:16" x14ac:dyDescent="0.2">
      <c r="C102" s="2">
        <f t="shared" si="24"/>
        <v>8.2279999999999541E-3</v>
      </c>
      <c r="D102" s="2">
        <f t="shared" si="14"/>
        <v>8.2400000000000008E-3</v>
      </c>
      <c r="E102" s="2">
        <f t="shared" si="25"/>
        <v>1.2000000000046696E-5</v>
      </c>
      <c r="F102" s="2">
        <f t="shared" si="15"/>
        <v>6.0000000000233475</v>
      </c>
      <c r="G102" s="2">
        <f t="shared" si="16"/>
        <v>1.066533006781892E-4</v>
      </c>
      <c r="H102" s="2">
        <f t="shared" si="17"/>
        <v>4198675</v>
      </c>
      <c r="I102" s="2">
        <v>3.1759999999999997E-2</v>
      </c>
      <c r="J102" s="2">
        <v>1.8099999999999999E-5</v>
      </c>
      <c r="K102" s="2">
        <f t="shared" si="26"/>
        <v>6.4333270969083716E-6</v>
      </c>
      <c r="L102" s="2">
        <f t="shared" si="18"/>
        <v>5.7780652852548351E-4</v>
      </c>
      <c r="M102" s="2">
        <f t="shared" si="19"/>
        <v>8653.4155520180848</v>
      </c>
      <c r="N102" s="6">
        <f t="shared" si="27"/>
        <v>144.14062499920942</v>
      </c>
      <c r="O102" s="2">
        <f t="shared" si="20"/>
        <v>6.1080214912817991E-16</v>
      </c>
      <c r="P102" s="2">
        <f t="shared" si="21"/>
        <v>6.0469412763689809E-13</v>
      </c>
    </row>
    <row r="103" spans="3:16" x14ac:dyDescent="0.2">
      <c r="C103"/>
    </row>
    <row r="104" spans="3:16" x14ac:dyDescent="0.2">
      <c r="C104"/>
    </row>
    <row r="105" spans="3:16" x14ac:dyDescent="0.2">
      <c r="C105"/>
    </row>
    <row r="107" spans="3:16" x14ac:dyDescent="0.2">
      <c r="C107" s="21" t="s">
        <v>16</v>
      </c>
      <c r="D107" s="21" t="s">
        <v>17</v>
      </c>
    </row>
    <row r="108" spans="3:16" x14ac:dyDescent="0.2">
      <c r="C108" s="21">
        <v>0</v>
      </c>
      <c r="D108" s="21">
        <f>(430000-101325)*EXP(-$L$85*C108) +101325</f>
        <v>430000</v>
      </c>
    </row>
    <row r="109" spans="3:16" x14ac:dyDescent="0.2">
      <c r="C109" s="21">
        <f>C108+1</f>
        <v>1</v>
      </c>
      <c r="D109" s="21">
        <f t="shared" ref="D109:D151" si="28">(430000-101325)*EXP(-$L$85*C109) +101325</f>
        <v>313225.06380695885</v>
      </c>
    </row>
    <row r="110" spans="3:16" x14ac:dyDescent="0.2">
      <c r="C110" s="21">
        <f t="shared" ref="C110:C152" si="29">C109+1</f>
        <v>2</v>
      </c>
      <c r="D110" s="21">
        <f t="shared" si="28"/>
        <v>237939.09307490147</v>
      </c>
    </row>
    <row r="111" spans="3:16" x14ac:dyDescent="0.2">
      <c r="C111" s="21">
        <f t="shared" si="29"/>
        <v>3</v>
      </c>
      <c r="D111" s="21">
        <f t="shared" si="28"/>
        <v>189401.47384042427</v>
      </c>
    </row>
    <row r="112" spans="3:16" x14ac:dyDescent="0.2">
      <c r="C112" s="21">
        <f t="shared" si="29"/>
        <v>4</v>
      </c>
      <c r="D112" s="21">
        <f t="shared" si="28"/>
        <v>158108.78467080806</v>
      </c>
    </row>
    <row r="113" spans="3:4" x14ac:dyDescent="0.2">
      <c r="C113" s="21">
        <f t="shared" si="29"/>
        <v>5</v>
      </c>
      <c r="D113" s="21">
        <f t="shared" si="28"/>
        <v>137934.0746024031</v>
      </c>
    </row>
    <row r="114" spans="3:4" x14ac:dyDescent="0.2">
      <c r="C114" s="21">
        <f t="shared" si="29"/>
        <v>6</v>
      </c>
      <c r="D114" s="21">
        <f t="shared" si="28"/>
        <v>124927.23699448677</v>
      </c>
    </row>
    <row r="115" spans="3:4" x14ac:dyDescent="0.2">
      <c r="C115" s="21">
        <f t="shared" si="29"/>
        <v>7</v>
      </c>
      <c r="D115" s="21">
        <f t="shared" si="28"/>
        <v>116541.59853995196</v>
      </c>
    </row>
    <row r="116" spans="3:4" x14ac:dyDescent="0.2">
      <c r="C116" s="21">
        <f t="shared" si="29"/>
        <v>8</v>
      </c>
      <c r="D116" s="21">
        <f t="shared" si="28"/>
        <v>111135.29345566501</v>
      </c>
    </row>
    <row r="117" spans="3:4" x14ac:dyDescent="0.2">
      <c r="C117" s="21">
        <f t="shared" si="29"/>
        <v>9</v>
      </c>
      <c r="D117" s="21">
        <f t="shared" si="28"/>
        <v>107649.79442981792</v>
      </c>
    </row>
    <row r="118" spans="3:4" x14ac:dyDescent="0.2">
      <c r="C118" s="21">
        <f t="shared" si="29"/>
        <v>10</v>
      </c>
      <c r="D118" s="21">
        <f t="shared" si="28"/>
        <v>105402.65830453888</v>
      </c>
    </row>
    <row r="119" spans="3:4" x14ac:dyDescent="0.2">
      <c r="C119" s="21">
        <f t="shared" si="29"/>
        <v>11</v>
      </c>
      <c r="D119" s="21">
        <f t="shared" si="28"/>
        <v>103953.90714205451</v>
      </c>
    </row>
    <row r="120" spans="3:4" x14ac:dyDescent="0.2">
      <c r="C120" s="21">
        <f t="shared" si="29"/>
        <v>12</v>
      </c>
      <c r="D120" s="21">
        <f t="shared" si="28"/>
        <v>103019.8827600028</v>
      </c>
    </row>
    <row r="121" spans="3:4" x14ac:dyDescent="0.2">
      <c r="C121" s="21">
        <f t="shared" si="29"/>
        <v>13</v>
      </c>
      <c r="D121" s="21">
        <f t="shared" si="28"/>
        <v>102417.70788770034</v>
      </c>
    </row>
    <row r="122" spans="3:4" x14ac:dyDescent="0.2">
      <c r="C122" s="21">
        <f t="shared" si="29"/>
        <v>14</v>
      </c>
      <c r="D122" s="21">
        <f t="shared" si="28"/>
        <v>102029.47971742928</v>
      </c>
    </row>
    <row r="123" spans="3:4" x14ac:dyDescent="0.2">
      <c r="C123" s="21">
        <f t="shared" si="29"/>
        <v>15</v>
      </c>
      <c r="D123" s="21">
        <f t="shared" si="28"/>
        <v>101779.18512839118</v>
      </c>
    </row>
    <row r="124" spans="3:4" x14ac:dyDescent="0.2">
      <c r="C124" s="21">
        <f t="shared" si="29"/>
        <v>16</v>
      </c>
      <c r="D124" s="21">
        <f t="shared" si="28"/>
        <v>101617.81770042219</v>
      </c>
    </row>
    <row r="125" spans="3:4" x14ac:dyDescent="0.2">
      <c r="C125" s="21">
        <f t="shared" si="29"/>
        <v>17</v>
      </c>
      <c r="D125" s="21">
        <f t="shared" si="28"/>
        <v>101513.782503699</v>
      </c>
    </row>
    <row r="126" spans="3:4" x14ac:dyDescent="0.2">
      <c r="C126" s="21">
        <f t="shared" si="29"/>
        <v>18</v>
      </c>
      <c r="D126" s="21">
        <f t="shared" si="28"/>
        <v>101446.70997057718</v>
      </c>
    </row>
    <row r="127" spans="3:4" x14ac:dyDescent="0.2">
      <c r="C127" s="21">
        <f t="shared" si="29"/>
        <v>19</v>
      </c>
      <c r="D127" s="21">
        <f t="shared" si="28"/>
        <v>101403.46763681828</v>
      </c>
    </row>
    <row r="128" spans="3:4" x14ac:dyDescent="0.2">
      <c r="C128" s="21">
        <f t="shared" si="29"/>
        <v>20</v>
      </c>
      <c r="D128" s="21">
        <f t="shared" si="28"/>
        <v>101375.58887122104</v>
      </c>
    </row>
    <row r="129" spans="3:4" x14ac:dyDescent="0.2">
      <c r="C129" s="21">
        <f t="shared" si="29"/>
        <v>21</v>
      </c>
      <c r="D129" s="21">
        <f t="shared" si="28"/>
        <v>101357.61515186631</v>
      </c>
    </row>
    <row r="130" spans="3:4" x14ac:dyDescent="0.2">
      <c r="C130" s="21">
        <f t="shared" si="29"/>
        <v>22</v>
      </c>
      <c r="D130" s="21">
        <f t="shared" si="28"/>
        <v>101346.02731501193</v>
      </c>
    </row>
    <row r="131" spans="3:4" x14ac:dyDescent="0.2">
      <c r="C131" s="21">
        <f t="shared" si="29"/>
        <v>23</v>
      </c>
      <c r="D131" s="21">
        <f t="shared" si="28"/>
        <v>101338.55652055287</v>
      </c>
    </row>
    <row r="132" spans="3:4" x14ac:dyDescent="0.2">
      <c r="C132" s="21">
        <f t="shared" si="29"/>
        <v>24</v>
      </c>
      <c r="D132" s="21">
        <f t="shared" si="28"/>
        <v>101333.7400245536</v>
      </c>
    </row>
    <row r="133" spans="3:4" x14ac:dyDescent="0.2">
      <c r="C133" s="21">
        <f t="shared" si="29"/>
        <v>25</v>
      </c>
      <c r="D133" s="21">
        <f t="shared" si="28"/>
        <v>101330.63478135112</v>
      </c>
    </row>
    <row r="134" spans="3:4" x14ac:dyDescent="0.2">
      <c r="C134" s="21">
        <f t="shared" si="29"/>
        <v>26</v>
      </c>
      <c r="D134" s="21">
        <f t="shared" si="28"/>
        <v>101328.63279996302</v>
      </c>
    </row>
    <row r="135" spans="3:4" x14ac:dyDescent="0.2">
      <c r="C135" s="21">
        <f t="shared" si="29"/>
        <v>27</v>
      </c>
      <c r="D135" s="21">
        <f t="shared" si="28"/>
        <v>101327.34210251452</v>
      </c>
    </row>
    <row r="136" spans="3:4" x14ac:dyDescent="0.2">
      <c r="C136" s="21">
        <f t="shared" si="29"/>
        <v>28</v>
      </c>
      <c r="D136" s="21">
        <f t="shared" si="28"/>
        <v>101326.50997694461</v>
      </c>
    </row>
    <row r="137" spans="3:4" x14ac:dyDescent="0.2">
      <c r="C137" s="21">
        <f t="shared" si="29"/>
        <v>29</v>
      </c>
      <c r="D137" s="21">
        <f t="shared" si="28"/>
        <v>101325.9734972569</v>
      </c>
    </row>
    <row r="138" spans="3:4" x14ac:dyDescent="0.2">
      <c r="C138" s="21">
        <f t="shared" si="29"/>
        <v>30</v>
      </c>
      <c r="D138" s="21">
        <f t="shared" si="28"/>
        <v>101325.62762342999</v>
      </c>
    </row>
    <row r="139" spans="3:4" x14ac:dyDescent="0.2">
      <c r="C139" s="21">
        <f t="shared" si="29"/>
        <v>31</v>
      </c>
      <c r="D139" s="21">
        <f t="shared" si="28"/>
        <v>101325.40463511024</v>
      </c>
    </row>
    <row r="140" spans="3:4" x14ac:dyDescent="0.2">
      <c r="C140" s="21">
        <f t="shared" si="29"/>
        <v>32</v>
      </c>
      <c r="D140" s="21">
        <f t="shared" si="28"/>
        <v>101325.26087230754</v>
      </c>
    </row>
    <row r="141" spans="3:4" x14ac:dyDescent="0.2">
      <c r="C141" s="21">
        <f t="shared" si="29"/>
        <v>33</v>
      </c>
      <c r="D141" s="21">
        <f t="shared" si="28"/>
        <v>101325.16818698902</v>
      </c>
    </row>
    <row r="142" spans="3:4" x14ac:dyDescent="0.2">
      <c r="C142" s="21">
        <f t="shared" si="29"/>
        <v>34</v>
      </c>
      <c r="D142" s="21">
        <f t="shared" si="28"/>
        <v>101325.10843183602</v>
      </c>
    </row>
    <row r="143" spans="3:4" x14ac:dyDescent="0.2">
      <c r="C143" s="21">
        <f t="shared" si="29"/>
        <v>35</v>
      </c>
      <c r="D143" s="21">
        <f t="shared" si="28"/>
        <v>101325.0699070905</v>
      </c>
    </row>
    <row r="144" spans="3:4" x14ac:dyDescent="0.2">
      <c r="C144" s="21">
        <f t="shared" si="29"/>
        <v>36</v>
      </c>
      <c r="D144" s="21">
        <f t="shared" si="28"/>
        <v>101325.04506980129</v>
      </c>
    </row>
    <row r="145" spans="3:4" x14ac:dyDescent="0.2">
      <c r="C145" s="21">
        <f t="shared" si="29"/>
        <v>37</v>
      </c>
      <c r="D145" s="21">
        <f t="shared" si="28"/>
        <v>101325.02905695222</v>
      </c>
    </row>
    <row r="146" spans="3:4" x14ac:dyDescent="0.2">
      <c r="C146" s="21">
        <f t="shared" si="29"/>
        <v>38</v>
      </c>
      <c r="D146" s="21">
        <f t="shared" si="28"/>
        <v>101325.01873330807</v>
      </c>
    </row>
    <row r="147" spans="3:4" x14ac:dyDescent="0.2">
      <c r="C147" s="21">
        <f t="shared" si="29"/>
        <v>39</v>
      </c>
      <c r="D147" s="21">
        <f t="shared" si="28"/>
        <v>101325.01207755131</v>
      </c>
    </row>
    <row r="148" spans="3:4" x14ac:dyDescent="0.2">
      <c r="C148" s="21">
        <f t="shared" si="29"/>
        <v>40</v>
      </c>
      <c r="D148" s="21">
        <f t="shared" si="28"/>
        <v>101325.00778651827</v>
      </c>
    </row>
    <row r="149" spans="3:4" x14ac:dyDescent="0.2">
      <c r="C149"/>
      <c r="D149"/>
    </row>
    <row r="150" spans="3:4" x14ac:dyDescent="0.2">
      <c r="C150"/>
      <c r="D150"/>
    </row>
    <row r="151" spans="3:4" x14ac:dyDescent="0.2">
      <c r="C151"/>
      <c r="D151"/>
    </row>
    <row r="152" spans="3:4" x14ac:dyDescent="0.2">
      <c r="C152"/>
      <c r="D1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08C0-EF34-7943-A814-3C18B50DA007}">
  <dimension ref="B8:AN41"/>
  <sheetViews>
    <sheetView topLeftCell="B19" zoomScale="125" workbookViewId="0">
      <selection activeCell="AH37" sqref="AH37"/>
    </sheetView>
  </sheetViews>
  <sheetFormatPr baseColWidth="10" defaultRowHeight="16" x14ac:dyDescent="0.2"/>
  <cols>
    <col min="2" max="2" width="10.83203125" style="1"/>
    <col min="3" max="3" width="34.5" style="1" customWidth="1"/>
    <col min="4" max="4" width="14.83203125" style="1" customWidth="1"/>
    <col min="5" max="12" width="15.33203125" style="1" bestFit="1" customWidth="1"/>
    <col min="13" max="13" width="15.33203125" bestFit="1" customWidth="1"/>
    <col min="14" max="18" width="14.6640625" bestFit="1" customWidth="1"/>
  </cols>
  <sheetData>
    <row r="8" spans="2:2" x14ac:dyDescent="0.2">
      <c r="B8"/>
    </row>
    <row r="9" spans="2:2" x14ac:dyDescent="0.2">
      <c r="B9"/>
    </row>
    <row r="10" spans="2:2" x14ac:dyDescent="0.2">
      <c r="B10"/>
    </row>
    <row r="11" spans="2:2" x14ac:dyDescent="0.2">
      <c r="B11"/>
    </row>
    <row r="12" spans="2:2" x14ac:dyDescent="0.2">
      <c r="B12"/>
    </row>
    <row r="13" spans="2:2" x14ac:dyDescent="0.2">
      <c r="B13"/>
    </row>
    <row r="14" spans="2:2" x14ac:dyDescent="0.2">
      <c r="B14"/>
    </row>
    <row r="15" spans="2:2" x14ac:dyDescent="0.2">
      <c r="B15"/>
    </row>
    <row r="16" spans="2:2" x14ac:dyDescent="0.2">
      <c r="B16"/>
    </row>
    <row r="17" spans="2:34" x14ac:dyDescent="0.2">
      <c r="B17"/>
    </row>
    <row r="29" spans="2:34" x14ac:dyDescent="0.2">
      <c r="B29"/>
      <c r="C29" s="4" t="s">
        <v>6</v>
      </c>
      <c r="D29" s="2">
        <v>7.9399999999999991E-3</v>
      </c>
      <c r="E29" s="2">
        <f t="shared" ref="E29:AH29" si="0">D29+0.000001</f>
        <v>7.9409999999999984E-3</v>
      </c>
      <c r="F29" s="2">
        <f t="shared" si="0"/>
        <v>7.9419999999999977E-3</v>
      </c>
      <c r="G29" s="2">
        <f t="shared" si="0"/>
        <v>7.9429999999999969E-3</v>
      </c>
      <c r="H29" s="2">
        <f t="shared" si="0"/>
        <v>7.9439999999999962E-3</v>
      </c>
      <c r="I29" s="2">
        <f t="shared" si="0"/>
        <v>7.9449999999999955E-3</v>
      </c>
      <c r="J29" s="2">
        <f t="shared" si="0"/>
        <v>7.9459999999999947E-3</v>
      </c>
      <c r="K29" s="2">
        <f t="shared" si="0"/>
        <v>7.946999999999994E-3</v>
      </c>
      <c r="L29" s="2">
        <f t="shared" si="0"/>
        <v>7.9479999999999933E-3</v>
      </c>
      <c r="M29" s="2">
        <f t="shared" si="0"/>
        <v>7.9489999999999925E-3</v>
      </c>
      <c r="N29" s="2">
        <f t="shared" si="0"/>
        <v>7.9499999999999918E-3</v>
      </c>
      <c r="O29" s="2">
        <f t="shared" si="0"/>
        <v>7.9509999999999911E-3</v>
      </c>
      <c r="P29" s="2">
        <f t="shared" si="0"/>
        <v>7.9519999999999903E-3</v>
      </c>
      <c r="Q29" s="2">
        <f t="shared" si="0"/>
        <v>7.9529999999999896E-3</v>
      </c>
      <c r="R29" s="2">
        <f t="shared" si="0"/>
        <v>7.9539999999999889E-3</v>
      </c>
      <c r="S29" s="2">
        <f t="shared" si="0"/>
        <v>7.9549999999999881E-3</v>
      </c>
      <c r="T29" s="2">
        <f t="shared" si="0"/>
        <v>7.9559999999999874E-3</v>
      </c>
      <c r="U29" s="2">
        <f t="shared" si="0"/>
        <v>7.9569999999999867E-3</v>
      </c>
      <c r="V29" s="2">
        <f t="shared" si="0"/>
        <v>7.9579999999999859E-3</v>
      </c>
      <c r="W29" s="2">
        <f t="shared" si="0"/>
        <v>7.9589999999999852E-3</v>
      </c>
      <c r="X29" s="2">
        <f t="shared" si="0"/>
        <v>7.9599999999999844E-3</v>
      </c>
      <c r="Y29" s="2">
        <f t="shared" si="0"/>
        <v>7.9609999999999837E-3</v>
      </c>
      <c r="Z29" s="2">
        <f t="shared" si="0"/>
        <v>7.961999999999983E-3</v>
      </c>
      <c r="AA29" s="2">
        <f t="shared" si="0"/>
        <v>7.9629999999999822E-3</v>
      </c>
      <c r="AB29" s="2">
        <f t="shared" si="0"/>
        <v>7.9639999999999815E-3</v>
      </c>
      <c r="AC29" s="2">
        <f t="shared" si="0"/>
        <v>7.9649999999999808E-3</v>
      </c>
      <c r="AD29" s="2">
        <f t="shared" si="0"/>
        <v>7.96599999999998E-3</v>
      </c>
      <c r="AE29" s="2">
        <f t="shared" si="0"/>
        <v>7.9669999999999793E-3</v>
      </c>
      <c r="AF29" s="2">
        <f t="shared" si="0"/>
        <v>7.9679999999999786E-3</v>
      </c>
      <c r="AG29" s="2">
        <f t="shared" si="0"/>
        <v>7.9689999999999778E-3</v>
      </c>
      <c r="AH29" s="2">
        <f t="shared" si="0"/>
        <v>7.9699999999999771E-3</v>
      </c>
    </row>
    <row r="30" spans="2:34" ht="17" customHeight="1" x14ac:dyDescent="0.2">
      <c r="B30"/>
      <c r="C30" s="9" t="s">
        <v>5</v>
      </c>
      <c r="D30" s="2">
        <f t="shared" ref="D30:AH30" si="1">0.00824</f>
        <v>8.2400000000000008E-3</v>
      </c>
      <c r="E30" s="2">
        <f t="shared" si="1"/>
        <v>8.2400000000000008E-3</v>
      </c>
      <c r="F30" s="2">
        <f t="shared" si="1"/>
        <v>8.2400000000000008E-3</v>
      </c>
      <c r="G30" s="2">
        <f t="shared" si="1"/>
        <v>8.2400000000000008E-3</v>
      </c>
      <c r="H30" s="2">
        <f t="shared" si="1"/>
        <v>8.2400000000000008E-3</v>
      </c>
      <c r="I30" s="2">
        <f t="shared" si="1"/>
        <v>8.2400000000000008E-3</v>
      </c>
      <c r="J30" s="2">
        <f t="shared" si="1"/>
        <v>8.2400000000000008E-3</v>
      </c>
      <c r="K30" s="2">
        <f t="shared" si="1"/>
        <v>8.2400000000000008E-3</v>
      </c>
      <c r="L30" s="2">
        <f t="shared" si="1"/>
        <v>8.2400000000000008E-3</v>
      </c>
      <c r="M30" s="2">
        <f t="shared" si="1"/>
        <v>8.2400000000000008E-3</v>
      </c>
      <c r="N30" s="2">
        <f t="shared" si="1"/>
        <v>8.2400000000000008E-3</v>
      </c>
      <c r="O30" s="2">
        <f t="shared" si="1"/>
        <v>8.2400000000000008E-3</v>
      </c>
      <c r="P30" s="2">
        <f t="shared" si="1"/>
        <v>8.2400000000000008E-3</v>
      </c>
      <c r="Q30" s="2">
        <f t="shared" si="1"/>
        <v>8.2400000000000008E-3</v>
      </c>
      <c r="R30" s="2">
        <f t="shared" si="1"/>
        <v>8.2400000000000008E-3</v>
      </c>
      <c r="S30" s="2">
        <f t="shared" si="1"/>
        <v>8.2400000000000008E-3</v>
      </c>
      <c r="T30" s="2">
        <f t="shared" si="1"/>
        <v>8.2400000000000008E-3</v>
      </c>
      <c r="U30" s="2">
        <f t="shared" si="1"/>
        <v>8.2400000000000008E-3</v>
      </c>
      <c r="V30" s="2">
        <f t="shared" si="1"/>
        <v>8.2400000000000008E-3</v>
      </c>
      <c r="W30" s="2">
        <f t="shared" si="1"/>
        <v>8.2400000000000008E-3</v>
      </c>
      <c r="X30" s="2">
        <f t="shared" si="1"/>
        <v>8.2400000000000008E-3</v>
      </c>
      <c r="Y30" s="2">
        <f t="shared" si="1"/>
        <v>8.2400000000000008E-3</v>
      </c>
      <c r="Z30" s="2">
        <f t="shared" si="1"/>
        <v>8.2400000000000008E-3</v>
      </c>
      <c r="AA30" s="2">
        <f t="shared" si="1"/>
        <v>8.2400000000000008E-3</v>
      </c>
      <c r="AB30" s="2">
        <f t="shared" si="1"/>
        <v>8.2400000000000008E-3</v>
      </c>
      <c r="AC30" s="2">
        <f t="shared" si="1"/>
        <v>8.2400000000000008E-3</v>
      </c>
      <c r="AD30" s="2">
        <f t="shared" si="1"/>
        <v>8.2400000000000008E-3</v>
      </c>
      <c r="AE30" s="2">
        <f t="shared" si="1"/>
        <v>8.2400000000000008E-3</v>
      </c>
      <c r="AF30" s="2">
        <f t="shared" si="1"/>
        <v>8.2400000000000008E-3</v>
      </c>
      <c r="AG30" s="2">
        <f t="shared" si="1"/>
        <v>8.2400000000000008E-3</v>
      </c>
      <c r="AH30" s="2">
        <f t="shared" si="1"/>
        <v>8.2400000000000008E-3</v>
      </c>
    </row>
    <row r="31" spans="2:34" x14ac:dyDescent="0.2">
      <c r="B31"/>
      <c r="C31" s="4" t="s">
        <v>4</v>
      </c>
      <c r="D31" s="5">
        <f t="shared" ref="D31:AH31" si="2">D30-D29</f>
        <v>3.0000000000000165E-4</v>
      </c>
      <c r="E31" s="5">
        <f t="shared" si="2"/>
        <v>2.9900000000000239E-4</v>
      </c>
      <c r="F31" s="5">
        <f t="shared" si="2"/>
        <v>2.9800000000000312E-4</v>
      </c>
      <c r="G31" s="5">
        <f t="shared" si="2"/>
        <v>2.9700000000000386E-4</v>
      </c>
      <c r="H31" s="5">
        <f t="shared" si="2"/>
        <v>2.9600000000000459E-4</v>
      </c>
      <c r="I31" s="5">
        <f t="shared" si="2"/>
        <v>2.9500000000000533E-4</v>
      </c>
      <c r="J31" s="5">
        <f t="shared" si="2"/>
        <v>2.9400000000000606E-4</v>
      </c>
      <c r="K31" s="5">
        <f t="shared" si="2"/>
        <v>2.930000000000068E-4</v>
      </c>
      <c r="L31" s="5">
        <f t="shared" si="2"/>
        <v>2.9200000000000753E-4</v>
      </c>
      <c r="M31" s="5">
        <f t="shared" si="2"/>
        <v>2.9100000000000827E-4</v>
      </c>
      <c r="N31" s="5">
        <f t="shared" si="2"/>
        <v>2.90000000000009E-4</v>
      </c>
      <c r="O31" s="5">
        <f t="shared" si="2"/>
        <v>2.8900000000000974E-4</v>
      </c>
      <c r="P31" s="5">
        <f t="shared" si="2"/>
        <v>2.8800000000001047E-4</v>
      </c>
      <c r="Q31" s="5">
        <f t="shared" si="2"/>
        <v>2.870000000000112E-4</v>
      </c>
      <c r="R31" s="5">
        <f t="shared" si="2"/>
        <v>2.8600000000001194E-4</v>
      </c>
      <c r="S31" s="5">
        <f t="shared" si="2"/>
        <v>2.8500000000001267E-4</v>
      </c>
      <c r="T31" s="5">
        <f t="shared" si="2"/>
        <v>2.8400000000001341E-4</v>
      </c>
      <c r="U31" s="5">
        <f t="shared" si="2"/>
        <v>2.8300000000001414E-4</v>
      </c>
      <c r="V31" s="5">
        <f t="shared" si="2"/>
        <v>2.8200000000001488E-4</v>
      </c>
      <c r="W31" s="5">
        <f t="shared" si="2"/>
        <v>2.8100000000001561E-4</v>
      </c>
      <c r="X31" s="5">
        <f t="shared" si="2"/>
        <v>2.8000000000001635E-4</v>
      </c>
      <c r="Y31" s="5">
        <f t="shared" si="2"/>
        <v>2.7900000000001708E-4</v>
      </c>
      <c r="Z31" s="5">
        <f t="shared" si="2"/>
        <v>2.7800000000001782E-4</v>
      </c>
      <c r="AA31" s="5">
        <f t="shared" si="2"/>
        <v>2.7700000000001855E-4</v>
      </c>
      <c r="AB31" s="5">
        <f t="shared" si="2"/>
        <v>2.7600000000001929E-4</v>
      </c>
      <c r="AC31" s="5">
        <f t="shared" si="2"/>
        <v>2.7500000000002002E-4</v>
      </c>
      <c r="AD31" s="5">
        <f t="shared" si="2"/>
        <v>2.7400000000002075E-4</v>
      </c>
      <c r="AE31" s="5">
        <f t="shared" si="2"/>
        <v>2.7300000000002149E-4</v>
      </c>
      <c r="AF31" s="5">
        <f t="shared" si="2"/>
        <v>2.7200000000002222E-4</v>
      </c>
      <c r="AG31" s="5">
        <f t="shared" si="2"/>
        <v>2.7100000000002296E-4</v>
      </c>
      <c r="AH31" s="5">
        <f t="shared" si="2"/>
        <v>2.7000000000002369E-4</v>
      </c>
    </row>
    <row r="32" spans="2:34" x14ac:dyDescent="0.2">
      <c r="B32"/>
      <c r="C32" s="9" t="s">
        <v>8</v>
      </c>
      <c r="D32" s="2">
        <f>(7000000-101325)</f>
        <v>6898675</v>
      </c>
      <c r="E32" s="2">
        <f t="shared" ref="E32:N32" si="3">(7000000-101325)</f>
        <v>6898675</v>
      </c>
      <c r="F32" s="2">
        <f t="shared" si="3"/>
        <v>6898675</v>
      </c>
      <c r="G32" s="2">
        <f t="shared" si="3"/>
        <v>6898675</v>
      </c>
      <c r="H32" s="2">
        <f>(7000000-101325)</f>
        <v>6898675</v>
      </c>
      <c r="I32" s="2">
        <f t="shared" si="3"/>
        <v>6898675</v>
      </c>
      <c r="J32" s="2">
        <f t="shared" si="3"/>
        <v>6898675</v>
      </c>
      <c r="K32" s="2">
        <f>(7000000-101325)</f>
        <v>6898675</v>
      </c>
      <c r="L32" s="2">
        <f t="shared" si="3"/>
        <v>6898675</v>
      </c>
      <c r="M32" s="2">
        <f t="shared" si="3"/>
        <v>6898675</v>
      </c>
      <c r="N32" s="2">
        <f t="shared" si="3"/>
        <v>6898675</v>
      </c>
      <c r="O32" s="2">
        <f>(7000000-101325)</f>
        <v>6898675</v>
      </c>
      <c r="P32" s="2">
        <f>(7000000-101325)</f>
        <v>6898675</v>
      </c>
      <c r="Q32" s="2">
        <f t="shared" ref="Q32:S32" si="4">(7000000-101325)</f>
        <v>6898675</v>
      </c>
      <c r="R32" s="2">
        <f t="shared" si="4"/>
        <v>6898675</v>
      </c>
      <c r="S32" s="2">
        <f t="shared" si="4"/>
        <v>6898675</v>
      </c>
      <c r="T32" s="2">
        <f>(7000000-101325)</f>
        <v>6898675</v>
      </c>
      <c r="U32" s="2">
        <f>(7000000-101325)</f>
        <v>6898675</v>
      </c>
      <c r="V32" s="2">
        <f t="shared" ref="V32:AA32" si="5">(7000000-101325)</f>
        <v>6898675</v>
      </c>
      <c r="W32" s="2">
        <f t="shared" si="5"/>
        <v>6898675</v>
      </c>
      <c r="X32" s="2">
        <f t="shared" si="5"/>
        <v>6898675</v>
      </c>
      <c r="Y32" s="2">
        <f>(7000000-101325)</f>
        <v>6898675</v>
      </c>
      <c r="Z32" s="2">
        <f t="shared" si="5"/>
        <v>6898675</v>
      </c>
      <c r="AA32" s="2">
        <f t="shared" si="5"/>
        <v>6898675</v>
      </c>
      <c r="AB32" s="2">
        <f>(7000000-101325)</f>
        <v>6898675</v>
      </c>
      <c r="AC32" s="2">
        <f t="shared" ref="AC32:AH32" si="6">(7000000-101325)</f>
        <v>6898675</v>
      </c>
      <c r="AD32" s="2">
        <f t="shared" si="6"/>
        <v>6898675</v>
      </c>
      <c r="AE32" s="2">
        <f t="shared" si="6"/>
        <v>6898675</v>
      </c>
      <c r="AF32" s="2">
        <f>(7000000-101325)</f>
        <v>6898675</v>
      </c>
      <c r="AG32" s="2">
        <f t="shared" si="6"/>
        <v>6898675</v>
      </c>
      <c r="AH32" s="2">
        <f t="shared" si="6"/>
        <v>6898675</v>
      </c>
    </row>
    <row r="33" spans="2:40" x14ac:dyDescent="0.2">
      <c r="B33"/>
      <c r="C33" s="9" t="s">
        <v>0</v>
      </c>
      <c r="D33" s="2">
        <v>3.96</v>
      </c>
      <c r="E33" s="2">
        <v>3.96</v>
      </c>
      <c r="F33" s="2">
        <v>3.96</v>
      </c>
      <c r="G33" s="2">
        <v>3.96</v>
      </c>
      <c r="H33" s="2">
        <v>3.96</v>
      </c>
      <c r="I33" s="2">
        <v>3.96</v>
      </c>
      <c r="J33" s="2">
        <v>3.96</v>
      </c>
      <c r="K33" s="2">
        <v>3.96</v>
      </c>
      <c r="L33" s="2">
        <v>3.96</v>
      </c>
      <c r="M33" s="2">
        <v>3.96</v>
      </c>
      <c r="N33" s="2">
        <v>3.96</v>
      </c>
      <c r="O33" s="2">
        <v>3.96</v>
      </c>
      <c r="P33" s="2">
        <v>3.96</v>
      </c>
      <c r="Q33" s="2">
        <v>3.96</v>
      </c>
      <c r="R33" s="2">
        <v>3.96</v>
      </c>
      <c r="S33" s="2">
        <v>3.96</v>
      </c>
      <c r="T33" s="2">
        <v>3.96</v>
      </c>
      <c r="U33" s="2">
        <v>3.96</v>
      </c>
      <c r="V33" s="2">
        <v>3.96</v>
      </c>
      <c r="W33" s="2">
        <v>3.96</v>
      </c>
      <c r="X33" s="2">
        <v>3.96</v>
      </c>
      <c r="Y33" s="2">
        <v>3.96</v>
      </c>
      <c r="Z33" s="2">
        <v>3.96</v>
      </c>
      <c r="AA33" s="2">
        <v>3.96</v>
      </c>
      <c r="AB33" s="2">
        <v>3.96</v>
      </c>
      <c r="AC33" s="2">
        <v>3.96</v>
      </c>
      <c r="AD33" s="2">
        <v>3.96</v>
      </c>
      <c r="AE33" s="2">
        <v>3.96</v>
      </c>
      <c r="AF33" s="2">
        <v>3.96</v>
      </c>
      <c r="AG33" s="2">
        <v>3.96</v>
      </c>
      <c r="AH33" s="2">
        <v>3.96</v>
      </c>
    </row>
    <row r="34" spans="2:40" x14ac:dyDescent="0.2">
      <c r="B34"/>
      <c r="C34" s="9" t="s">
        <v>1</v>
      </c>
      <c r="D34" s="2">
        <v>2.2099999999999998E-5</v>
      </c>
      <c r="E34" s="2">
        <v>2.2099999999999998E-5</v>
      </c>
      <c r="F34" s="2">
        <v>2.2099999999999998E-5</v>
      </c>
      <c r="G34" s="2">
        <v>2.2099999999999998E-5</v>
      </c>
      <c r="H34" s="2">
        <v>2.2099999999999998E-5</v>
      </c>
      <c r="I34" s="2">
        <v>2.2099999999999998E-5</v>
      </c>
      <c r="J34" s="2">
        <v>2.2099999999999998E-5</v>
      </c>
      <c r="K34" s="2">
        <v>2.2099999999999998E-5</v>
      </c>
      <c r="L34" s="2">
        <v>2.2099999999999998E-5</v>
      </c>
      <c r="M34" s="2">
        <v>2.2099999999999998E-5</v>
      </c>
      <c r="N34" s="2">
        <v>2.2099999999999998E-5</v>
      </c>
      <c r="O34" s="2">
        <v>2.2099999999999998E-5</v>
      </c>
      <c r="P34" s="2">
        <v>2.2099999999999998E-5</v>
      </c>
      <c r="Q34" s="2">
        <v>2.2099999999999998E-5</v>
      </c>
      <c r="R34" s="2">
        <v>2.2099999999999998E-5</v>
      </c>
      <c r="S34" s="2">
        <v>2.2099999999999998E-5</v>
      </c>
      <c r="T34" s="2">
        <v>2.2099999999999998E-5</v>
      </c>
      <c r="U34" s="2">
        <v>2.2099999999999998E-5</v>
      </c>
      <c r="V34" s="2">
        <v>2.2099999999999998E-5</v>
      </c>
      <c r="W34" s="2">
        <v>2.2099999999999998E-5</v>
      </c>
      <c r="X34" s="2">
        <v>2.2099999999999998E-5</v>
      </c>
      <c r="Y34" s="2">
        <v>2.2099999999999998E-5</v>
      </c>
      <c r="Z34" s="2">
        <v>2.2099999999999998E-5</v>
      </c>
      <c r="AA34" s="2">
        <v>2.2099999999999998E-5</v>
      </c>
      <c r="AB34" s="2">
        <v>2.2099999999999998E-5</v>
      </c>
      <c r="AC34" s="2">
        <v>2.2099999999999998E-5</v>
      </c>
      <c r="AD34" s="2">
        <v>2.2099999999999998E-5</v>
      </c>
      <c r="AE34" s="2">
        <v>2.2099999999999998E-5</v>
      </c>
      <c r="AF34" s="2">
        <v>2.2099999999999998E-5</v>
      </c>
      <c r="AG34" s="2">
        <v>2.2099999999999998E-5</v>
      </c>
      <c r="AH34" s="2">
        <v>2.2099999999999998E-5</v>
      </c>
    </row>
    <row r="35" spans="2:40" x14ac:dyDescent="0.2">
      <c r="B35"/>
      <c r="C35" s="9" t="s">
        <v>2</v>
      </c>
      <c r="D35" s="2">
        <f t="shared" ref="D35:AH35" si="7">D30^2*0.15/4</f>
        <v>2.5461600000000005E-6</v>
      </c>
      <c r="E35" s="2">
        <f t="shared" si="7"/>
        <v>2.5461600000000005E-6</v>
      </c>
      <c r="F35" s="2">
        <f t="shared" si="7"/>
        <v>2.5461600000000005E-6</v>
      </c>
      <c r="G35" s="2">
        <f t="shared" si="7"/>
        <v>2.5461600000000005E-6</v>
      </c>
      <c r="H35" s="2">
        <f t="shared" si="7"/>
        <v>2.5461600000000005E-6</v>
      </c>
      <c r="I35" s="2">
        <f t="shared" si="7"/>
        <v>2.5461600000000005E-6</v>
      </c>
      <c r="J35" s="2">
        <f t="shared" si="7"/>
        <v>2.5461600000000005E-6</v>
      </c>
      <c r="K35" s="2">
        <f t="shared" si="7"/>
        <v>2.5461600000000005E-6</v>
      </c>
      <c r="L35" s="2">
        <f t="shared" si="7"/>
        <v>2.5461600000000005E-6</v>
      </c>
      <c r="M35" s="2">
        <f t="shared" si="7"/>
        <v>2.5461600000000005E-6</v>
      </c>
      <c r="N35" s="2">
        <f t="shared" si="7"/>
        <v>2.5461600000000005E-6</v>
      </c>
      <c r="O35" s="2">
        <f t="shared" si="7"/>
        <v>2.5461600000000005E-6</v>
      </c>
      <c r="P35" s="2">
        <f t="shared" si="7"/>
        <v>2.5461600000000005E-6</v>
      </c>
      <c r="Q35" s="2">
        <f t="shared" si="7"/>
        <v>2.5461600000000005E-6</v>
      </c>
      <c r="R35" s="2">
        <f t="shared" si="7"/>
        <v>2.5461600000000005E-6</v>
      </c>
      <c r="S35" s="2">
        <f t="shared" si="7"/>
        <v>2.5461600000000005E-6</v>
      </c>
      <c r="T35" s="2">
        <f t="shared" si="7"/>
        <v>2.5461600000000005E-6</v>
      </c>
      <c r="U35" s="2">
        <f t="shared" si="7"/>
        <v>2.5461600000000005E-6</v>
      </c>
      <c r="V35" s="2">
        <f t="shared" si="7"/>
        <v>2.5461600000000005E-6</v>
      </c>
      <c r="W35" s="2">
        <f t="shared" si="7"/>
        <v>2.5461600000000005E-6</v>
      </c>
      <c r="X35" s="2">
        <f t="shared" si="7"/>
        <v>2.5461600000000005E-6</v>
      </c>
      <c r="Y35" s="2">
        <f t="shared" si="7"/>
        <v>2.5461600000000005E-6</v>
      </c>
      <c r="Z35" s="2">
        <f t="shared" si="7"/>
        <v>2.5461600000000005E-6</v>
      </c>
      <c r="AA35" s="2">
        <f t="shared" si="7"/>
        <v>2.5461600000000005E-6</v>
      </c>
      <c r="AB35" s="2">
        <f t="shared" si="7"/>
        <v>2.5461600000000005E-6</v>
      </c>
      <c r="AC35" s="2">
        <f t="shared" si="7"/>
        <v>2.5461600000000005E-6</v>
      </c>
      <c r="AD35" s="2">
        <f t="shared" si="7"/>
        <v>2.5461600000000005E-6</v>
      </c>
      <c r="AE35" s="2">
        <f t="shared" si="7"/>
        <v>2.5461600000000005E-6</v>
      </c>
      <c r="AF35" s="2">
        <f t="shared" si="7"/>
        <v>2.5461600000000005E-6</v>
      </c>
      <c r="AG35" s="2">
        <f t="shared" si="7"/>
        <v>2.5461600000000005E-6</v>
      </c>
      <c r="AH35" s="2">
        <f t="shared" si="7"/>
        <v>2.5461600000000005E-6</v>
      </c>
    </row>
    <row r="36" spans="2:40" x14ac:dyDescent="0.2">
      <c r="B36"/>
      <c r="C36" s="4" t="s">
        <v>3</v>
      </c>
      <c r="D36" s="2">
        <f t="shared" ref="D36:AH36" si="8">PI()*(D30^2-D29^2)/4</f>
        <v>3.8123226851312388E-6</v>
      </c>
      <c r="E36" s="2">
        <f t="shared" si="8"/>
        <v>3.7998497768983383E-6</v>
      </c>
      <c r="F36" s="2">
        <f t="shared" si="8"/>
        <v>3.7873752978691062E-6</v>
      </c>
      <c r="G36" s="2">
        <f t="shared" si="8"/>
        <v>3.7748992480435433E-6</v>
      </c>
      <c r="H36" s="2">
        <f t="shared" si="8"/>
        <v>3.7624216274216593E-6</v>
      </c>
      <c r="I36" s="2">
        <f t="shared" si="8"/>
        <v>3.7499424360034445E-6</v>
      </c>
      <c r="J36" s="2">
        <f t="shared" si="8"/>
        <v>3.7374616737888989E-6</v>
      </c>
      <c r="K36" s="2">
        <f t="shared" si="8"/>
        <v>3.7249793407780323E-6</v>
      </c>
      <c r="L36" s="2">
        <f t="shared" si="8"/>
        <v>3.7124954369708454E-6</v>
      </c>
      <c r="M36" s="2">
        <f t="shared" si="8"/>
        <v>3.7000099623673273E-6</v>
      </c>
      <c r="N36" s="2">
        <f t="shared" si="8"/>
        <v>3.687522916967478E-6</v>
      </c>
      <c r="O36" s="2">
        <f t="shared" si="8"/>
        <v>3.6750343007713081E-6</v>
      </c>
      <c r="P36" s="2">
        <f t="shared" si="8"/>
        <v>3.6625441137788073E-6</v>
      </c>
      <c r="Q36" s="2">
        <f t="shared" si="8"/>
        <v>3.6500523559899749E-6</v>
      </c>
      <c r="R36" s="2">
        <f t="shared" si="8"/>
        <v>3.6375590274048223E-6</v>
      </c>
      <c r="S36" s="2">
        <f t="shared" si="8"/>
        <v>3.6250641280233384E-6</v>
      </c>
      <c r="T36" s="2">
        <f t="shared" si="8"/>
        <v>3.6125676578455344E-6</v>
      </c>
      <c r="U36" s="2">
        <f t="shared" si="8"/>
        <v>3.6000696168713986E-6</v>
      </c>
      <c r="V36" s="2">
        <f t="shared" si="8"/>
        <v>3.5875700051009427E-6</v>
      </c>
      <c r="W36" s="2">
        <f t="shared" si="8"/>
        <v>3.575068822534145E-6</v>
      </c>
      <c r="X36" s="2">
        <f t="shared" si="8"/>
        <v>3.5625660691710372E-6</v>
      </c>
      <c r="Y36" s="2">
        <f t="shared" si="8"/>
        <v>3.5500617450115981E-6</v>
      </c>
      <c r="Z36" s="2">
        <f t="shared" si="8"/>
        <v>3.5375558500558283E-6</v>
      </c>
      <c r="AA36" s="2">
        <f t="shared" si="8"/>
        <v>3.5250483843037273E-6</v>
      </c>
      <c r="AB36" s="2">
        <f t="shared" si="8"/>
        <v>3.5125393477553056E-6</v>
      </c>
      <c r="AC36" s="2">
        <f t="shared" si="8"/>
        <v>3.5000287404105632E-6</v>
      </c>
      <c r="AD36" s="2">
        <f t="shared" si="8"/>
        <v>3.4875165622694791E-6</v>
      </c>
      <c r="AE36" s="2">
        <f t="shared" si="8"/>
        <v>3.4750028133320853E-6</v>
      </c>
      <c r="AF36" s="2">
        <f t="shared" si="8"/>
        <v>3.4624874935983493E-6</v>
      </c>
      <c r="AG36" s="2">
        <f t="shared" si="8"/>
        <v>3.4499706030682931E-6</v>
      </c>
      <c r="AH36" s="2">
        <f t="shared" si="8"/>
        <v>3.4374521417419166E-6</v>
      </c>
    </row>
    <row r="37" spans="2:40" x14ac:dyDescent="0.2">
      <c r="B37"/>
      <c r="C37" s="4" t="s">
        <v>7</v>
      </c>
      <c r="D37" s="3">
        <f t="shared" ref="D37:J37" si="9" xml:space="preserve"> D31^2*D36*D32/D33/D35/D34/128</f>
        <v>82.987891032389626</v>
      </c>
      <c r="E37" s="3">
        <f t="shared" si="9"/>
        <v>82.16585323331158</v>
      </c>
      <c r="F37" s="3">
        <f t="shared" si="9"/>
        <v>81.349227960868021</v>
      </c>
      <c r="G37" s="3">
        <f t="shared" si="9"/>
        <v>80.537997792274965</v>
      </c>
      <c r="H37" s="3">
        <f t="shared" si="9"/>
        <v>79.732145300189487</v>
      </c>
      <c r="I37" s="3">
        <f t="shared" si="9"/>
        <v>78.931653052709109</v>
      </c>
      <c r="J37" s="3">
        <f t="shared" si="9"/>
        <v>78.136503613372383</v>
      </c>
      <c r="K37" s="3">
        <f t="shared" ref="K37:O37" si="10" xml:space="preserve"> K31^2*K36*K32/K33/K35/K34/128</f>
        <v>77.34667954115892</v>
      </c>
      <c r="L37" s="3">
        <f t="shared" si="10"/>
        <v>76.562163390489033</v>
      </c>
      <c r="M37" s="3">
        <f t="shared" si="10"/>
        <v>75.782937711223596</v>
      </c>
      <c r="N37" s="3">
        <f t="shared" si="10"/>
        <v>75.008985048664627</v>
      </c>
      <c r="O37" s="3">
        <f t="shared" si="10"/>
        <v>74.240287943555089</v>
      </c>
      <c r="P37" s="3">
        <f xml:space="preserve"> P31^2*P36*P32/P33/P35/P34/128</f>
        <v>73.476828932078533</v>
      </c>
      <c r="Q37" s="3">
        <f t="shared" ref="Q37" si="11" xml:space="preserve"> Q31^2*Q36*Q32/Q33/Q35/Q34/128</f>
        <v>72.718590545859414</v>
      </c>
      <c r="R37" s="3">
        <f t="shared" ref="R37" si="12" xml:space="preserve"> R31^2*R36*R32/R33/R35/R34/128</f>
        <v>71.965555311963357</v>
      </c>
      <c r="S37" s="3">
        <f t="shared" ref="S37" si="13" xml:space="preserve"> S31^2*S36*S32/S33/S35/S34/128</f>
        <v>71.217705752896421</v>
      </c>
      <c r="T37" s="3">
        <f xml:space="preserve"> T31^2*T36*T32/T33/T35/T34/128</f>
        <v>70.475024386605853</v>
      </c>
      <c r="U37" s="3">
        <f t="shared" ref="U37" si="14" xml:space="preserve"> U31^2*U36*U32/U33/U35/U34/128</f>
        <v>69.7374937264794</v>
      </c>
      <c r="V37" s="3">
        <f t="shared" ref="V37" si="15" xml:space="preserve"> V31^2*V36*V32/V33/V35/V34/128</f>
        <v>69.005096281346056</v>
      </c>
      <c r="W37" s="3">
        <f t="shared" ref="W37" si="16" xml:space="preserve"> W31^2*W36*W32/W33/W35/W34/128</f>
        <v>68.277814555475047</v>
      </c>
      <c r="X37" s="3">
        <f t="shared" ref="X37" si="17" xml:space="preserve"> X31^2*X36*X32/X33/X35/X34/128</f>
        <v>67.555631048577496</v>
      </c>
      <c r="Y37" s="3">
        <f t="shared" ref="Y37" si="18" xml:space="preserve"> Y31^2*Y36*Y32/Y33/Y35/Y34/128</f>
        <v>66.83852825580432</v>
      </c>
      <c r="Z37" s="3">
        <f xml:space="preserve"> Z31^2*Z36*Z32/Z33/Z35/Z34/128</f>
        <v>66.126488667747751</v>
      </c>
      <c r="AA37" s="3">
        <f t="shared" ref="AA37" si="19" xml:space="preserve"> AA31^2*AA36*AA32/AA33/AA35/AA34/128</f>
        <v>65.419494770440821</v>
      </c>
      <c r="AB37" s="3">
        <f t="shared" ref="AB37" si="20" xml:space="preserve"> AB31^2*AB36*AB32/AB33/AB35/AB34/128</f>
        <v>64.717529045357622</v>
      </c>
      <c r="AC37" s="3">
        <f xml:space="preserve"> AC31^2*AC36*AC32/AC33/AC35/AC34/128</f>
        <v>64.020573969412908</v>
      </c>
      <c r="AD37" s="3">
        <f t="shared" ref="AD37" si="21" xml:space="preserve"> AD31^2*AD36*AD32/AD33/AD35/AD34/128</f>
        <v>63.328612014961912</v>
      </c>
      <c r="AE37" s="3">
        <f t="shared" ref="AE37" si="22" xml:space="preserve"> AE31^2*AE36*AE32/AE33/AE35/AE34/128</f>
        <v>62.641625649801668</v>
      </c>
      <c r="AF37" s="3">
        <f t="shared" ref="AF37" si="23" xml:space="preserve"> AF31^2*AF36*AF32/AF33/AF35/AF34/128</f>
        <v>61.959597337168901</v>
      </c>
      <c r="AG37" s="3">
        <f t="shared" ref="AG37" si="24" xml:space="preserve"> AG31^2*AG36*AG32/AG33/AG35/AG34/128</f>
        <v>61.282509535742179</v>
      </c>
      <c r="AH37" s="3">
        <f t="shared" ref="AH37" si="25" xml:space="preserve"> AH31^2*AH36*AH32/AH33/AH35/AH34/128</f>
        <v>60.610344699640486</v>
      </c>
    </row>
    <row r="38" spans="2:40" ht="17" customHeight="1" x14ac:dyDescent="0.2">
      <c r="B38"/>
      <c r="C38" s="4" t="s">
        <v>9</v>
      </c>
      <c r="D38" s="7">
        <f>5/D37</f>
        <v>6.0249753762853582E-2</v>
      </c>
      <c r="E38" s="7">
        <f>5/E37</f>
        <v>6.0852529405401541E-2</v>
      </c>
      <c r="F38" s="7">
        <f>5/F37</f>
        <v>6.1463398305453922E-2</v>
      </c>
      <c r="G38" s="7">
        <f t="shared" ref="G38:I38" si="26">5/G37</f>
        <v>6.2082496921466668E-2</v>
      </c>
      <c r="H38" s="7">
        <f t="shared" si="26"/>
        <v>6.2709964483899538E-2</v>
      </c>
      <c r="I38" s="7">
        <f t="shared" si="26"/>
        <v>6.3345943061158136E-2</v>
      </c>
      <c r="J38" s="7">
        <f t="shared" ref="J38" si="27">5/J37</f>
        <v>6.39905776273344E-2</v>
      </c>
      <c r="K38" s="7">
        <f t="shared" ref="K38" si="28">5/K37</f>
        <v>6.464401613180204E-2</v>
      </c>
      <c r="L38" s="7">
        <f t="shared" ref="L38" si="29">5/L37</f>
        <v>6.5306409570724422E-2</v>
      </c>
      <c r="M38" s="7">
        <f t="shared" ref="M38" si="30">5/M37</f>
        <v>6.5977912060533522E-2</v>
      </c>
      <c r="N38" s="7">
        <f t="shared" ref="N38" si="31">5/N37</f>
        <v>6.6658680913440974E-2</v>
      </c>
      <c r="O38" s="7">
        <f t="shared" ref="O38" si="32">5/O37</f>
        <v>6.7348876715045899E-2</v>
      </c>
      <c r="P38" s="7">
        <f t="shared" ref="P38" si="33">5/P37</f>
        <v>6.8048663404104787E-2</v>
      </c>
      <c r="Q38" s="7">
        <f t="shared" ref="Q38" si="34">5/Q37</f>
        <v>6.8758208354530587E-2</v>
      </c>
      <c r="R38" s="7">
        <f t="shared" ref="R38" si="35">5/R37</f>
        <v>6.9477682459692131E-2</v>
      </c>
      <c r="S38" s="7">
        <f t="shared" ref="S38" si="36">5/S37</f>
        <v>7.020726021908745E-2</v>
      </c>
      <c r="T38" s="7">
        <f t="shared" ref="T38" si="37">5/T37</f>
        <v>7.0947119827464378E-2</v>
      </c>
      <c r="U38" s="7">
        <f t="shared" ref="U38" si="38">5/U37</f>
        <v>7.1697443266469083E-2</v>
      </c>
      <c r="V38" s="7">
        <f t="shared" ref="V38" si="39">5/V37</f>
        <v>7.2458416398900605E-2</v>
      </c>
      <c r="W38" s="7">
        <f t="shared" ref="W38" si="40">5/W37</f>
        <v>7.3230229065658653E-2</v>
      </c>
      <c r="X38" s="7">
        <f t="shared" ref="X38" si="41">5/X37</f>
        <v>7.4013075185466487E-2</v>
      </c>
      <c r="Y38" s="7">
        <f t="shared" ref="Y38" si="42">5/Y37</f>
        <v>7.4807152857465795E-2</v>
      </c>
      <c r="Z38" s="7">
        <f t="shared" ref="Z38" si="43">5/Z37</f>
        <v>7.56126644667688E-2</v>
      </c>
      <c r="AA38" s="7">
        <f t="shared" ref="AA38" si="44">5/AA37</f>
        <v>7.6429816793070107E-2</v>
      </c>
      <c r="AB38" s="7">
        <f t="shared" ref="AB38" si="45">5/AB37</f>
        <v>7.7258821122415278E-2</v>
      </c>
      <c r="AC38" s="7">
        <f t="shared" ref="AC38" si="46">5/AC37</f>
        <v>7.8099893362231471E-2</v>
      </c>
      <c r="AD38" s="7">
        <f t="shared" ref="AD38" si="47">5/AD37</f>
        <v>7.8953254159726538E-2</v>
      </c>
      <c r="AE38" s="7">
        <f t="shared" ref="AE38" si="48">5/AE37</f>
        <v>7.9819129023766491E-2</v>
      </c>
      <c r="AF38" s="7">
        <f t="shared" ref="AF38" si="49">5/AF37</f>
        <v>8.0697748450352713E-2</v>
      </c>
      <c r="AG38" s="7">
        <f t="shared" ref="AG38" si="50">5/AG37</f>
        <v>8.1589348051809452E-2</v>
      </c>
      <c r="AH38" s="7">
        <f t="shared" ref="AH38" si="51">5/AH37</f>
        <v>8.2494168689815378E-2</v>
      </c>
    </row>
    <row r="39" spans="2:40" s="10" customFormat="1" x14ac:dyDescent="0.2">
      <c r="C39" s="14" t="s">
        <v>10</v>
      </c>
      <c r="D39" s="15" t="s">
        <v>11</v>
      </c>
      <c r="E39" s="8">
        <f>(E38-D38)/D38</f>
        <v>1.0004615868149734E-2</v>
      </c>
      <c r="F39" s="8">
        <f t="shared" ref="F39:AH39" si="52">(F38-E38)/E38</f>
        <v>1.0038512877299673E-2</v>
      </c>
      <c r="G39" s="8">
        <f t="shared" si="52"/>
        <v>1.0072638888855758E-2</v>
      </c>
      <c r="H39" s="8">
        <f t="shared" si="52"/>
        <v>1.010699623158854E-2</v>
      </c>
      <c r="I39" s="8">
        <f t="shared" si="52"/>
        <v>1.0141587265958055E-2</v>
      </c>
      <c r="J39" s="8">
        <f t="shared" si="52"/>
        <v>1.0176414384641699E-2</v>
      </c>
      <c r="K39" s="8">
        <f t="shared" si="52"/>
        <v>1.0211480013090487E-2</v>
      </c>
      <c r="L39" s="8">
        <f t="shared" si="52"/>
        <v>1.0246786610099137E-2</v>
      </c>
      <c r="M39" s="8">
        <f t="shared" si="52"/>
        <v>1.0282336668376909E-2</v>
      </c>
      <c r="N39" s="8">
        <f t="shared" si="52"/>
        <v>1.0318132715125303E-2</v>
      </c>
      <c r="O39" s="8">
        <f t="shared" si="52"/>
        <v>1.0354177312646996E-2</v>
      </c>
      <c r="P39" s="8">
        <f t="shared" si="52"/>
        <v>1.0390473058959767E-2</v>
      </c>
      <c r="Q39" s="8">
        <f t="shared" si="52"/>
        <v>1.0427022588411329E-2</v>
      </c>
      <c r="R39" s="8">
        <f t="shared" si="52"/>
        <v>1.0463828572318182E-2</v>
      </c>
      <c r="S39" s="8">
        <f t="shared" si="52"/>
        <v>1.0500893719628432E-2</v>
      </c>
      <c r="T39" s="8">
        <f t="shared" si="52"/>
        <v>1.0538220777568242E-2</v>
      </c>
      <c r="U39" s="8">
        <f t="shared" si="52"/>
        <v>1.0575812532339709E-2</v>
      </c>
      <c r="V39" s="12">
        <f t="shared" si="52"/>
        <v>1.0613671809792532E-2</v>
      </c>
      <c r="W39" s="8">
        <f t="shared" si="52"/>
        <v>1.0651801476160315E-2</v>
      </c>
      <c r="X39" s="8">
        <f t="shared" si="52"/>
        <v>1.0690204438742497E-2</v>
      </c>
      <c r="Y39" s="8">
        <f t="shared" si="52"/>
        <v>1.0728883646699711E-2</v>
      </c>
      <c r="Z39" s="8">
        <f t="shared" si="52"/>
        <v>1.0767842091755471E-2</v>
      </c>
      <c r="AA39" s="8">
        <f t="shared" si="52"/>
        <v>1.0807082808997417E-2</v>
      </c>
      <c r="AB39" s="8">
        <f t="shared" si="52"/>
        <v>1.0846608877653836E-2</v>
      </c>
      <c r="AC39" s="8">
        <f t="shared" si="52"/>
        <v>1.0886423421909692E-2</v>
      </c>
      <c r="AD39" s="8">
        <f t="shared" si="52"/>
        <v>1.092652961172603E-2</v>
      </c>
      <c r="AE39" s="8">
        <f t="shared" si="52"/>
        <v>1.096693066365882E-2</v>
      </c>
      <c r="AF39" s="8">
        <f t="shared" si="52"/>
        <v>1.1007629841771501E-2</v>
      </c>
      <c r="AG39" s="8">
        <f t="shared" si="52"/>
        <v>1.1048630458447957E-2</v>
      </c>
      <c r="AH39" s="8">
        <f t="shared" si="52"/>
        <v>1.1089935875346901E-2</v>
      </c>
    </row>
    <row r="40" spans="2:40" s="1" customFormat="1" ht="17" customHeight="1" x14ac:dyDescent="0.2">
      <c r="C40" s="4" t="s">
        <v>10</v>
      </c>
      <c r="D40" s="1" t="s">
        <v>11</v>
      </c>
      <c r="E40" s="1">
        <f>E39</f>
        <v>1.0004615868149734E-2</v>
      </c>
      <c r="F40" s="1">
        <f t="shared" ref="F40:AD40" si="53">F39</f>
        <v>1.0038512877299673E-2</v>
      </c>
      <c r="G40" s="1">
        <f t="shared" si="53"/>
        <v>1.0072638888855758E-2</v>
      </c>
      <c r="H40" s="1">
        <f t="shared" si="53"/>
        <v>1.010699623158854E-2</v>
      </c>
      <c r="I40" s="1">
        <f t="shared" si="53"/>
        <v>1.0141587265958055E-2</v>
      </c>
      <c r="J40" s="1">
        <f t="shared" si="53"/>
        <v>1.0176414384641699E-2</v>
      </c>
      <c r="K40" s="1">
        <f t="shared" si="53"/>
        <v>1.0211480013090487E-2</v>
      </c>
      <c r="L40" s="1">
        <f t="shared" si="53"/>
        <v>1.0246786610099137E-2</v>
      </c>
      <c r="M40" s="1">
        <f t="shared" si="53"/>
        <v>1.0282336668376909E-2</v>
      </c>
      <c r="N40" s="1">
        <f t="shared" si="53"/>
        <v>1.0318132715125303E-2</v>
      </c>
      <c r="O40" s="1">
        <f t="shared" si="53"/>
        <v>1.0354177312646996E-2</v>
      </c>
      <c r="P40" s="1">
        <f t="shared" si="53"/>
        <v>1.0390473058959767E-2</v>
      </c>
      <c r="Q40" s="1">
        <f t="shared" si="53"/>
        <v>1.0427022588411329E-2</v>
      </c>
      <c r="R40" s="1">
        <f t="shared" si="53"/>
        <v>1.0463828572318182E-2</v>
      </c>
      <c r="S40" s="1">
        <f t="shared" si="53"/>
        <v>1.0500893719628432E-2</v>
      </c>
      <c r="T40" s="1">
        <f t="shared" si="53"/>
        <v>1.0538220777568242E-2</v>
      </c>
      <c r="U40" s="1">
        <f t="shared" si="53"/>
        <v>1.0575812532339709E-2</v>
      </c>
      <c r="V40" s="13">
        <f t="shared" si="53"/>
        <v>1.0613671809792532E-2</v>
      </c>
      <c r="W40" s="1">
        <f t="shared" si="53"/>
        <v>1.0651801476160315E-2</v>
      </c>
      <c r="X40" s="1">
        <f t="shared" si="53"/>
        <v>1.0690204438742497E-2</v>
      </c>
      <c r="Y40" s="1">
        <f t="shared" si="53"/>
        <v>1.0728883646699711E-2</v>
      </c>
      <c r="Z40" s="1">
        <f t="shared" si="53"/>
        <v>1.0767842091755471E-2</v>
      </c>
      <c r="AA40" s="1">
        <f t="shared" si="53"/>
        <v>1.0807082808997417E-2</v>
      </c>
      <c r="AB40" s="1">
        <f t="shared" si="53"/>
        <v>1.0846608877653836E-2</v>
      </c>
      <c r="AC40" s="1">
        <f t="shared" si="53"/>
        <v>1.0886423421909692E-2</v>
      </c>
      <c r="AD40" s="1">
        <f t="shared" si="53"/>
        <v>1.092652961172603E-2</v>
      </c>
      <c r="AE40" s="1">
        <f>AE39</f>
        <v>1.096693066365882E-2</v>
      </c>
      <c r="AF40" s="1">
        <f t="shared" ref="AF40:AH40" si="54">AF39</f>
        <v>1.1007629841771501E-2</v>
      </c>
      <c r="AG40" s="1">
        <f t="shared" si="54"/>
        <v>1.1048630458447957E-2</v>
      </c>
      <c r="AH40" s="1">
        <f t="shared" si="54"/>
        <v>1.1089935875346901E-2</v>
      </c>
      <c r="AI40"/>
      <c r="AJ40"/>
      <c r="AK40"/>
      <c r="AL40"/>
      <c r="AM40"/>
      <c r="AN40"/>
    </row>
    <row r="41" spans="2:40" x14ac:dyDescent="0.2">
      <c r="E41" s="1">
        <f>E40*100</f>
        <v>1.0004615868149733</v>
      </c>
      <c r="F41" s="1">
        <f t="shared" ref="F41:I41" si="55">F40*100</f>
        <v>1.0038512877299672</v>
      </c>
      <c r="G41" s="1">
        <f t="shared" si="55"/>
        <v>1.0072638888855758</v>
      </c>
      <c r="H41" s="1">
        <f t="shared" si="55"/>
        <v>1.0106996231588541</v>
      </c>
      <c r="I41" s="1">
        <f t="shared" si="55"/>
        <v>1.0141587265958054</v>
      </c>
      <c r="J41" s="1">
        <f>J40*100</f>
        <v>1.0176414384641699</v>
      </c>
      <c r="K41" s="1">
        <f t="shared" ref="K41:N41" si="56">K40*100</f>
        <v>1.0211480013090488</v>
      </c>
      <c r="L41" s="1">
        <f t="shared" si="56"/>
        <v>1.0246786610099137</v>
      </c>
      <c r="M41" s="1">
        <f t="shared" si="56"/>
        <v>1.0282336668376908</v>
      </c>
      <c r="N41" s="1">
        <f t="shared" si="56"/>
        <v>1.0318132715125303</v>
      </c>
      <c r="O41" s="1">
        <f>O40*100</f>
        <v>1.0354177312646995</v>
      </c>
      <c r="P41" s="1">
        <f t="shared" ref="P41:AH41" si="57">P40*100</f>
        <v>1.0390473058959766</v>
      </c>
      <c r="Q41" s="1">
        <f t="shared" si="57"/>
        <v>1.042702258841133</v>
      </c>
      <c r="R41" s="1">
        <f t="shared" si="57"/>
        <v>1.0463828572318181</v>
      </c>
      <c r="S41" s="1">
        <f t="shared" si="57"/>
        <v>1.0500893719628432</v>
      </c>
      <c r="T41" s="1">
        <f t="shared" si="57"/>
        <v>1.0538220777568241</v>
      </c>
      <c r="U41" s="1">
        <f t="shared" si="57"/>
        <v>1.057581253233971</v>
      </c>
      <c r="V41" s="13">
        <f t="shared" si="57"/>
        <v>1.0613671809792531</v>
      </c>
      <c r="W41" s="1">
        <f t="shared" si="57"/>
        <v>1.0651801476160314</v>
      </c>
      <c r="X41" s="1">
        <f t="shared" si="57"/>
        <v>1.0690204438742497</v>
      </c>
      <c r="Y41" s="1">
        <f t="shared" si="57"/>
        <v>1.0728883646699712</v>
      </c>
      <c r="Z41" s="1">
        <f t="shared" si="57"/>
        <v>1.0767842091755471</v>
      </c>
      <c r="AA41" s="1">
        <f t="shared" si="57"/>
        <v>1.0807082808997417</v>
      </c>
      <c r="AB41" s="1">
        <f t="shared" si="57"/>
        <v>1.0846608877653836</v>
      </c>
      <c r="AC41" s="1">
        <f t="shared" si="57"/>
        <v>1.0886423421909692</v>
      </c>
      <c r="AD41" s="1">
        <f t="shared" si="57"/>
        <v>1.092652961172603</v>
      </c>
      <c r="AE41" s="1">
        <f t="shared" si="57"/>
        <v>1.096693066365882</v>
      </c>
      <c r="AF41" s="1">
        <f t="shared" si="57"/>
        <v>1.10076298417715</v>
      </c>
      <c r="AG41" s="1">
        <f t="shared" si="57"/>
        <v>1.1048630458447957</v>
      </c>
      <c r="AH41" s="1">
        <f t="shared" si="57"/>
        <v>1.1089935875346901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2023-06-26T14:25:16Z</dcterms:created>
  <dcterms:modified xsi:type="dcterms:W3CDTF">2023-07-06T21:01:43Z</dcterms:modified>
</cp:coreProperties>
</file>