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ustomProperty3.bin" ContentType="application/vnd.openxmlformats-officedocument.spreadsheetml.customProperty"/>
  <Override PartName="/xl/customProperty4.bin" ContentType="application/vnd.openxmlformats-officedocument.spreadsheetml.customProperty"/>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drawings/drawing4.xml" ContentType="application/vnd.openxmlformats-officedocument.drawingml.chartshapes+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5.xml" ContentType="application/vnd.openxmlformats-officedocument.drawing+xml"/>
  <Override PartName="/xl/charts/chart4.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24226"/>
  <mc:AlternateContent xmlns:mc="http://schemas.openxmlformats.org/markup-compatibility/2006">
    <mc:Choice Requires="x15">
      <x15ac:absPath xmlns:x15ac="http://schemas.microsoft.com/office/spreadsheetml/2010/11/ac" url="C:\Users\chiar\OneDrive\Desktop\"/>
    </mc:Choice>
  </mc:AlternateContent>
  <xr:revisionPtr revIDLastSave="0" documentId="13_ncr:1_{945140CF-8DFB-408F-9FDD-94D5BD6B2B61}" xr6:coauthVersionLast="47" xr6:coauthVersionMax="47" xr10:uidLastSave="{00000000-0000-0000-0000-000000000000}"/>
  <bookViews>
    <workbookView xWindow="-108" yWindow="-108" windowWidth="23256" windowHeight="12576" tabRatio="798" firstSheet="1"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 i="1" l="1"/>
  <c r="N5" i="1"/>
  <c r="O5" i="1"/>
  <c r="P5" i="1"/>
  <c r="Q5" i="1"/>
  <c r="R5" i="1"/>
  <c r="S5" i="1"/>
  <c r="T5" i="1"/>
  <c r="M25" i="1"/>
  <c r="N25" i="1"/>
  <c r="O25" i="1"/>
  <c r="P25" i="1"/>
  <c r="Q25" i="1"/>
  <c r="R25" i="1"/>
  <c r="S25" i="1"/>
  <c r="T25" i="1"/>
  <c r="M27" i="1"/>
  <c r="N27" i="1"/>
  <c r="O27" i="1"/>
  <c r="P27" i="1"/>
  <c r="Q27" i="1"/>
  <c r="R27" i="1"/>
  <c r="S27" i="1"/>
  <c r="T27" i="1"/>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D374" i="14"/>
  <c r="C374" i="14"/>
  <c r="B374" i="14"/>
  <c r="A374" i="14"/>
  <c r="H373" i="14"/>
  <c r="G373" i="14"/>
  <c r="F373" i="14"/>
  <c r="E373" i="14"/>
  <c r="D373" i="14"/>
  <c r="C373" i="14"/>
  <c r="B373" i="14"/>
  <c r="A373" i="14"/>
  <c r="H372" i="14"/>
  <c r="G372" i="14"/>
  <c r="F372" i="14"/>
  <c r="E372" i="14"/>
  <c r="D372" i="14"/>
  <c r="C372" i="14"/>
  <c r="B372" i="14"/>
  <c r="A372" i="14"/>
  <c r="H371" i="14"/>
  <c r="G371" i="14"/>
  <c r="F371" i="14"/>
  <c r="E371" i="14"/>
  <c r="D371" i="14"/>
  <c r="C371" i="14"/>
  <c r="B371" i="14"/>
  <c r="A371" i="14"/>
  <c r="H370" i="14"/>
  <c r="G370" i="14"/>
  <c r="F370" i="14"/>
  <c r="E370" i="14"/>
  <c r="D370" i="14"/>
  <c r="C370" i="14"/>
  <c r="B370" i="14"/>
  <c r="A370" i="14"/>
  <c r="H369" i="14"/>
  <c r="G369" i="14"/>
  <c r="F369" i="14"/>
  <c r="E369" i="14"/>
  <c r="D369" i="14"/>
  <c r="C369" i="14"/>
  <c r="B369" i="14"/>
  <c r="A369" i="14"/>
  <c r="H368" i="14"/>
  <c r="G368" i="14"/>
  <c r="F368" i="14"/>
  <c r="E368" i="14"/>
  <c r="D368" i="14"/>
  <c r="C368" i="14"/>
  <c r="B368" i="14"/>
  <c r="A368" i="14"/>
  <c r="H367" i="14"/>
  <c r="G367" i="14"/>
  <c r="F367" i="14"/>
  <c r="E367" i="14"/>
  <c r="D367" i="14"/>
  <c r="C367" i="14"/>
  <c r="B367" i="14"/>
  <c r="A367" i="14"/>
  <c r="H366" i="14"/>
  <c r="G366" i="14"/>
  <c r="F366" i="14"/>
  <c r="E366" i="14"/>
  <c r="D366" i="14"/>
  <c r="C366" i="14"/>
  <c r="B366" i="14"/>
  <c r="A366" i="14"/>
  <c r="H365" i="14"/>
  <c r="G365" i="14"/>
  <c r="F365" i="14"/>
  <c r="E365" i="14"/>
  <c r="D365" i="14"/>
  <c r="C365" i="14"/>
  <c r="B365" i="14"/>
  <c r="A365" i="14"/>
  <c r="H364" i="14"/>
  <c r="G364" i="14"/>
  <c r="F364" i="14"/>
  <c r="E364" i="14"/>
  <c r="D364" i="14"/>
  <c r="C364" i="14"/>
  <c r="B364" i="14"/>
  <c r="A364" i="14"/>
  <c r="H363" i="14"/>
  <c r="G363" i="14"/>
  <c r="F363" i="14"/>
  <c r="E363" i="14"/>
  <c r="D363" i="14"/>
  <c r="C363" i="14"/>
  <c r="B363" i="14"/>
  <c r="A363" i="14"/>
  <c r="H362" i="14"/>
  <c r="G362" i="14"/>
  <c r="F362" i="14"/>
  <c r="E362" i="14"/>
  <c r="D362" i="14"/>
  <c r="C362" i="14"/>
  <c r="B362" i="14"/>
  <c r="A362" i="14"/>
  <c r="H361" i="14"/>
  <c r="G361" i="14"/>
  <c r="F361" i="14"/>
  <c r="E361" i="14"/>
  <c r="D361" i="14"/>
  <c r="C361" i="14"/>
  <c r="B361" i="14"/>
  <c r="A361" i="14"/>
  <c r="H360" i="14"/>
  <c r="G360" i="14"/>
  <c r="F360" i="14"/>
  <c r="E360" i="14"/>
  <c r="D360" i="14"/>
  <c r="C360" i="14"/>
  <c r="B360" i="14"/>
  <c r="A360" i="14"/>
  <c r="H359" i="14"/>
  <c r="G359" i="14"/>
  <c r="F359" i="14"/>
  <c r="E359" i="14"/>
  <c r="D359" i="14"/>
  <c r="C359" i="14"/>
  <c r="B359" i="14"/>
  <c r="A359" i="14"/>
  <c r="H358" i="14"/>
  <c r="G358" i="14"/>
  <c r="F358" i="14"/>
  <c r="E358" i="14"/>
  <c r="D358" i="14"/>
  <c r="C358" i="14"/>
  <c r="B358" i="14"/>
  <c r="A358" i="14"/>
  <c r="H357" i="14"/>
  <c r="G357" i="14"/>
  <c r="F357" i="14"/>
  <c r="E357" i="14"/>
  <c r="D357" i="14"/>
  <c r="C357" i="14"/>
  <c r="B357" i="14"/>
  <c r="A357" i="14"/>
  <c r="H356" i="14"/>
  <c r="G356" i="14"/>
  <c r="F356" i="14"/>
  <c r="E356" i="14"/>
  <c r="D356" i="14"/>
  <c r="C356" i="14"/>
  <c r="B356" i="14"/>
  <c r="A356" i="14"/>
  <c r="H355" i="14"/>
  <c r="G355" i="14"/>
  <c r="F355" i="14"/>
  <c r="E355" i="14"/>
  <c r="D355" i="14"/>
  <c r="C355" i="14"/>
  <c r="B355" i="14"/>
  <c r="A355" i="14"/>
  <c r="H354" i="14"/>
  <c r="G354" i="14"/>
  <c r="F354" i="14"/>
  <c r="E354" i="14"/>
  <c r="D354" i="14"/>
  <c r="C354" i="14"/>
  <c r="B354" i="14"/>
  <c r="A354" i="14"/>
  <c r="H353" i="14"/>
  <c r="G353" i="14"/>
  <c r="F353" i="14"/>
  <c r="E353" i="14"/>
  <c r="D353" i="14"/>
  <c r="C353" i="14"/>
  <c r="B353" i="14"/>
  <c r="A353" i="14"/>
  <c r="H352" i="14"/>
  <c r="G352" i="14"/>
  <c r="F352" i="14"/>
  <c r="E352" i="14"/>
  <c r="D352" i="14"/>
  <c r="C352" i="14"/>
  <c r="B352" i="14"/>
  <c r="A352" i="14"/>
  <c r="H351" i="14"/>
  <c r="G351" i="14"/>
  <c r="F351" i="14"/>
  <c r="E351" i="14"/>
  <c r="D351" i="14"/>
  <c r="C351" i="14"/>
  <c r="B351" i="14"/>
  <c r="A351" i="14"/>
  <c r="H350" i="14"/>
  <c r="G350" i="14"/>
  <c r="F350" i="14"/>
  <c r="E350" i="14"/>
  <c r="D350" i="14"/>
  <c r="C350" i="14"/>
  <c r="B350" i="14"/>
  <c r="A350" i="14"/>
  <c r="H349" i="14"/>
  <c r="G349" i="14"/>
  <c r="F349" i="14"/>
  <c r="E349" i="14"/>
  <c r="D349" i="14"/>
  <c r="C349" i="14"/>
  <c r="B349" i="14"/>
  <c r="A349" i="14"/>
  <c r="H348" i="14"/>
  <c r="G348" i="14"/>
  <c r="F348" i="14"/>
  <c r="E348" i="14"/>
  <c r="D348" i="14"/>
  <c r="C348" i="14"/>
  <c r="B348" i="14"/>
  <c r="A348" i="14"/>
  <c r="H347" i="14"/>
  <c r="G347" i="14"/>
  <c r="F347" i="14"/>
  <c r="E347" i="14"/>
  <c r="D347" i="14"/>
  <c r="C347" i="14"/>
  <c r="B347" i="14"/>
  <c r="A347" i="14"/>
  <c r="H346" i="14"/>
  <c r="G346" i="14"/>
  <c r="F346" i="14"/>
  <c r="E346" i="14"/>
  <c r="D346" i="14"/>
  <c r="C346" i="14"/>
  <c r="B346" i="14"/>
  <c r="A346" i="14"/>
  <c r="H345" i="14"/>
  <c r="G345" i="14"/>
  <c r="F345" i="14"/>
  <c r="E345" i="14"/>
  <c r="D345" i="14"/>
  <c r="C345" i="14"/>
  <c r="B345" i="14"/>
  <c r="A345" i="14"/>
  <c r="H344" i="14"/>
  <c r="G344" i="14"/>
  <c r="F344" i="14"/>
  <c r="E344" i="14"/>
  <c r="D344" i="14"/>
  <c r="C344" i="14"/>
  <c r="B344" i="14"/>
  <c r="A344" i="14"/>
  <c r="H343" i="14"/>
  <c r="G343" i="14"/>
  <c r="F343" i="14"/>
  <c r="E343" i="14"/>
  <c r="D343" i="14"/>
  <c r="C343" i="14"/>
  <c r="B343" i="14"/>
  <c r="A343" i="14"/>
  <c r="H342" i="14"/>
  <c r="G342" i="14"/>
  <c r="F342" i="14"/>
  <c r="E342" i="14"/>
  <c r="D342" i="14"/>
  <c r="C342" i="14"/>
  <c r="B342" i="14"/>
  <c r="A342" i="14"/>
  <c r="H341" i="14"/>
  <c r="G341" i="14"/>
  <c r="F341" i="14"/>
  <c r="E341" i="14"/>
  <c r="D341" i="14"/>
  <c r="C341" i="14"/>
  <c r="B341" i="14"/>
  <c r="A341" i="14"/>
  <c r="H340" i="14"/>
  <c r="G340" i="14"/>
  <c r="F340" i="14"/>
  <c r="E340" i="14"/>
  <c r="D340" i="14"/>
  <c r="C340" i="14"/>
  <c r="B340" i="14"/>
  <c r="A340" i="14"/>
  <c r="H339" i="14"/>
  <c r="G339" i="14"/>
  <c r="F339" i="14"/>
  <c r="E339" i="14"/>
  <c r="D339" i="14"/>
  <c r="C339" i="14"/>
  <c r="B339" i="14"/>
  <c r="A339" i="14"/>
  <c r="H338" i="14"/>
  <c r="G338" i="14"/>
  <c r="F338" i="14"/>
  <c r="E338" i="14"/>
  <c r="D338" i="14"/>
  <c r="C338" i="14"/>
  <c r="B338" i="14"/>
  <c r="A338" i="14"/>
  <c r="H337" i="14"/>
  <c r="G337" i="14"/>
  <c r="F337" i="14"/>
  <c r="E337" i="14"/>
  <c r="D337" i="14"/>
  <c r="C337" i="14"/>
  <c r="B337" i="14"/>
  <c r="A337" i="14"/>
  <c r="H336" i="14"/>
  <c r="G336" i="14"/>
  <c r="F336" i="14"/>
  <c r="E336" i="14"/>
  <c r="D336" i="14"/>
  <c r="C336" i="14"/>
  <c r="B336" i="14"/>
  <c r="A336" i="14"/>
  <c r="H335" i="14"/>
  <c r="G335" i="14"/>
  <c r="F335" i="14"/>
  <c r="E335" i="14"/>
  <c r="D335" i="14"/>
  <c r="C335" i="14"/>
  <c r="B335" i="14"/>
  <c r="A335" i="14"/>
  <c r="H334" i="14"/>
  <c r="G334" i="14"/>
  <c r="F334" i="14"/>
  <c r="E334" i="14"/>
  <c r="D334" i="14"/>
  <c r="C334" i="14"/>
  <c r="B334" i="14"/>
  <c r="A334" i="14"/>
  <c r="H333" i="14"/>
  <c r="G333" i="14"/>
  <c r="F333" i="14"/>
  <c r="E333" i="14"/>
  <c r="D333" i="14"/>
  <c r="C333" i="14"/>
  <c r="B333" i="14"/>
  <c r="A333" i="14"/>
  <c r="H332" i="14"/>
  <c r="G332" i="14"/>
  <c r="F332" i="14"/>
  <c r="E332" i="14"/>
  <c r="D332" i="14"/>
  <c r="C332" i="14"/>
  <c r="B332" i="14"/>
  <c r="A332" i="14"/>
  <c r="H331" i="14"/>
  <c r="G331" i="14"/>
  <c r="F331" i="14"/>
  <c r="E331" i="14"/>
  <c r="D331" i="14"/>
  <c r="C331" i="14"/>
  <c r="B331" i="14"/>
  <c r="A331" i="14"/>
  <c r="H330" i="14"/>
  <c r="G330" i="14"/>
  <c r="F330" i="14"/>
  <c r="E330" i="14"/>
  <c r="D330" i="14"/>
  <c r="C330" i="14"/>
  <c r="B330" i="14"/>
  <c r="A330" i="14"/>
  <c r="H329" i="14"/>
  <c r="G329" i="14"/>
  <c r="F329" i="14"/>
  <c r="E329" i="14"/>
  <c r="D329" i="14"/>
  <c r="C329" i="14"/>
  <c r="B329" i="14"/>
  <c r="A329" i="14"/>
  <c r="H328" i="14"/>
  <c r="G328" i="14"/>
  <c r="F328" i="14"/>
  <c r="E328" i="14"/>
  <c r="D328" i="14"/>
  <c r="C328" i="14"/>
  <c r="B328" i="14"/>
  <c r="A328" i="14"/>
  <c r="H327" i="14"/>
  <c r="G327" i="14"/>
  <c r="F327" i="14"/>
  <c r="E327" i="14"/>
  <c r="D327" i="14"/>
  <c r="C327" i="14"/>
  <c r="B327" i="14"/>
  <c r="A327" i="14"/>
  <c r="H326" i="14"/>
  <c r="G326" i="14"/>
  <c r="F326" i="14"/>
  <c r="E326" i="14"/>
  <c r="D326" i="14"/>
  <c r="C326" i="14"/>
  <c r="B326" i="14"/>
  <c r="A326" i="14"/>
  <c r="H325" i="14"/>
  <c r="G325" i="14"/>
  <c r="F325" i="14"/>
  <c r="E325" i="14"/>
  <c r="D325" i="14"/>
  <c r="C325" i="14"/>
  <c r="B325" i="14"/>
  <c r="A325" i="14"/>
  <c r="H324" i="14"/>
  <c r="G324" i="14"/>
  <c r="F324" i="14"/>
  <c r="E324" i="14"/>
  <c r="D324" i="14"/>
  <c r="C324" i="14"/>
  <c r="B324" i="14"/>
  <c r="A324" i="14"/>
  <c r="H323" i="14"/>
  <c r="G323" i="14"/>
  <c r="F323" i="14"/>
  <c r="E323" i="14"/>
  <c r="D323" i="14"/>
  <c r="C323" i="14"/>
  <c r="B323" i="14"/>
  <c r="A323" i="14"/>
  <c r="H322" i="14"/>
  <c r="G322" i="14"/>
  <c r="F322" i="14"/>
  <c r="E322" i="14"/>
  <c r="D322" i="14"/>
  <c r="C322" i="14"/>
  <c r="B322" i="14"/>
  <c r="A322" i="14"/>
  <c r="H321" i="14"/>
  <c r="G321" i="14"/>
  <c r="F321" i="14"/>
  <c r="E321" i="14"/>
  <c r="D321" i="14"/>
  <c r="C321" i="14"/>
  <c r="B321" i="14"/>
  <c r="A321" i="14"/>
  <c r="H320" i="14"/>
  <c r="G320" i="14"/>
  <c r="F320" i="14"/>
  <c r="E320" i="14"/>
  <c r="D320" i="14"/>
  <c r="C320" i="14"/>
  <c r="B320" i="14"/>
  <c r="A320" i="14"/>
  <c r="H319" i="14"/>
  <c r="G319" i="14"/>
  <c r="F319" i="14"/>
  <c r="E319" i="14"/>
  <c r="D319" i="14"/>
  <c r="C319" i="14"/>
  <c r="B319" i="14"/>
  <c r="A319" i="14"/>
  <c r="H318" i="14"/>
  <c r="G318" i="14"/>
  <c r="F318" i="14"/>
  <c r="E318" i="14"/>
  <c r="D318" i="14"/>
  <c r="C318" i="14"/>
  <c r="B318" i="14"/>
  <c r="A318" i="14"/>
  <c r="H317" i="14"/>
  <c r="G317" i="14"/>
  <c r="F317" i="14"/>
  <c r="E317" i="14"/>
  <c r="D317" i="14"/>
  <c r="C317" i="14"/>
  <c r="B317" i="14"/>
  <c r="A317" i="14"/>
  <c r="H316" i="14"/>
  <c r="G316" i="14"/>
  <c r="F316" i="14"/>
  <c r="E316" i="14"/>
  <c r="D316" i="14"/>
  <c r="C316" i="14"/>
  <c r="B316" i="14"/>
  <c r="A316" i="14"/>
  <c r="H315" i="14"/>
  <c r="G315" i="14"/>
  <c r="F315" i="14"/>
  <c r="E315" i="14"/>
  <c r="D315" i="14"/>
  <c r="C315" i="14"/>
  <c r="B315" i="14"/>
  <c r="A315" i="14"/>
  <c r="H314" i="14"/>
  <c r="G314" i="14"/>
  <c r="F314" i="14"/>
  <c r="E314" i="14"/>
  <c r="D314" i="14"/>
  <c r="C314" i="14"/>
  <c r="B314" i="14"/>
  <c r="A314" i="14"/>
  <c r="H313" i="14"/>
  <c r="G313" i="14"/>
  <c r="F313" i="14"/>
  <c r="E313" i="14"/>
  <c r="D313" i="14"/>
  <c r="C313" i="14"/>
  <c r="B313" i="14"/>
  <c r="A313" i="14"/>
  <c r="H312" i="14"/>
  <c r="G312" i="14"/>
  <c r="F312" i="14"/>
  <c r="E312" i="14"/>
  <c r="D312" i="14"/>
  <c r="C312" i="14"/>
  <c r="B312" i="14"/>
  <c r="A312" i="14"/>
  <c r="H311" i="14"/>
  <c r="G311" i="14"/>
  <c r="F311" i="14"/>
  <c r="E311" i="14"/>
  <c r="D311" i="14"/>
  <c r="C311" i="14"/>
  <c r="B311" i="14"/>
  <c r="A311" i="14"/>
  <c r="H310" i="14"/>
  <c r="G310" i="14"/>
  <c r="F310" i="14"/>
  <c r="E310" i="14"/>
  <c r="D310" i="14"/>
  <c r="C310" i="14"/>
  <c r="B310" i="14"/>
  <c r="A310" i="14"/>
  <c r="H309" i="14"/>
  <c r="G309" i="14"/>
  <c r="F309" i="14"/>
  <c r="E309" i="14"/>
  <c r="D309" i="14"/>
  <c r="C309" i="14"/>
  <c r="B309" i="14"/>
  <c r="A309" i="14"/>
  <c r="H308" i="14"/>
  <c r="G308" i="14"/>
  <c r="F308" i="14"/>
  <c r="E308" i="14"/>
  <c r="D308" i="14"/>
  <c r="C308" i="14"/>
  <c r="B308" i="14"/>
  <c r="A308" i="14"/>
  <c r="H307" i="14"/>
  <c r="G307" i="14"/>
  <c r="F307" i="14"/>
  <c r="E307" i="14"/>
  <c r="D307" i="14"/>
  <c r="C307" i="14"/>
  <c r="B307" i="14"/>
  <c r="A307" i="14"/>
  <c r="H306" i="14"/>
  <c r="G306" i="14"/>
  <c r="F306" i="14"/>
  <c r="E306" i="14"/>
  <c r="D306" i="14"/>
  <c r="C306" i="14"/>
  <c r="B306" i="14"/>
  <c r="A306" i="14"/>
  <c r="H305" i="14"/>
  <c r="G305" i="14"/>
  <c r="F305" i="14"/>
  <c r="E305" i="14"/>
  <c r="D305" i="14"/>
  <c r="C305" i="14"/>
  <c r="B305" i="14"/>
  <c r="A305" i="14"/>
  <c r="H304" i="14"/>
  <c r="G304" i="14"/>
  <c r="F304" i="14"/>
  <c r="E304" i="14"/>
  <c r="D304" i="14"/>
  <c r="C304" i="14"/>
  <c r="B304" i="14"/>
  <c r="A304" i="14"/>
  <c r="H303" i="14"/>
  <c r="G303" i="14"/>
  <c r="F303" i="14"/>
  <c r="E303" i="14"/>
  <c r="D303" i="14"/>
  <c r="C303" i="14"/>
  <c r="B303" i="14"/>
  <c r="A303" i="14"/>
  <c r="H302" i="14"/>
  <c r="G302" i="14"/>
  <c r="F302" i="14"/>
  <c r="E302" i="14"/>
  <c r="D302" i="14"/>
  <c r="C302" i="14"/>
  <c r="B302" i="14"/>
  <c r="A302" i="14"/>
  <c r="H301" i="14"/>
  <c r="G301" i="14"/>
  <c r="F301" i="14"/>
  <c r="E301" i="14"/>
  <c r="D301" i="14"/>
  <c r="C301" i="14"/>
  <c r="B301" i="14"/>
  <c r="A301" i="14"/>
  <c r="H300" i="14"/>
  <c r="G300" i="14"/>
  <c r="F300" i="14"/>
  <c r="E300" i="14"/>
  <c r="D300" i="14"/>
  <c r="C300" i="14"/>
  <c r="B300" i="14"/>
  <c r="A300" i="14"/>
  <c r="H299" i="14"/>
  <c r="G299" i="14"/>
  <c r="F299" i="14"/>
  <c r="E299" i="14"/>
  <c r="L299" i="14" s="1"/>
  <c r="D299" i="14"/>
  <c r="C299" i="14"/>
  <c r="B299" i="14"/>
  <c r="A299" i="14"/>
  <c r="H298" i="14"/>
  <c r="G298" i="14"/>
  <c r="F298" i="14"/>
  <c r="E298" i="14"/>
  <c r="D298" i="14"/>
  <c r="C298" i="14"/>
  <c r="B298" i="14"/>
  <c r="A298" i="14"/>
  <c r="H297" i="14"/>
  <c r="G297" i="14"/>
  <c r="F297" i="14"/>
  <c r="E297" i="14"/>
  <c r="L297" i="14" s="1"/>
  <c r="D297" i="14"/>
  <c r="C297" i="14"/>
  <c r="B297" i="14"/>
  <c r="A297" i="14"/>
  <c r="H296" i="14"/>
  <c r="G296" i="14"/>
  <c r="F296" i="14"/>
  <c r="E296" i="14"/>
  <c r="D296" i="14"/>
  <c r="C296" i="14"/>
  <c r="B296" i="14"/>
  <c r="A296" i="14"/>
  <c r="H295" i="14"/>
  <c r="G295" i="14"/>
  <c r="F295" i="14"/>
  <c r="E295" i="14"/>
  <c r="L295" i="14" s="1"/>
  <c r="D295" i="14"/>
  <c r="C295" i="14"/>
  <c r="B295" i="14"/>
  <c r="A295" i="14"/>
  <c r="H294" i="14"/>
  <c r="G294" i="14"/>
  <c r="F294" i="14"/>
  <c r="E294" i="14"/>
  <c r="D294" i="14"/>
  <c r="C294" i="14"/>
  <c r="B294" i="14"/>
  <c r="A294" i="14"/>
  <c r="H293" i="14"/>
  <c r="G293" i="14"/>
  <c r="F293" i="14"/>
  <c r="E293" i="14"/>
  <c r="L293" i="14" s="1"/>
  <c r="D293" i="14"/>
  <c r="C293" i="14"/>
  <c r="B293" i="14"/>
  <c r="A293" i="14"/>
  <c r="H292" i="14"/>
  <c r="G292" i="14"/>
  <c r="F292" i="14"/>
  <c r="E292" i="14"/>
  <c r="D292" i="14"/>
  <c r="C292" i="14"/>
  <c r="B292" i="14"/>
  <c r="A292" i="14"/>
  <c r="H291" i="14"/>
  <c r="G291" i="14"/>
  <c r="F291" i="14"/>
  <c r="E291" i="14"/>
  <c r="L291" i="14" s="1"/>
  <c r="D291" i="14"/>
  <c r="C291" i="14"/>
  <c r="B291" i="14"/>
  <c r="A291" i="14"/>
  <c r="H290" i="14"/>
  <c r="G290" i="14"/>
  <c r="F290" i="14"/>
  <c r="E290" i="14"/>
  <c r="D290" i="14"/>
  <c r="C290" i="14"/>
  <c r="B290" i="14"/>
  <c r="A290" i="14"/>
  <c r="H289" i="14"/>
  <c r="G289" i="14"/>
  <c r="F289" i="14"/>
  <c r="E289" i="14"/>
  <c r="L289" i="14" s="1"/>
  <c r="D289" i="14"/>
  <c r="C289" i="14"/>
  <c r="B289" i="14"/>
  <c r="A289" i="14"/>
  <c r="H288" i="14"/>
  <c r="G288" i="14"/>
  <c r="F288" i="14"/>
  <c r="E288" i="14"/>
  <c r="D288" i="14"/>
  <c r="C288" i="14"/>
  <c r="B288" i="14"/>
  <c r="A288" i="14"/>
  <c r="H287" i="14"/>
  <c r="G287" i="14"/>
  <c r="F287" i="14"/>
  <c r="E287" i="14"/>
  <c r="L287" i="14" s="1"/>
  <c r="D287" i="14"/>
  <c r="C287" i="14"/>
  <c r="B287" i="14"/>
  <c r="A287" i="14"/>
  <c r="H286" i="14"/>
  <c r="G286" i="14"/>
  <c r="F286" i="14"/>
  <c r="E286" i="14"/>
  <c r="D286" i="14"/>
  <c r="C286" i="14"/>
  <c r="B286" i="14"/>
  <c r="A286" i="14"/>
  <c r="H285" i="14"/>
  <c r="G285" i="14"/>
  <c r="F285" i="14"/>
  <c r="E285" i="14"/>
  <c r="L285" i="14" s="1"/>
  <c r="D285" i="14"/>
  <c r="C285" i="14"/>
  <c r="B285" i="14"/>
  <c r="A285" i="14"/>
  <c r="H284" i="14"/>
  <c r="G284" i="14"/>
  <c r="F284" i="14"/>
  <c r="E284" i="14"/>
  <c r="D284" i="14"/>
  <c r="C284" i="14"/>
  <c r="B284" i="14"/>
  <c r="A284" i="14"/>
  <c r="H283" i="14"/>
  <c r="G283" i="14"/>
  <c r="F283" i="14"/>
  <c r="E283" i="14"/>
  <c r="L283" i="14" s="1"/>
  <c r="D283" i="14"/>
  <c r="C283" i="14"/>
  <c r="B283" i="14"/>
  <c r="A283" i="14"/>
  <c r="H282" i="14"/>
  <c r="G282" i="14"/>
  <c r="F282" i="14"/>
  <c r="E282" i="14"/>
  <c r="D282" i="14"/>
  <c r="C282" i="14"/>
  <c r="B282" i="14"/>
  <c r="A282" i="14"/>
  <c r="H281" i="14"/>
  <c r="G281" i="14"/>
  <c r="F281" i="14"/>
  <c r="E281" i="14"/>
  <c r="L281" i="14" s="1"/>
  <c r="D281" i="14"/>
  <c r="C281" i="14"/>
  <c r="B281" i="14"/>
  <c r="A281" i="14"/>
  <c r="H280" i="14"/>
  <c r="G280" i="14"/>
  <c r="F280" i="14"/>
  <c r="E280" i="14"/>
  <c r="D280" i="14"/>
  <c r="C280" i="14"/>
  <c r="B280" i="14"/>
  <c r="A280" i="14"/>
  <c r="H279" i="14"/>
  <c r="G279" i="14"/>
  <c r="F279" i="14"/>
  <c r="E279" i="14"/>
  <c r="L279" i="14" s="1"/>
  <c r="D279" i="14"/>
  <c r="C279" i="14"/>
  <c r="B279" i="14"/>
  <c r="A279" i="14"/>
  <c r="H278" i="14"/>
  <c r="G278" i="14"/>
  <c r="F278" i="14"/>
  <c r="E278" i="14"/>
  <c r="D278" i="14"/>
  <c r="C278" i="14"/>
  <c r="B278" i="14"/>
  <c r="A278" i="14"/>
  <c r="H277" i="14"/>
  <c r="G277" i="14"/>
  <c r="F277" i="14"/>
  <c r="E277" i="14"/>
  <c r="L277" i="14" s="1"/>
  <c r="D277" i="14"/>
  <c r="C277" i="14"/>
  <c r="B277" i="14"/>
  <c r="A277" i="14"/>
  <c r="H276" i="14"/>
  <c r="G276" i="14"/>
  <c r="F276" i="14"/>
  <c r="E276" i="14"/>
  <c r="D276" i="14"/>
  <c r="C276" i="14"/>
  <c r="B276" i="14"/>
  <c r="A276" i="14"/>
  <c r="H275" i="14"/>
  <c r="G275" i="14"/>
  <c r="F275" i="14"/>
  <c r="E275" i="14"/>
  <c r="L275" i="14" s="1"/>
  <c r="D275" i="14"/>
  <c r="C275" i="14"/>
  <c r="B275" i="14"/>
  <c r="A275" i="14"/>
  <c r="H274" i="14"/>
  <c r="G274" i="14"/>
  <c r="F274" i="14"/>
  <c r="E274" i="14"/>
  <c r="D274" i="14"/>
  <c r="C274" i="14"/>
  <c r="B274" i="14"/>
  <c r="A274" i="14"/>
  <c r="H273" i="14"/>
  <c r="G273" i="14"/>
  <c r="F273" i="14"/>
  <c r="E273" i="14"/>
  <c r="L273" i="14" s="1"/>
  <c r="D273" i="14"/>
  <c r="C273" i="14"/>
  <c r="B273" i="14"/>
  <c r="A273" i="14"/>
  <c r="H272" i="14"/>
  <c r="G272" i="14"/>
  <c r="F272" i="14"/>
  <c r="E272" i="14"/>
  <c r="D272" i="14"/>
  <c r="C272" i="14"/>
  <c r="B272" i="14"/>
  <c r="A272" i="14"/>
  <c r="H271" i="14"/>
  <c r="G271" i="14"/>
  <c r="F271" i="14"/>
  <c r="E271" i="14"/>
  <c r="L271" i="14" s="1"/>
  <c r="D271" i="14"/>
  <c r="C271" i="14"/>
  <c r="B271" i="14"/>
  <c r="A271" i="14"/>
  <c r="H270" i="14"/>
  <c r="G270" i="14"/>
  <c r="F270" i="14"/>
  <c r="E270" i="14"/>
  <c r="D270" i="14"/>
  <c r="C270" i="14"/>
  <c r="B270" i="14"/>
  <c r="A270" i="14"/>
  <c r="H269" i="14"/>
  <c r="G269" i="14"/>
  <c r="F269" i="14"/>
  <c r="E269" i="14"/>
  <c r="L269" i="14" s="1"/>
  <c r="D269" i="14"/>
  <c r="C269" i="14"/>
  <c r="B269" i="14"/>
  <c r="A269" i="14"/>
  <c r="H268" i="14"/>
  <c r="G268" i="14"/>
  <c r="F268" i="14"/>
  <c r="E268" i="14"/>
  <c r="D268" i="14"/>
  <c r="C268" i="14"/>
  <c r="B268" i="14"/>
  <c r="A268" i="14"/>
  <c r="H267" i="14"/>
  <c r="G267" i="14"/>
  <c r="F267" i="14"/>
  <c r="E267" i="14"/>
  <c r="L267" i="14" s="1"/>
  <c r="D267" i="14"/>
  <c r="C267" i="14"/>
  <c r="B267" i="14"/>
  <c r="A267" i="14"/>
  <c r="H266" i="14"/>
  <c r="G266" i="14"/>
  <c r="F266" i="14"/>
  <c r="E266" i="14"/>
  <c r="D266" i="14"/>
  <c r="C266" i="14"/>
  <c r="B266" i="14"/>
  <c r="A266" i="14"/>
  <c r="H265" i="14"/>
  <c r="G265" i="14"/>
  <c r="F265" i="14"/>
  <c r="E265" i="14"/>
  <c r="L265" i="14" s="1"/>
  <c r="D265" i="14"/>
  <c r="C265" i="14"/>
  <c r="B265" i="14"/>
  <c r="A265" i="14"/>
  <c r="H264" i="14"/>
  <c r="G264" i="14"/>
  <c r="F264" i="14"/>
  <c r="E264" i="14"/>
  <c r="D264" i="14"/>
  <c r="C264" i="14"/>
  <c r="B264" i="14"/>
  <c r="A264" i="14"/>
  <c r="H263" i="14"/>
  <c r="G263" i="14"/>
  <c r="F263" i="14"/>
  <c r="E263" i="14"/>
  <c r="L263" i="14" s="1"/>
  <c r="D263" i="14"/>
  <c r="C263" i="14"/>
  <c r="B263" i="14"/>
  <c r="A263" i="14"/>
  <c r="H262" i="14"/>
  <c r="G262" i="14"/>
  <c r="F262" i="14"/>
  <c r="E262" i="14"/>
  <c r="D262" i="14"/>
  <c r="C262" i="14"/>
  <c r="B262" i="14"/>
  <c r="A262" i="14"/>
  <c r="H261" i="14"/>
  <c r="G261" i="14"/>
  <c r="F261" i="14"/>
  <c r="E261" i="14"/>
  <c r="L261" i="14" s="1"/>
  <c r="D261" i="14"/>
  <c r="C261" i="14"/>
  <c r="B261" i="14"/>
  <c r="A261" i="14"/>
  <c r="H260" i="14"/>
  <c r="G260" i="14"/>
  <c r="F260" i="14"/>
  <c r="E260" i="14"/>
  <c r="D260" i="14"/>
  <c r="C260" i="14"/>
  <c r="B260" i="14"/>
  <c r="A260" i="14"/>
  <c r="H259" i="14"/>
  <c r="G259" i="14"/>
  <c r="F259" i="14"/>
  <c r="E259" i="14"/>
  <c r="L259" i="14" s="1"/>
  <c r="D259" i="14"/>
  <c r="C259" i="14"/>
  <c r="B259" i="14"/>
  <c r="A259" i="14"/>
  <c r="H258" i="14"/>
  <c r="G258" i="14"/>
  <c r="F258" i="14"/>
  <c r="E258" i="14"/>
  <c r="D258" i="14"/>
  <c r="C258" i="14"/>
  <c r="B258" i="14"/>
  <c r="A258" i="14"/>
  <c r="H257" i="14"/>
  <c r="G257" i="14"/>
  <c r="F257" i="14"/>
  <c r="E257" i="14"/>
  <c r="L257" i="14" s="1"/>
  <c r="D257" i="14"/>
  <c r="C257" i="14"/>
  <c r="B257" i="14"/>
  <c r="A257" i="14"/>
  <c r="H256" i="14"/>
  <c r="G256" i="14"/>
  <c r="F256" i="14"/>
  <c r="E256" i="14"/>
  <c r="D256" i="14"/>
  <c r="C256" i="14"/>
  <c r="B256" i="14"/>
  <c r="A256" i="14"/>
  <c r="H255" i="14"/>
  <c r="G255" i="14"/>
  <c r="F255" i="14"/>
  <c r="E255" i="14"/>
  <c r="L255" i="14" s="1"/>
  <c r="D255" i="14"/>
  <c r="C255" i="14"/>
  <c r="B255" i="14"/>
  <c r="A255" i="14"/>
  <c r="H254" i="14"/>
  <c r="G254" i="14"/>
  <c r="F254" i="14"/>
  <c r="E254" i="14"/>
  <c r="D254" i="14"/>
  <c r="C254" i="14"/>
  <c r="B254" i="14"/>
  <c r="A254" i="14"/>
  <c r="H253" i="14"/>
  <c r="G253" i="14"/>
  <c r="F253" i="14"/>
  <c r="E253" i="14"/>
  <c r="L253" i="14" s="1"/>
  <c r="D253" i="14"/>
  <c r="C253" i="14"/>
  <c r="B253" i="14"/>
  <c r="A253" i="14"/>
  <c r="H252" i="14"/>
  <c r="G252" i="14"/>
  <c r="F252" i="14"/>
  <c r="E252" i="14"/>
  <c r="D252" i="14"/>
  <c r="C252" i="14"/>
  <c r="B252" i="14"/>
  <c r="A252" i="14"/>
  <c r="H251" i="14"/>
  <c r="G251" i="14"/>
  <c r="F251" i="14"/>
  <c r="E251" i="14"/>
  <c r="L251" i="14" s="1"/>
  <c r="D251" i="14"/>
  <c r="C251" i="14"/>
  <c r="B251" i="14"/>
  <c r="A251" i="14"/>
  <c r="H250" i="14"/>
  <c r="G250" i="14"/>
  <c r="F250" i="14"/>
  <c r="E250" i="14"/>
  <c r="D250" i="14"/>
  <c r="C250" i="14"/>
  <c r="B250" i="14"/>
  <c r="A250" i="14"/>
  <c r="H249" i="14"/>
  <c r="G249" i="14"/>
  <c r="F249" i="14"/>
  <c r="E249" i="14"/>
  <c r="L249" i="14" s="1"/>
  <c r="D249" i="14"/>
  <c r="C249" i="14"/>
  <c r="B249" i="14"/>
  <c r="A249" i="14"/>
  <c r="H248" i="14"/>
  <c r="G248" i="14"/>
  <c r="F248" i="14"/>
  <c r="E248" i="14"/>
  <c r="D248" i="14"/>
  <c r="C248" i="14"/>
  <c r="B248" i="14"/>
  <c r="A248" i="14"/>
  <c r="H247" i="14"/>
  <c r="G247" i="14"/>
  <c r="F247" i="14"/>
  <c r="E247" i="14"/>
  <c r="L247" i="14" s="1"/>
  <c r="D247" i="14"/>
  <c r="C247" i="14"/>
  <c r="B247" i="14"/>
  <c r="A247" i="14"/>
  <c r="H246" i="14"/>
  <c r="G246" i="14"/>
  <c r="F246" i="14"/>
  <c r="E246" i="14"/>
  <c r="D246" i="14"/>
  <c r="C246" i="14"/>
  <c r="B246" i="14"/>
  <c r="A246" i="14"/>
  <c r="H245" i="14"/>
  <c r="G245" i="14"/>
  <c r="F245" i="14"/>
  <c r="E245" i="14"/>
  <c r="L245" i="14" s="1"/>
  <c r="D245" i="14"/>
  <c r="C245" i="14"/>
  <c r="B245" i="14"/>
  <c r="A245" i="14"/>
  <c r="H244" i="14"/>
  <c r="G244" i="14"/>
  <c r="F244" i="14"/>
  <c r="E244" i="14"/>
  <c r="D244" i="14"/>
  <c r="C244" i="14"/>
  <c r="B244" i="14"/>
  <c r="A244" i="14"/>
  <c r="H243" i="14"/>
  <c r="G243" i="14"/>
  <c r="F243" i="14"/>
  <c r="E243" i="14"/>
  <c r="L243" i="14" s="1"/>
  <c r="D243" i="14"/>
  <c r="C243" i="14"/>
  <c r="B243" i="14"/>
  <c r="A243" i="14"/>
  <c r="H242" i="14"/>
  <c r="G242" i="14"/>
  <c r="F242" i="14"/>
  <c r="E242" i="14"/>
  <c r="D242" i="14"/>
  <c r="C242" i="14"/>
  <c r="B242" i="14"/>
  <c r="A242" i="14"/>
  <c r="H241" i="14"/>
  <c r="G241" i="14"/>
  <c r="F241" i="14"/>
  <c r="E241" i="14"/>
  <c r="L241" i="14" s="1"/>
  <c r="D241" i="14"/>
  <c r="C241" i="14"/>
  <c r="B241" i="14"/>
  <c r="A241" i="14"/>
  <c r="H240" i="14"/>
  <c r="G240" i="14"/>
  <c r="F240" i="14"/>
  <c r="E240" i="14"/>
  <c r="D240" i="14"/>
  <c r="C240" i="14"/>
  <c r="B240" i="14"/>
  <c r="A240" i="14"/>
  <c r="H239" i="14"/>
  <c r="G239" i="14"/>
  <c r="F239" i="14"/>
  <c r="E239" i="14"/>
  <c r="L239" i="14" s="1"/>
  <c r="D239" i="14"/>
  <c r="C239" i="14"/>
  <c r="B239" i="14"/>
  <c r="A239" i="14"/>
  <c r="H238" i="14"/>
  <c r="G238" i="14"/>
  <c r="F238" i="14"/>
  <c r="E238" i="14"/>
  <c r="D238" i="14"/>
  <c r="C238" i="14"/>
  <c r="B238" i="14"/>
  <c r="A238" i="14"/>
  <c r="H237" i="14"/>
  <c r="G237" i="14"/>
  <c r="F237" i="14"/>
  <c r="E237" i="14"/>
  <c r="L237" i="14" s="1"/>
  <c r="D237" i="14"/>
  <c r="C237" i="14"/>
  <c r="B237" i="14"/>
  <c r="A237" i="14"/>
  <c r="H236" i="14"/>
  <c r="G236" i="14"/>
  <c r="F236" i="14"/>
  <c r="E236" i="14"/>
  <c r="D236" i="14"/>
  <c r="C236" i="14"/>
  <c r="B236" i="14"/>
  <c r="A236" i="14"/>
  <c r="H235" i="14"/>
  <c r="G235" i="14"/>
  <c r="F235" i="14"/>
  <c r="E235" i="14"/>
  <c r="L235" i="14" s="1"/>
  <c r="D235" i="14"/>
  <c r="C235" i="14"/>
  <c r="B235" i="14"/>
  <c r="A235" i="14"/>
  <c r="H234" i="14"/>
  <c r="G234" i="14"/>
  <c r="F234" i="14"/>
  <c r="E234" i="14"/>
  <c r="D234" i="14"/>
  <c r="C234" i="14"/>
  <c r="B234" i="14"/>
  <c r="A234" i="14"/>
  <c r="H233" i="14"/>
  <c r="G233" i="14"/>
  <c r="F233" i="14"/>
  <c r="E233" i="14"/>
  <c r="L233" i="14" s="1"/>
  <c r="D233" i="14"/>
  <c r="C233" i="14"/>
  <c r="B233" i="14"/>
  <c r="A233" i="14"/>
  <c r="H232" i="14"/>
  <c r="G232" i="14"/>
  <c r="F232" i="14"/>
  <c r="E232" i="14"/>
  <c r="D232" i="14"/>
  <c r="C232" i="14"/>
  <c r="B232" i="14"/>
  <c r="A232" i="14"/>
  <c r="H231" i="14"/>
  <c r="G231" i="14"/>
  <c r="F231" i="14"/>
  <c r="E231" i="14"/>
  <c r="L231" i="14" s="1"/>
  <c r="D231" i="14"/>
  <c r="C231" i="14"/>
  <c r="B231" i="14"/>
  <c r="A231" i="14"/>
  <c r="H230" i="14"/>
  <c r="G230" i="14"/>
  <c r="F230" i="14"/>
  <c r="E230" i="14"/>
  <c r="D230" i="14"/>
  <c r="C230" i="14"/>
  <c r="B230" i="14"/>
  <c r="A230" i="14"/>
  <c r="H229" i="14"/>
  <c r="G229" i="14"/>
  <c r="F229" i="14"/>
  <c r="E229" i="14"/>
  <c r="L229" i="14" s="1"/>
  <c r="D229" i="14"/>
  <c r="C229" i="14"/>
  <c r="B229" i="14"/>
  <c r="A229" i="14"/>
  <c r="H228" i="14"/>
  <c r="G228" i="14"/>
  <c r="F228" i="14"/>
  <c r="E228" i="14"/>
  <c r="D228" i="14"/>
  <c r="C228" i="14"/>
  <c r="B228" i="14"/>
  <c r="A228" i="14"/>
  <c r="H227" i="14"/>
  <c r="G227" i="14"/>
  <c r="F227" i="14"/>
  <c r="E227" i="14"/>
  <c r="L227" i="14" s="1"/>
  <c r="D227" i="14"/>
  <c r="C227" i="14"/>
  <c r="B227" i="14"/>
  <c r="A227" i="14"/>
  <c r="H226" i="14"/>
  <c r="G226" i="14"/>
  <c r="F226" i="14"/>
  <c r="E226" i="14"/>
  <c r="D226" i="14"/>
  <c r="C226" i="14"/>
  <c r="B226" i="14"/>
  <c r="A226" i="14"/>
  <c r="H225" i="14"/>
  <c r="G225" i="14"/>
  <c r="F225" i="14"/>
  <c r="E225" i="14"/>
  <c r="L225" i="14" s="1"/>
  <c r="D225" i="14"/>
  <c r="C225" i="14"/>
  <c r="B225" i="14"/>
  <c r="A225" i="14"/>
  <c r="H224" i="14"/>
  <c r="G224" i="14"/>
  <c r="F224" i="14"/>
  <c r="E224" i="14"/>
  <c r="D224" i="14"/>
  <c r="C224" i="14"/>
  <c r="B224" i="14"/>
  <c r="A224" i="14"/>
  <c r="H223" i="14"/>
  <c r="G223" i="14"/>
  <c r="F223" i="14"/>
  <c r="E223" i="14"/>
  <c r="L223" i="14" s="1"/>
  <c r="D223" i="14"/>
  <c r="C223" i="14"/>
  <c r="B223" i="14"/>
  <c r="A223" i="14"/>
  <c r="H222" i="14"/>
  <c r="G222" i="14"/>
  <c r="F222" i="14"/>
  <c r="E222" i="14"/>
  <c r="D222" i="14"/>
  <c r="C222" i="14"/>
  <c r="B222" i="14"/>
  <c r="A222" i="14"/>
  <c r="H221" i="14"/>
  <c r="G221" i="14"/>
  <c r="F221" i="14"/>
  <c r="E221" i="14"/>
  <c r="L221" i="14" s="1"/>
  <c r="D221" i="14"/>
  <c r="C221" i="14"/>
  <c r="B221" i="14"/>
  <c r="A221" i="14"/>
  <c r="H220" i="14"/>
  <c r="G220" i="14"/>
  <c r="F220" i="14"/>
  <c r="E220" i="14"/>
  <c r="D220" i="14"/>
  <c r="C220" i="14"/>
  <c r="B220" i="14"/>
  <c r="A220" i="14"/>
  <c r="H219" i="14"/>
  <c r="G219" i="14"/>
  <c r="F219" i="14"/>
  <c r="E219" i="14"/>
  <c r="L219" i="14" s="1"/>
  <c r="D219" i="14"/>
  <c r="C219" i="14"/>
  <c r="B219" i="14"/>
  <c r="A219" i="14"/>
  <c r="H218" i="14"/>
  <c r="G218" i="14"/>
  <c r="F218" i="14"/>
  <c r="E218" i="14"/>
  <c r="D218" i="14"/>
  <c r="C218" i="14"/>
  <c r="B218" i="14"/>
  <c r="A218" i="14"/>
  <c r="H217" i="14"/>
  <c r="G217" i="14"/>
  <c r="F217" i="14"/>
  <c r="E217" i="14"/>
  <c r="L217" i="14" s="1"/>
  <c r="D217" i="14"/>
  <c r="C217" i="14"/>
  <c r="B217" i="14"/>
  <c r="A217" i="14"/>
  <c r="H216" i="14"/>
  <c r="G216" i="14"/>
  <c r="F216" i="14"/>
  <c r="E216" i="14"/>
  <c r="D216" i="14"/>
  <c r="C216" i="14"/>
  <c r="B216" i="14"/>
  <c r="A216" i="14"/>
  <c r="H215" i="14"/>
  <c r="G215" i="14"/>
  <c r="F215" i="14"/>
  <c r="E215" i="14"/>
  <c r="L215" i="14" s="1"/>
  <c r="D215" i="14"/>
  <c r="C215" i="14"/>
  <c r="B215" i="14"/>
  <c r="A215" i="14"/>
  <c r="H214" i="14"/>
  <c r="G214" i="14"/>
  <c r="F214" i="14"/>
  <c r="E214" i="14"/>
  <c r="D214" i="14"/>
  <c r="C214" i="14"/>
  <c r="B214" i="14"/>
  <c r="A214" i="14"/>
  <c r="H213" i="14"/>
  <c r="G213" i="14"/>
  <c r="F213" i="14"/>
  <c r="E213" i="14"/>
  <c r="L213" i="14" s="1"/>
  <c r="D213" i="14"/>
  <c r="C213" i="14"/>
  <c r="B213" i="14"/>
  <c r="A213" i="14"/>
  <c r="H212" i="14"/>
  <c r="G212" i="14"/>
  <c r="F212" i="14"/>
  <c r="E212" i="14"/>
  <c r="D212" i="14"/>
  <c r="C212" i="14"/>
  <c r="B212" i="14"/>
  <c r="A212" i="14"/>
  <c r="H211" i="14"/>
  <c r="G211" i="14"/>
  <c r="F211" i="14"/>
  <c r="E211" i="14"/>
  <c r="L211" i="14" s="1"/>
  <c r="D211" i="14"/>
  <c r="C211" i="14"/>
  <c r="B211" i="14"/>
  <c r="A211" i="14"/>
  <c r="H210" i="14"/>
  <c r="G210" i="14"/>
  <c r="F210" i="14"/>
  <c r="E210" i="14"/>
  <c r="D210" i="14"/>
  <c r="C210" i="14"/>
  <c r="B210" i="14"/>
  <c r="A210" i="14"/>
  <c r="H209" i="14"/>
  <c r="G209" i="14"/>
  <c r="F209" i="14"/>
  <c r="E209" i="14"/>
  <c r="L209" i="14" s="1"/>
  <c r="D209" i="14"/>
  <c r="C209" i="14"/>
  <c r="B209" i="14"/>
  <c r="A209" i="14"/>
  <c r="H208" i="14"/>
  <c r="G208" i="14"/>
  <c r="F208" i="14"/>
  <c r="E208" i="14"/>
  <c r="D208" i="14"/>
  <c r="C208" i="14"/>
  <c r="B208" i="14"/>
  <c r="A208" i="14"/>
  <c r="H207" i="14"/>
  <c r="G207" i="14"/>
  <c r="F207" i="14"/>
  <c r="E207" i="14"/>
  <c r="L207" i="14" s="1"/>
  <c r="D207" i="14"/>
  <c r="C207" i="14"/>
  <c r="B207" i="14"/>
  <c r="A207" i="14"/>
  <c r="H206" i="14"/>
  <c r="G206" i="14"/>
  <c r="F206" i="14"/>
  <c r="E206" i="14"/>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L15" i="14" s="1"/>
  <c r="D15" i="14"/>
  <c r="C15" i="14"/>
  <c r="B15" i="14"/>
  <c r="A15" i="14"/>
  <c r="H14" i="14"/>
  <c r="G14" i="14"/>
  <c r="F14" i="14"/>
  <c r="E14" i="14"/>
  <c r="D14" i="14"/>
  <c r="C14" i="14"/>
  <c r="B14" i="14"/>
  <c r="A14" i="14"/>
  <c r="H13" i="14"/>
  <c r="G13" i="14"/>
  <c r="F13" i="14"/>
  <c r="E13" i="14"/>
  <c r="D13" i="14"/>
  <c r="C13" i="14"/>
  <c r="B13" i="14"/>
  <c r="A13" i="14"/>
  <c r="H12" i="14"/>
  <c r="G12" i="14"/>
  <c r="F12" i="14"/>
  <c r="E12" i="14"/>
  <c r="L12" i="14" s="1"/>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99" i="14" l="1"/>
  <c r="L301" i="14"/>
  <c r="L303" i="14"/>
  <c r="L305" i="14"/>
  <c r="L307" i="14"/>
  <c r="L309" i="14"/>
  <c r="L311" i="14"/>
  <c r="L313" i="14"/>
  <c r="L315" i="14"/>
  <c r="L317" i="14"/>
  <c r="L319" i="14"/>
  <c r="L321" i="14"/>
  <c r="L323" i="14"/>
  <c r="L325" i="14"/>
  <c r="L327" i="14"/>
  <c r="L329" i="14"/>
  <c r="L331" i="14"/>
  <c r="L333" i="14"/>
  <c r="L335" i="14"/>
  <c r="L337" i="14"/>
  <c r="L339" i="14"/>
  <c r="L341" i="14"/>
  <c r="L343" i="14"/>
  <c r="L345" i="14"/>
  <c r="L347" i="14"/>
  <c r="L349" i="14"/>
  <c r="L351" i="14"/>
  <c r="L353" i="14"/>
  <c r="L355" i="14"/>
  <c r="L357" i="14"/>
  <c r="L359" i="14"/>
  <c r="L361" i="14"/>
  <c r="L363" i="14"/>
  <c r="L365" i="14"/>
  <c r="L367" i="14"/>
  <c r="L369" i="14"/>
  <c r="L371" i="14"/>
  <c r="L373" i="14"/>
  <c r="L206" i="14"/>
  <c r="L208" i="14"/>
  <c r="L210" i="14"/>
  <c r="L212" i="14"/>
  <c r="L214" i="14"/>
  <c r="L216" i="14"/>
  <c r="L218" i="14"/>
  <c r="L220" i="14"/>
  <c r="L222" i="14"/>
  <c r="L224" i="14"/>
  <c r="L226" i="14"/>
  <c r="L228" i="14"/>
  <c r="L230" i="14"/>
  <c r="L232" i="14"/>
  <c r="L234" i="14"/>
  <c r="L236" i="14"/>
  <c r="L238" i="14"/>
  <c r="L240" i="14"/>
  <c r="L242" i="14"/>
  <c r="L244" i="14"/>
  <c r="L246" i="14"/>
  <c r="L248" i="14"/>
  <c r="L250" i="14"/>
  <c r="L252" i="14"/>
  <c r="L254" i="14"/>
  <c r="L256" i="14"/>
  <c r="L258" i="14"/>
  <c r="L260" i="14"/>
  <c r="L262" i="14"/>
  <c r="L264" i="14"/>
  <c r="L266" i="14"/>
  <c r="L268" i="14"/>
  <c r="L270" i="14"/>
  <c r="L272" i="14"/>
  <c r="L274" i="14"/>
  <c r="L276" i="14"/>
  <c r="L278" i="14"/>
  <c r="L280" i="14"/>
  <c r="L282" i="14"/>
  <c r="L284" i="14"/>
  <c r="L286" i="14"/>
  <c r="L288" i="14"/>
  <c r="L290" i="14"/>
  <c r="L292" i="14"/>
  <c r="L294" i="14"/>
  <c r="L296" i="14"/>
  <c r="L298" i="14"/>
  <c r="L300" i="14"/>
  <c r="L302" i="14"/>
  <c r="L304" i="14"/>
  <c r="L306" i="14"/>
  <c r="L308" i="14"/>
  <c r="L310" i="14"/>
  <c r="L312" i="14"/>
  <c r="L314" i="14"/>
  <c r="L316" i="14"/>
  <c r="L318" i="14"/>
  <c r="L320" i="14"/>
  <c r="L322" i="14"/>
  <c r="L324" i="14"/>
  <c r="L326" i="14"/>
  <c r="L328" i="14"/>
  <c r="L330" i="14"/>
  <c r="L332" i="14"/>
  <c r="L334" i="14"/>
  <c r="L336" i="14"/>
  <c r="L338" i="14"/>
  <c r="L340" i="14"/>
  <c r="L342" i="14"/>
  <c r="L344" i="14"/>
  <c r="L346" i="14"/>
  <c r="L348" i="14"/>
  <c r="L350" i="14"/>
  <c r="L352" i="14"/>
  <c r="L354" i="14"/>
  <c r="L356" i="14"/>
  <c r="L358" i="14"/>
  <c r="L360" i="14"/>
  <c r="L362" i="14"/>
  <c r="L364" i="14"/>
  <c r="L366" i="14"/>
  <c r="L368" i="14"/>
  <c r="L370" i="14"/>
  <c r="L372" i="14"/>
  <c r="L374" i="14"/>
  <c r="L14" i="14"/>
  <c r="L8" i="14"/>
  <c r="L6" i="14"/>
  <c r="L18" i="14"/>
  <c r="L16" i="14"/>
  <c r="L10" i="14"/>
  <c r="L5" i="14"/>
  <c r="L7" i="14"/>
  <c r="L9" i="14"/>
  <c r="L11"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K8" i="14"/>
  <c r="M8" i="14" s="1"/>
  <c r="K9" i="14"/>
  <c r="K10" i="14"/>
  <c r="K11" i="14"/>
  <c r="K12" i="14"/>
  <c r="M12" i="14" s="1"/>
  <c r="K13" i="14"/>
  <c r="K14" i="14"/>
  <c r="K15" i="14"/>
  <c r="M15" i="14" s="1"/>
  <c r="K16" i="14"/>
  <c r="K17" i="14"/>
  <c r="M17" i="14" s="1"/>
  <c r="K18" i="14"/>
  <c r="K19" i="14"/>
  <c r="M19" i="14" s="1"/>
  <c r="M20" i="14"/>
  <c r="K20" i="14"/>
  <c r="M21" i="14"/>
  <c r="K21" i="14"/>
  <c r="K22" i="14"/>
  <c r="M22" i="14" s="1"/>
  <c r="K23" i="14"/>
  <c r="M23" i="14" s="1"/>
  <c r="K24" i="14"/>
  <c r="M24" i="14" s="1"/>
  <c r="K25" i="14"/>
  <c r="M25" i="14" s="1"/>
  <c r="K26" i="14"/>
  <c r="M26" i="14" s="1"/>
  <c r="K27" i="14"/>
  <c r="M27" i="14" s="1"/>
  <c r="K28" i="14"/>
  <c r="M28" i="14" s="1"/>
  <c r="K29" i="14"/>
  <c r="M29" i="14" s="1"/>
  <c r="K30" i="14"/>
  <c r="M30" i="14" s="1"/>
  <c r="K31" i="14"/>
  <c r="M31" i="14" s="1"/>
  <c r="K32" i="14"/>
  <c r="M32" i="14" s="1"/>
  <c r="M33" i="14"/>
  <c r="K33" i="14"/>
  <c r="K34" i="14"/>
  <c r="M34" i="14" s="1"/>
  <c r="K35" i="14"/>
  <c r="M35" i="14" s="1"/>
  <c r="K36" i="14"/>
  <c r="M36" i="14" s="1"/>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4" i="14" l="1"/>
  <c r="M9" i="14"/>
  <c r="M7" i="14"/>
  <c r="M6" i="14"/>
  <c r="M16" i="14"/>
  <c r="M10" i="14"/>
  <c r="M18" i="14"/>
  <c r="B4" i="2"/>
  <c r="M11" i="14"/>
  <c r="M13"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5" i="3"/>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6" i="11"/>
  <c r="C6" i="11"/>
  <c r="D4" i="11"/>
  <c r="C4" i="11"/>
  <c r="D5" i="11"/>
  <c r="C5"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<sst xmlns="http://schemas.openxmlformats.org/spreadsheetml/2006/main" count="859" uniqueCount="728">
  <si>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</si>
  <si>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</si>
  <si>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</si>
  <si>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</si>
  <si>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</si>
  <si>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</si>
  <si>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</si>
  <si>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</si>
  <si>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</si>
  <si>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</si>
  <si>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</si>
  <si>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</si>
  <si>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</si>
  <si>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</si>
  <si>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</si>
  <si>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</si>
  <si>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</si>
  <si>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</si>
  <si>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</si>
  <si>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</si>
  <si>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</si>
  <si>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</si>
  <si>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</si>
  <si>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</si>
  <si>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</si>
  <si>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</si>
  <si>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</si>
  <si>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</si>
  <si>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</si>
  <si>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</si>
  <si>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</si>
  <si>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</si>
  <si>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</si>
  <si>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</si>
  <si>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</si>
  <si>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</si>
  <si>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</si>
  <si>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</si>
  <si>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</si>
  <si>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</si>
  <si>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</si>
  <si>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</si>
  <si>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</si>
  <si>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</si>
  <si>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</si>
  <si>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</si>
  <si>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</si>
  <si>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</si>
  <si>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</si>
  <si>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</si>
  <si>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</si>
  <si>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</si>
  <si>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</si>
  <si>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</si>
  <si>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</si>
  <si>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</si>
  <si>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</si>
  <si>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</si>
  <si>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</si>
  <si>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</si>
  <si>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</si>
  <si>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</si>
  <si>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</si>
  <si>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</si>
  <si>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</si>
  <si>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</si>
  <si>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</si>
  <si>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</si>
  <si>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</si>
  <si>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</si>
  <si>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</si>
  <si>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</si>
  <si>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</si>
  <si>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</si>
  <si>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</si>
  <si>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</si>
  <si>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</si>
  <si>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</si>
  <si>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</si>
  <si>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</si>
  <si>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</si>
  <si>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</si>
  <si>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</si>
  <si>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</si>
  <si>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</si>
  <si>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</si>
  <si>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</si>
  <si>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</si>
  <si>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</si>
  <si>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</si>
  <si>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</si>
  <si>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</si>
  <si>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</si>
  <si>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</si>
  <si>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</si>
  <si>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</si>
  <si>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</si>
  <si>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</si>
  <si>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</si>
  <si>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</si>
  <si>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</si>
  <si>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</si>
  <si>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</si>
  <si>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</si>
  <si>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</si>
  <si>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</si>
  <si>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</si>
  <si>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</si>
  <si>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</si>
  <si>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</si>
  <si>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</si>
  <si>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</si>
  <si>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</si>
  <si>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</si>
  <si>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</si>
  <si>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</si>
  <si>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</si>
  <si>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</si>
  <si>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</si>
  <si>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</si>
  <si>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</si>
  <si>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</si>
  <si>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</si>
  <si>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</si>
  <si>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</si>
  <si>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</si>
  <si>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</si>
  <si>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</si>
  <si>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</si>
  <si>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</si>
  <si>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</si>
  <si>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</si>
  <si>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</si>
  <si>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</si>
  <si>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</si>
  <si>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</si>
  <si>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</si>
  <si>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</si>
  <si>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</si>
  <si>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</si>
  <si>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</si>
  <si>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</si>
  <si>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</si>
  <si>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</si>
  <si>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</si>
  <si>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</si>
  <si>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</si>
  <si>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</si>
  <si>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</si>
  <si>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</si>
  <si>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</si>
  <si>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</si>
  <si>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</si>
  <si>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</si>
  <si>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</si>
  <si>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</si>
  <si>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</si>
  <si>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</si>
  <si>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</si>
  <si>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</si>
  <si>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</si>
  <si>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</si>
  <si>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</si>
  <si>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</si>
  <si>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</si>
  <si>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</si>
  <si>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</si>
  <si>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</si>
  <si>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</si>
  <si>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</si>
  <si>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</si>
  <si>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</si>
  <si>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</si>
  <si>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</si>
  <si>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</si>
  <si>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</si>
  <si>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</si>
  <si>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</si>
  <si>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</si>
  <si>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</si>
  <si>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</si>
  <si>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</si>
  <si>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</si>
  <si>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</si>
  <si>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</si>
  <si>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</si>
  <si>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</si>
  <si>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</si>
  <si>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</si>
  <si>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</si>
  <si>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</si>
  <si>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</si>
  <si>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</si>
  <si>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</si>
  <si>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</si>
  <si>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</si>
  <si>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</si>
  <si>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</si>
  <si>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</si>
  <si>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</si>
  <si>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</si>
  <si>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</si>
  <si>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</si>
  <si>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</si>
  <si>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</si>
  <si>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</si>
  <si>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</si>
  <si>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</si>
  <si>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</si>
  <si>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</si>
  <si>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</si>
  <si>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</si>
  <si>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</si>
  <si>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</si>
  <si>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</si>
  <si>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</si>
  <si>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</si>
  <si>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</si>
  <si>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</si>
  <si>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</si>
  <si>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</si>
  <si>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</si>
  <si>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</si>
  <si>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</si>
  <si>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</si>
  <si>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</si>
  <si>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</si>
  <si>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</si>
  <si>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</si>
  <si>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</si>
  <si>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</si>
  <si>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</si>
  <si>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</si>
  <si>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</si>
  <si>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</si>
  <si>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</si>
  <si>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</si>
  <si>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</si>
  <si>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</si>
  <si>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</si>
  <si>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</si>
  <si>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</si>
  <si>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</si>
  <si>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</si>
  <si>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</si>
  <si>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</si>
  <si>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</si>
  <si>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</si>
  <si>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</si>
  <si>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</si>
  <si>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</si>
  <si>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</si>
  <si>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</si>
  <si>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</si>
  <si>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</si>
  <si>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</si>
  <si>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</si>
  <si>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</si>
  <si>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</si>
  <si>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</si>
  <si>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</si>
  <si>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</si>
  <si>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</si>
  <si>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</si>
  <si>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</si>
  <si>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</si>
  <si>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</si>
  <si>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</si>
  <si>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</si>
  <si>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</si>
  <si>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</si>
  <si>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</si>
  <si>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</si>
  <si>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</si>
  <si>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</si>
  <si>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</si>
  <si>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</si>
  <si>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</si>
  <si>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</si>
  <si>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</si>
  <si>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</si>
  <si>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</si>
  <si>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</si>
  <si>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</si>
  <si>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</si>
  <si>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</si>
  <si>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</si>
  <si>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</si>
  <si>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</si>
  <si>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</si>
  <si>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</si>
  <si>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</si>
  <si>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</si>
  <si>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</si>
  <si>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</si>
  <si>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</si>
  <si>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</si>
  <si>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</si>
  <si>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</si>
  <si>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</si>
  <si>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</si>
  <si>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</si>
  <si>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</si>
  <si>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</si>
  <si>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</si>
  <si>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</si>
  <si>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</si>
  <si>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</si>
  <si>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</si>
  <si>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</si>
  <si>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</si>
  <si>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</si>
  <si>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</si>
  <si>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</si>
  <si>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</si>
  <si>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</si>
  <si>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</si>
  <si>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</si>
  <si>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</si>
  <si>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</si>
  <si>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</si>
  <si>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</si>
  <si>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</si>
  <si>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</si>
  <si>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</si>
  <si>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</si>
  <si>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</si>
  <si>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</si>
  <si>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</si>
  <si>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</si>
  <si>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</si>
  <si>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</si>
  <si>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</si>
  <si>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</si>
  <si>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</si>
  <si>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</si>
  <si>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</si>
  <si>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</si>
  <si>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</si>
  <si>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</si>
  <si>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</si>
  <si>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</si>
  <si>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</si>
  <si>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</si>
  <si>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</si>
  <si>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</si>
  <si>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</si>
  <si>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</si>
  <si>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</si>
  <si>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</si>
  <si>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</si>
  <si>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</si>
  <si>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</si>
  <si>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</si>
  <si>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</si>
  <si>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</si>
  <si>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</si>
  <si>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</si>
  <si>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</si>
  <si>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</si>
  <si>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</si>
  <si>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</si>
  <si>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</si>
  <si>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</si>
  <si>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</si>
  <si>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</si>
  <si>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</si>
  <si>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</si>
  <si>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</si>
  <si>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</si>
  <si>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</si>
  <si>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</si>
  <si>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</si>
  <si>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</si>
  <si>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</si>
  <si>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</si>
  <si>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</si>
  <si>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</si>
  <si>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</si>
  <si>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</si>
  <si>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</si>
  <si>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</si>
  <si>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</si>
  <si>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</si>
  <si>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</si>
  <si>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</si>
  <si>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</si>
  <si>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</si>
  <si>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</si>
  <si>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</si>
  <si>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</si>
  <si>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</si>
  <si>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</si>
  <si>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</si>
  <si>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</si>
  <si>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</si>
  <si>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</si>
  <si>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</si>
  <si>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</si>
  <si>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</si>
  <si>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</si>
  <si>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</si>
  <si>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</si>
  <si>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</si>
  <si>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</si>
  <si>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</si>
  <si>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</si>
  <si>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</si>
  <si>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</si>
  <si>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</si>
  <si>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</si>
  <si>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</si>
  <si>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</si>
  <si>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</si>
  <si>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</si>
  <si>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</si>
  <si>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</si>
  <si>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</si>
  <si>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</si>
  <si>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</si>
  <si>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</si>
  <si>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</si>
  <si>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</si>
  <si>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</si>
  <si>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</si>
  <si>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</si>
  <si>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</si>
  <si>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</si>
  <si>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</si>
  <si>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</si>
  <si>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</si>
  <si>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</si>
  <si>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</si>
  <si>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</si>
  <si>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</si>
  <si>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</si>
  <si>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</si>
  <si>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</si>
  <si>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</si>
  <si>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</si>
  <si>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</si>
  <si>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</si>
  <si>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</si>
  <si>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</si>
  <si>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</si>
  <si>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</si>
  <si>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</si>
  <si>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</si>
  <si>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</si>
  <si>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</si>
  <si>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</si>
  <si>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</si>
  <si>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</si>
  <si>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</si>
  <si>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</si>
  <si>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</si>
  <si>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</si>
  <si>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</si>
  <si>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</si>
  <si>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</si>
  <si>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</si>
  <si>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</si>
  <si>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</si>
  <si>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</si>
  <si>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</si>
  <si>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</si>
  <si>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</si>
  <si>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</si>
  <si>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</si>
  <si>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</si>
  <si>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</si>
  <si>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</si>
  <si>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</si>
  <si>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</si>
  <si>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</si>
  <si>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</si>
  <si>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</si>
  <si>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</si>
  <si>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</si>
  <si>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</si>
  <si>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</si>
  <si>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</si>
  <si>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</si>
  <si>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</si>
  <si>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</si>
  <si>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</si>
  <si>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</si>
  <si>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</si>
  <si>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</si>
  <si>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</si>
  <si>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</si>
  <si>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</si>
  <si>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</si>
  <si>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</si>
  <si>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</si>
  <si>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</si>
  <si>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</si>
  <si>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</si>
  <si>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</si>
  <si>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</si>
  <si>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</si>
  <si>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</si>
  <si>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</si>
  <si>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</si>
  <si>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</si>
  <si>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</si>
  <si>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</si>
  <si>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</si>
  <si>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</si>
  <si>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</si>
  <si>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</si>
  <si>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</si>
  <si>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</si>
  <si>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</si>
  <si>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</si>
  <si>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</si>
  <si>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</si>
  <si>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</si>
  <si>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</si>
  <si>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</si>
  <si>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</si>
  <si>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</si>
  <si>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</si>
  <si>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</si>
  <si>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</si>
  <si>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</si>
  <si>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</si>
  <si>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</si>
  <si>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</si>
  <si>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</si>
  <si>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</si>
  <si>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</si>
  <si>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</si>
  <si>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</si>
  <si>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</si>
  <si>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</si>
  <si>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</si>
  <si>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</si>
  <si>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</si>
  <si>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</si>
  <si>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</si>
  <si>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</si>
  <si>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</si>
  <si>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</si>
  <si>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</si>
  <si>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</si>
  <si>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</si>
  <si>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</si>
  <si>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</si>
  <si>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</si>
  <si>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</si>
  <si>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</si>
  <si>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</si>
  <si>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</si>
  <si>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</si>
  <si>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</si>
  <si>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</si>
  <si>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</si>
  <si>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</si>
  <si>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</si>
  <si>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</si>
  <si>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</si>
  <si>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</si>
  <si>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</si>
  <si>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</si>
  <si>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</si>
  <si>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</si>
  <si>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</si>
  <si>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</si>
  <si>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</si>
  <si>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</si>
  <si>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</si>
  <si>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</si>
  <si>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</si>
  <si>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</si>
  <si>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</si>
  <si>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</si>
  <si>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</si>
  <si>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</si>
  <si>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</si>
  <si>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</si>
  <si>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</si>
  <si>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</si>
  <si>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</si>
  <si>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</si>
  <si>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</si>
  <si>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</si>
  <si>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</si>
  <si>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</si>
  <si>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</si>
  <si>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</si>
  <si>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</si>
  <si>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</si>
  <si>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</si>
  <si>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</si>
  <si>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</si>
  <si>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</si>
  <si>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</si>
  <si>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</si>
  <si>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</si>
  <si>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</si>
  <si>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</si>
  <si>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</si>
  <si>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</si>
  <si>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</si>
  <si>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</si>
  <si>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</si>
  <si>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</si>
  <si>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</si>
  <si>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</si>
  <si>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</si>
  <si>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</si>
  <si>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</si>
  <si>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</si>
  <si>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</si>
  <si>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</si>
  <si>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</si>
  <si>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</si>
  <si>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</si>
  <si>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</si>
  <si>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</si>
  <si>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</si>
  <si>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</si>
  <si>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</si>
  <si>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</si>
  <si>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</si>
  <si>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</si>
  <si>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</si>
  <si>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</si>
  <si>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</si>
  <si>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</si>
  <si>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</si>
  <si>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</si>
  <si>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</si>
  <si>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</si>
  <si>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</si>
  <si>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</si>
  <si>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</si>
  <si>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</si>
  <si>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</si>
  <si>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</si>
  <si>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</si>
  <si>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</si>
  <si>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</si>
  <si>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</si>
  <si>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</si>
  <si>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</si>
  <si>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</si>
  <si>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</si>
  <si>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</si>
  <si>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</si>
  <si>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</si>
  <si>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</si>
  <si>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</si>
  <si>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</si>
  <si>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</si>
  <si>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</si>
  <si>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</si>
  <si>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</si>
  <si>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</si>
  <si>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</si>
  <si>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</si>
  <si>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</si>
  <si>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</si>
  <si>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</si>
  <si>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</si>
  <si>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</si>
  <si>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</si>
  <si>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</si>
  <si>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</si>
  <si>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</si>
  <si>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</si>
  <si>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</si>
  <si>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</si>
  <si>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</si>
  <si>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</si>
  <si>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</si>
  <si>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</si>
  <si>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</si>
  <si>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</si>
  <si>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</si>
  <si>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</si>
  <si>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</si>
  <si>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</si>
  <si>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</si>
  <si>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</si>
  <si>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</si>
  <si>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</si>
  <si>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</si>
  <si>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</si>
  <si>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</si>
  <si>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</si>
  <si>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</si>
  <si>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</si>
  <si>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</si>
  <si>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</si>
  <si>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</si>
  <si>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</si>
  <si>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</si>
  <si>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</si>
  <si>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</si>
  <si>
    <t>S0</t>
  </si>
  <si>
    <t>u0</t>
  </si>
  <si>
    <t>s1</t>
  </si>
  <si>
    <t>s2</t>
  </si>
  <si>
    <t>u1</t>
  </si>
  <si>
    <t>u2</t>
  </si>
  <si>
    <t>s3</t>
  </si>
  <si>
    <t>u3</t>
  </si>
  <si>
    <t>u4</t>
  </si>
  <si>
    <t>u5</t>
  </si>
  <si>
    <t>s4</t>
  </si>
  <si>
    <t>u6</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</si>
  <si>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</si>
  <si>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s5</t>
  </si>
  <si>
    <t>s6</t>
  </si>
  <si>
    <t>s7</t>
  </si>
  <si>
    <t>u7</t>
  </si>
  <si>
    <t>Supportive/Obstructive</t>
  </si>
  <si>
    <t>Easy/Complicated</t>
  </si>
  <si>
    <t>Efficient/Inefficient</t>
  </si>
  <si>
    <t>Clear/Confusing</t>
  </si>
  <si>
    <t>Exciting/Boring</t>
  </si>
  <si>
    <t>Interesting/Not interesting</t>
  </si>
  <si>
    <t>Inventive/Conventional</t>
  </si>
  <si>
    <t>Leading edge/Usual</t>
  </si>
  <si>
    <t>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</si>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</sst>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
      <sz val="10"/>
      <color rgb="FF000000"/>
      <name val="Arial"/>
      <family val="2"/>
    </font>
    <font>
      <sz val="10"/>
      <color theme="1"/>
      <name val="Arial"/>
      <family val="2"/>
    </font>
    <font>
      <sz val="10"/>
      <color rgb="FF000000"/>
      <name val="Arial"/>
      <family val="2"/>
    </font>
    <font>
      <sz val="10"/>
      <color theme="1"/>
      <name val="Arial"/>
      <family val="2"/>
    </font>
  </fonts>
  <fills count="9">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rgb="FF33CC3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0" fillId="0" borderId="0"/>
    <xf numFmtId="0" fontId="22" fillId="0" borderId="0"/>
  </cellStyleXfs>
  <cellXfs count="9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21" fillId="0" borderId="0" xfId="1" applyFont="1" applyAlignment="1"/>
    <xf numFmtId="0" fontId="23" fillId="0" borderId="0" xfId="2" applyFont="1" applyAlignment="1"/>
    <xf numFmtId="0" fontId="0" fillId="4" borderId="1" xfId="0" applyFill="1" applyBorder="1"/>
    <xf numFmtId="0" fontId="0" fillId="8" borderId="1" xfId="0" applyFill="1" applyBorder="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xf numFmtId="0" fontId="21" fillId="0" borderId="1" xfId="0" applyFont="1" applyBorder="1" applyAlignment="1">
      <alignment horizontal="right" wrapText="1"/>
    </xf>
    <xf numFmtId="0" fontId="0" fillId="0" borderId="0" xfId="0" applyFill="1" applyBorder="1"/>
    <xf numFmtId="0" fontId="23" fillId="0" borderId="0" xfId="2" applyFont="1" applyBorder="1" applyAlignment="1"/>
    <xf numFmtId="0" fontId="21" fillId="0" borderId="0" xfId="0" applyFont="1" applyBorder="1" applyAlignment="1">
      <alignment horizontal="right" wrapText="1"/>
    </xf>
    <xf numFmtId="0" fontId="23" fillId="0" borderId="1" xfId="2" applyFont="1" applyBorder="1" applyAlignment="1"/>
  </cellXfs>
  <cellStyles count="3">
    <cellStyle name="Normal" xfId="0" builtinId="0"/>
    <cellStyle name="Normal 2" xfId="1" xr:uid="{A8B93E29-B77E-4B8E-8AA4-0A97A1D863FC}"/>
    <cellStyle name="Normal 3" xfId="2" xr:uid="{4D33D8A6-1F89-4393-AA95-755C3A66084B}"/>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FF"/>
      <color rgb="FF0070C4"/>
      <color rgb="FF008000"/>
      <color rgb="FFFFD1FF"/>
      <color rgb="FF00CC00"/>
      <color rgb="FF33CC33"/>
      <color rgb="FFFF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i="0" baseline="0">
                <a:effectLst/>
              </a:rPr>
              <a:t>Short-UEQ Results: Control Group</a:t>
            </a:r>
            <a:endParaRPr lang="en-US" sz="2000">
              <a:effectLst/>
            </a:endParaRPr>
          </a:p>
        </c:rich>
      </c:tx>
      <c:overlay val="0"/>
      <c:spPr>
        <a:noFill/>
        <a:ln>
          <a:noFill/>
        </a:ln>
        <a:effectLst/>
      </c:spPr>
    </c:title>
    <c:autoTitleDeleted val="0"/>
    <c:plotArea>
      <c:layout>
        <c:manualLayout>
          <c:layoutTarget val="inner"/>
          <c:xMode val="edge"/>
          <c:yMode val="edge"/>
          <c:x val="0.23923602425596935"/>
          <c:y val="9.5918484991581829E-2"/>
          <c:w val="0.56133449746194453"/>
          <c:h val="0.8259327536210197"/>
        </c:manualLayout>
      </c:layout>
      <c:barChart>
        <c:barDir val="bar"/>
        <c:grouping val="clustered"/>
        <c:varyColors val="0"/>
        <c:ser>
          <c:idx val="0"/>
          <c:order val="0"/>
          <c:tx>
            <c:v>Surgeons</c:v>
          </c:tx>
          <c:spPr>
            <a:solidFill>
              <a:srgbClr val="FF99FF"/>
            </a:solidFill>
            <a:ln>
              <a:noFill/>
            </a:ln>
            <a:effectLst/>
          </c:spPr>
          <c:invertIfNegative val="0"/>
          <c:dPt>
            <c:idx val="0"/>
            <c:invertIfNegative val="0"/>
            <c:bubble3D val="0"/>
            <c:extLst>
              <c:ext xmlns:c16="http://schemas.microsoft.com/office/drawing/2014/chart" uri="{C3380CC4-5D6E-409C-BE32-E72D297353CC}">
                <c16:uniqueId val="{00000013-2570-4527-BA1E-8E95AAFDD44C}"/>
              </c:ext>
            </c:extLst>
          </c:dPt>
          <c:dPt>
            <c:idx val="1"/>
            <c:invertIfNegative val="0"/>
            <c:bubble3D val="0"/>
            <c:extLst>
              <c:ext xmlns:c16="http://schemas.microsoft.com/office/drawing/2014/chart" uri="{C3380CC4-5D6E-409C-BE32-E72D297353CC}">
                <c16:uniqueId val="{00000015-2570-4527-BA1E-8E95AAFDD44C}"/>
              </c:ext>
            </c:extLst>
          </c:dPt>
          <c:dPt>
            <c:idx val="2"/>
            <c:invertIfNegative val="0"/>
            <c:bubble3D val="0"/>
            <c:extLst>
              <c:ext xmlns:c16="http://schemas.microsoft.com/office/drawing/2014/chart" uri="{C3380CC4-5D6E-409C-BE32-E72D297353CC}">
                <c16:uniqueId val="{00000017-2570-4527-BA1E-8E95AAFDD44C}"/>
              </c:ext>
            </c:extLst>
          </c:dPt>
          <c:dPt>
            <c:idx val="3"/>
            <c:invertIfNegative val="0"/>
            <c:bubble3D val="0"/>
            <c:extLst>
              <c:ext xmlns:c16="http://schemas.microsoft.com/office/drawing/2014/chart" uri="{C3380CC4-5D6E-409C-BE32-E72D297353CC}">
                <c16:uniqueId val="{00000019-2570-4527-BA1E-8E95AAFDD44C}"/>
              </c:ext>
            </c:extLst>
          </c:dPt>
          <c:dPt>
            <c:idx val="4"/>
            <c:invertIfNegative val="0"/>
            <c:bubble3D val="0"/>
            <c:extLst>
              <c:ext xmlns:c16="http://schemas.microsoft.com/office/drawing/2014/chart" uri="{C3380CC4-5D6E-409C-BE32-E72D297353CC}">
                <c16:uniqueId val="{0000001B-2570-4527-BA1E-8E95AAFDD44C}"/>
              </c:ext>
            </c:extLst>
          </c:dPt>
          <c:dPt>
            <c:idx val="5"/>
            <c:invertIfNegative val="0"/>
            <c:bubble3D val="0"/>
            <c:extLst>
              <c:ext xmlns:c16="http://schemas.microsoft.com/office/drawing/2014/chart" uri="{C3380CC4-5D6E-409C-BE32-E72D297353CC}">
                <c16:uniqueId val="{0000001D-2570-4527-BA1E-8E95AAFDD44C}"/>
              </c:ext>
            </c:extLst>
          </c:dPt>
          <c:dPt>
            <c:idx val="6"/>
            <c:invertIfNegative val="0"/>
            <c:bubble3D val="0"/>
            <c:extLst>
              <c:ext xmlns:c16="http://schemas.microsoft.com/office/drawing/2014/chart" uri="{C3380CC4-5D6E-409C-BE32-E72D297353CC}">
                <c16:uniqueId val="{0000001F-2570-4527-BA1E-8E95AAFDD44C}"/>
              </c:ext>
            </c:extLst>
          </c:dPt>
          <c:dPt>
            <c:idx val="7"/>
            <c:invertIfNegative val="0"/>
            <c:bubble3D val="0"/>
            <c:extLst>
              <c:ext xmlns:c16="http://schemas.microsoft.com/office/drawing/2014/chart" uri="{C3380CC4-5D6E-409C-BE32-E72D297353CC}">
                <c16:uniqueId val="{00000021-2570-4527-BA1E-8E95AAFDD44C}"/>
              </c:ext>
            </c:extLst>
          </c:dPt>
          <c:cat>
            <c:strRef>
              <c:f>Data!$M$26:$T$26</c:f>
              <c:strCache>
                <c:ptCount val="8"/>
                <c:pt idx="0">
                  <c:v>Supportive/Obstructive</c:v>
                </c:pt>
                <c:pt idx="1">
                  <c:v>Easy/Complicated</c:v>
                </c:pt>
                <c:pt idx="2">
                  <c:v>Efficient/Inefficient</c:v>
                </c:pt>
                <c:pt idx="3">
                  <c:v>Clear/Confusing</c:v>
                </c:pt>
                <c:pt idx="4">
                  <c:v>Exciting/Boring</c:v>
                </c:pt>
                <c:pt idx="5">
                  <c:v>Interesting/Not interesting</c:v>
                </c:pt>
                <c:pt idx="6">
                  <c:v>Inventive/Conventional</c:v>
                </c:pt>
                <c:pt idx="7">
                  <c:v>Leading edge/Usual</c:v>
                </c:pt>
              </c:strCache>
            </c:strRef>
          </c:cat>
          <c:val>
            <c:numRef>
              <c:f>Data!$M$27:$T$27</c:f>
              <c:numCache>
                <c:formatCode>General</c:formatCode>
                <c:ptCount val="8"/>
                <c:pt idx="0">
                  <c:v>6.5</c:v>
                </c:pt>
                <c:pt idx="1">
                  <c:v>6.875</c:v>
                </c:pt>
                <c:pt idx="2">
                  <c:v>6.5</c:v>
                </c:pt>
                <c:pt idx="3">
                  <c:v>6.625</c:v>
                </c:pt>
                <c:pt idx="4">
                  <c:v>6.75</c:v>
                </c:pt>
                <c:pt idx="5">
                  <c:v>6.75</c:v>
                </c:pt>
                <c:pt idx="6">
                  <c:v>6.75</c:v>
                </c:pt>
                <c:pt idx="7">
                  <c:v>6.75</c:v>
                </c:pt>
              </c:numCache>
            </c:numRef>
          </c:val>
          <c:extLst>
            <c:ext xmlns:c16="http://schemas.microsoft.com/office/drawing/2014/chart" uri="{C3380CC4-5D6E-409C-BE32-E72D297353CC}">
              <c16:uniqueId val="{00000022-2570-4527-BA1E-8E95AAFDD44C}"/>
            </c:ext>
          </c:extLst>
        </c:ser>
        <c:ser>
          <c:idx val="1"/>
          <c:order val="1"/>
          <c:tx>
            <c:v>Control</c:v>
          </c:tx>
          <c:spPr>
            <a:solidFill>
              <a:srgbClr val="0070C4"/>
            </a:solidFill>
          </c:spPr>
          <c:invertIfNegative val="0"/>
          <c:dPt>
            <c:idx val="0"/>
            <c:invertIfNegative val="0"/>
            <c:bubble3D val="0"/>
            <c:spPr>
              <a:solidFill>
                <a:srgbClr val="0070C4"/>
              </a:solidFill>
              <a:ln>
                <a:noFill/>
              </a:ln>
              <a:effectLst/>
            </c:spPr>
            <c:extLst>
              <c:ext xmlns:c16="http://schemas.microsoft.com/office/drawing/2014/chart" uri="{C3380CC4-5D6E-409C-BE32-E72D297353CC}">
                <c16:uniqueId val="{00000024-2570-4527-BA1E-8E95AAFDD44C}"/>
              </c:ext>
            </c:extLst>
          </c:dPt>
          <c:dPt>
            <c:idx val="1"/>
            <c:invertIfNegative val="0"/>
            <c:bubble3D val="0"/>
            <c:spPr>
              <a:solidFill>
                <a:srgbClr val="0070C4"/>
              </a:solidFill>
              <a:ln>
                <a:noFill/>
              </a:ln>
              <a:effectLst/>
            </c:spPr>
            <c:extLst>
              <c:ext xmlns:c16="http://schemas.microsoft.com/office/drawing/2014/chart" uri="{C3380CC4-5D6E-409C-BE32-E72D297353CC}">
                <c16:uniqueId val="{00000025-2570-4527-BA1E-8E95AAFDD44C}"/>
              </c:ext>
            </c:extLst>
          </c:dPt>
          <c:dPt>
            <c:idx val="2"/>
            <c:invertIfNegative val="0"/>
            <c:bubble3D val="0"/>
            <c:spPr>
              <a:solidFill>
                <a:srgbClr val="0070C4"/>
              </a:solidFill>
              <a:ln>
                <a:noFill/>
              </a:ln>
              <a:effectLst/>
            </c:spPr>
            <c:extLst>
              <c:ext xmlns:c16="http://schemas.microsoft.com/office/drawing/2014/chart" uri="{C3380CC4-5D6E-409C-BE32-E72D297353CC}">
                <c16:uniqueId val="{00000026-2570-4527-BA1E-8E95AAFDD44C}"/>
              </c:ext>
            </c:extLst>
          </c:dPt>
          <c:dPt>
            <c:idx val="3"/>
            <c:invertIfNegative val="0"/>
            <c:bubble3D val="0"/>
            <c:spPr>
              <a:solidFill>
                <a:srgbClr val="0070C4"/>
              </a:solidFill>
              <a:ln>
                <a:noFill/>
              </a:ln>
              <a:effectLst/>
            </c:spPr>
            <c:extLst>
              <c:ext xmlns:c16="http://schemas.microsoft.com/office/drawing/2014/chart" uri="{C3380CC4-5D6E-409C-BE32-E72D297353CC}">
                <c16:uniqueId val="{00000027-2570-4527-BA1E-8E95AAFDD44C}"/>
              </c:ext>
            </c:extLst>
          </c:dPt>
          <c:dPt>
            <c:idx val="4"/>
            <c:invertIfNegative val="0"/>
            <c:bubble3D val="0"/>
            <c:spPr>
              <a:solidFill>
                <a:srgbClr val="0070C4"/>
              </a:solidFill>
              <a:ln>
                <a:noFill/>
              </a:ln>
              <a:effectLst/>
            </c:spPr>
            <c:extLst>
              <c:ext xmlns:c16="http://schemas.microsoft.com/office/drawing/2014/chart" uri="{C3380CC4-5D6E-409C-BE32-E72D297353CC}">
                <c16:uniqueId val="{00000028-2570-4527-BA1E-8E95AAFDD44C}"/>
              </c:ext>
            </c:extLst>
          </c:dPt>
          <c:dPt>
            <c:idx val="5"/>
            <c:invertIfNegative val="0"/>
            <c:bubble3D val="0"/>
            <c:spPr>
              <a:solidFill>
                <a:srgbClr val="0070C4"/>
              </a:solidFill>
              <a:ln>
                <a:noFill/>
              </a:ln>
              <a:effectLst/>
            </c:spPr>
            <c:extLst>
              <c:ext xmlns:c16="http://schemas.microsoft.com/office/drawing/2014/chart" uri="{C3380CC4-5D6E-409C-BE32-E72D297353CC}">
                <c16:uniqueId val="{00000029-2570-4527-BA1E-8E95AAFDD44C}"/>
              </c:ext>
            </c:extLst>
          </c:dPt>
          <c:dPt>
            <c:idx val="6"/>
            <c:invertIfNegative val="0"/>
            <c:bubble3D val="0"/>
            <c:spPr>
              <a:solidFill>
                <a:srgbClr val="0070C4"/>
              </a:solidFill>
              <a:ln>
                <a:noFill/>
              </a:ln>
              <a:effectLst/>
            </c:spPr>
            <c:extLst>
              <c:ext xmlns:c16="http://schemas.microsoft.com/office/drawing/2014/chart" uri="{C3380CC4-5D6E-409C-BE32-E72D297353CC}">
                <c16:uniqueId val="{0000002A-2570-4527-BA1E-8E95AAFDD44C}"/>
              </c:ext>
            </c:extLst>
          </c:dPt>
          <c:dPt>
            <c:idx val="7"/>
            <c:invertIfNegative val="0"/>
            <c:bubble3D val="0"/>
            <c:spPr>
              <a:solidFill>
                <a:srgbClr val="0070C4"/>
              </a:solidFill>
              <a:ln>
                <a:noFill/>
              </a:ln>
              <a:effectLst/>
            </c:spPr>
            <c:extLst>
              <c:ext xmlns:c16="http://schemas.microsoft.com/office/drawing/2014/chart" uri="{C3380CC4-5D6E-409C-BE32-E72D297353CC}">
                <c16:uniqueId val="{0000002B-2570-4527-BA1E-8E95AAFDD44C}"/>
              </c:ext>
            </c:extLst>
          </c:dPt>
          <c:cat>
            <c:strRef>
              <c:f>Data!$M$24:$T$24</c:f>
              <c:strCache>
                <c:ptCount val="8"/>
                <c:pt idx="0">
                  <c:v>Supportive/Obstructive</c:v>
                </c:pt>
                <c:pt idx="1">
                  <c:v>Easy/Complicated</c:v>
                </c:pt>
                <c:pt idx="2">
                  <c:v>Efficient/Inefficient</c:v>
                </c:pt>
                <c:pt idx="3">
                  <c:v>Clear/Confusing</c:v>
                </c:pt>
                <c:pt idx="4">
                  <c:v>Exciting/Boring</c:v>
                </c:pt>
                <c:pt idx="5">
                  <c:v>Interesting/Not interesting</c:v>
                </c:pt>
                <c:pt idx="6">
                  <c:v>Inventive/Conventional</c:v>
                </c:pt>
                <c:pt idx="7">
                  <c:v>Leading edge/Usual</c:v>
                </c:pt>
              </c:strCache>
            </c:strRef>
          </c:cat>
          <c:val>
            <c:numRef>
              <c:f>Data!$M$25:$T$25</c:f>
              <c:numCache>
                <c:formatCode>General</c:formatCode>
                <c:ptCount val="8"/>
                <c:pt idx="0">
                  <c:v>6.25</c:v>
                </c:pt>
                <c:pt idx="1">
                  <c:v>6.25</c:v>
                </c:pt>
                <c:pt idx="2">
                  <c:v>6</c:v>
                </c:pt>
                <c:pt idx="3">
                  <c:v>6.75</c:v>
                </c:pt>
                <c:pt idx="4">
                  <c:v>6.875</c:v>
                </c:pt>
                <c:pt idx="5">
                  <c:v>6.375</c:v>
                </c:pt>
                <c:pt idx="6">
                  <c:v>6.875</c:v>
                </c:pt>
                <c:pt idx="7">
                  <c:v>6.75</c:v>
                </c:pt>
              </c:numCache>
            </c:numRef>
          </c:val>
          <c:extLst>
            <c:ext xmlns:c16="http://schemas.microsoft.com/office/drawing/2014/chart" uri="{C3380CC4-5D6E-409C-BE32-E72D297353CC}">
              <c16:uniqueId val="{00000023-2570-4527-BA1E-8E95AAFDD44C}"/>
            </c:ext>
          </c:extLst>
        </c:ser>
        <c:dLbls>
          <c:showLegendKey val="0"/>
          <c:showVal val="0"/>
          <c:showCatName val="0"/>
          <c:showSerName val="0"/>
          <c:showPercent val="0"/>
          <c:showBubbleSize val="0"/>
        </c:dLbls>
        <c:gapWidth val="150"/>
        <c:axId val="192237375"/>
        <c:axId val="192235711"/>
      </c:barChart>
      <c:catAx>
        <c:axId val="19223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2235711"/>
        <c:crosses val="autoZero"/>
        <c:auto val="1"/>
        <c:lblAlgn val="ctr"/>
        <c:lblOffset val="100"/>
        <c:noMultiLvlLbl val="0"/>
      </c:catAx>
      <c:valAx>
        <c:axId val="192235711"/>
        <c:scaling>
          <c:orientation val="minMax"/>
          <c:max val="7"/>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92237375"/>
        <c:crosses val="autoZero"/>
        <c:crossBetween val="between"/>
      </c:valAx>
    </c:plotArea>
    <c:legend>
      <c:legendPos val="r"/>
      <c:overlay val="0"/>
      <c:spPr>
        <a:noFill/>
      </c:spPr>
      <c:txPr>
        <a:bodyPr/>
        <a:lstStyle/>
        <a:p>
          <a:pPr>
            <a:defRPr sz="1800"/>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de-DE" sz="1600" baseline="0"/>
              <a:t>Mean value per Item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1">
                  <a:shade val="45000"/>
                </a:schemeClr>
              </a:solidFill>
              <a:ln>
                <a:noFill/>
              </a:ln>
              <a:effectLst/>
            </c:spPr>
            <c:extLst>
              <c:ext xmlns:c16="http://schemas.microsoft.com/office/drawing/2014/chart" uri="{C3380CC4-5D6E-409C-BE32-E72D297353CC}">
                <c16:uniqueId val="{00000001-F096-4730-A698-5B86DE4DE336}"/>
              </c:ext>
            </c:extLst>
          </c:dPt>
          <c:dPt>
            <c:idx val="1"/>
            <c:invertIfNegative val="0"/>
            <c:bubble3D val="0"/>
            <c:spPr>
              <a:solidFill>
                <a:schemeClr val="accent1">
                  <a:shade val="61000"/>
                </a:schemeClr>
              </a:solidFill>
              <a:ln>
                <a:noFill/>
              </a:ln>
              <a:effectLst/>
            </c:spPr>
            <c:extLst>
              <c:ext xmlns:c16="http://schemas.microsoft.com/office/drawing/2014/chart" uri="{C3380CC4-5D6E-409C-BE32-E72D297353CC}">
                <c16:uniqueId val="{00000003-F096-4730-A698-5B86DE4DE336}"/>
              </c:ext>
            </c:extLst>
          </c:dPt>
          <c:dPt>
            <c:idx val="2"/>
            <c:invertIfNegative val="0"/>
            <c:bubble3D val="0"/>
            <c:spPr>
              <a:solidFill>
                <a:schemeClr val="accent1">
                  <a:shade val="76000"/>
                </a:schemeClr>
              </a:solidFill>
              <a:ln>
                <a:noFill/>
              </a:ln>
              <a:effectLst/>
            </c:spPr>
            <c:extLst>
              <c:ext xmlns:c16="http://schemas.microsoft.com/office/drawing/2014/chart" uri="{C3380CC4-5D6E-409C-BE32-E72D297353CC}">
                <c16:uniqueId val="{00000005-F096-4730-A698-5B86DE4DE336}"/>
              </c:ext>
            </c:extLst>
          </c:dPt>
          <c:dPt>
            <c:idx val="3"/>
            <c:invertIfNegative val="0"/>
            <c:bubble3D val="0"/>
            <c:spPr>
              <a:solidFill>
                <a:schemeClr val="accent1">
                  <a:shade val="92000"/>
                </a:schemeClr>
              </a:solidFill>
              <a:ln>
                <a:noFill/>
              </a:ln>
              <a:effectLst/>
            </c:spPr>
            <c:extLst>
              <c:ext xmlns:c16="http://schemas.microsoft.com/office/drawing/2014/chart" uri="{C3380CC4-5D6E-409C-BE32-E72D297353CC}">
                <c16:uniqueId val="{00000007-F096-4730-A698-5B86DE4DE336}"/>
              </c:ext>
            </c:extLst>
          </c:dPt>
          <c:dPt>
            <c:idx val="4"/>
            <c:invertIfNegative val="0"/>
            <c:bubble3D val="0"/>
            <c:spPr>
              <a:solidFill>
                <a:schemeClr val="accent1">
                  <a:tint val="93000"/>
                </a:schemeClr>
              </a:solidFill>
              <a:ln>
                <a:noFill/>
              </a:ln>
              <a:effectLst/>
            </c:spPr>
            <c:extLst>
              <c:ext xmlns:c16="http://schemas.microsoft.com/office/drawing/2014/chart" uri="{C3380CC4-5D6E-409C-BE32-E72D297353CC}">
                <c16:uniqueId val="{00000009-F096-4730-A698-5B86DE4DE336}"/>
              </c:ext>
            </c:extLst>
          </c:dPt>
          <c:dPt>
            <c:idx val="5"/>
            <c:invertIfNegative val="0"/>
            <c:bubble3D val="0"/>
            <c:spPr>
              <a:solidFill>
                <a:schemeClr val="accent1">
                  <a:tint val="77000"/>
                </a:schemeClr>
              </a:solidFill>
              <a:ln>
                <a:noFill/>
              </a:ln>
              <a:effectLst/>
            </c:spPr>
            <c:extLst>
              <c:ext xmlns:c16="http://schemas.microsoft.com/office/drawing/2014/chart" uri="{C3380CC4-5D6E-409C-BE32-E72D297353CC}">
                <c16:uniqueId val="{0000000B-F096-4730-A698-5B86DE4DE336}"/>
              </c:ext>
            </c:extLst>
          </c:dPt>
          <c:dPt>
            <c:idx val="6"/>
            <c:invertIfNegative val="0"/>
            <c:bubble3D val="0"/>
            <c:spPr>
              <a:solidFill>
                <a:schemeClr val="accent1">
                  <a:tint val="62000"/>
                </a:schemeClr>
              </a:solidFill>
              <a:ln>
                <a:noFill/>
              </a:ln>
              <a:effectLst/>
            </c:spPr>
            <c:extLst>
              <c:ext xmlns:c16="http://schemas.microsoft.com/office/drawing/2014/chart" uri="{C3380CC4-5D6E-409C-BE32-E72D297353CC}">
                <c16:uniqueId val="{0000000D-F096-4730-A698-5B86DE4DE336}"/>
              </c:ext>
            </c:extLst>
          </c:dPt>
          <c:dPt>
            <c:idx val="7"/>
            <c:invertIfNegative val="0"/>
            <c:bubble3D val="0"/>
            <c:spPr>
              <a:solidFill>
                <a:schemeClr val="accent1">
                  <a:tint val="46000"/>
                </a:schemeClr>
              </a:solidFill>
              <a:ln>
                <a:noFill/>
              </a:ln>
              <a:effectLst/>
            </c:spPr>
            <c:extLst>
              <c:ext xmlns:c16="http://schemas.microsoft.com/office/drawing/2014/chart" uri="{C3380CC4-5D6E-409C-BE32-E72D297353CC}">
                <c16:uniqueId val="{0000000F-F096-4730-A698-5B86DE4DE336}"/>
              </c:ext>
            </c:extLst>
          </c:dPt>
          <c:dPt>
            <c:idx val="8"/>
            <c:invertIfNegative val="0"/>
            <c:bubble3D val="0"/>
            <c:spPr>
              <a:solidFill>
                <a:schemeClr val="accent1">
                  <a:tint val="30000"/>
                </a:schemeClr>
              </a:solidFill>
              <a:ln>
                <a:noFill/>
              </a:ln>
              <a:effectLst/>
            </c:spPr>
            <c:extLst>
              <c:ext xmlns:c16="http://schemas.microsoft.com/office/drawing/2014/chart" uri="{C3380CC4-5D6E-409C-BE32-E72D297353CC}">
                <c16:uniqueId val="{00000011-F096-4730-A698-5B86DE4DE336}"/>
              </c:ext>
            </c:extLst>
          </c:dPt>
          <c:dPt>
            <c:idx val="9"/>
            <c:invertIfNegative val="0"/>
            <c:bubble3D val="0"/>
            <c:spPr>
              <a:solidFill>
                <a:schemeClr val="accent1">
                  <a:tint val="15000"/>
                </a:schemeClr>
              </a:solidFill>
              <a:ln>
                <a:noFill/>
              </a:ln>
              <a:effectLst/>
            </c:spPr>
            <c:extLst>
              <c:ext xmlns:c16="http://schemas.microsoft.com/office/drawing/2014/chart" uri="{C3380CC4-5D6E-409C-BE32-E72D297353CC}">
                <c16:uniqueId val="{00000013-F096-4730-A698-5B86DE4DE336}"/>
              </c:ext>
            </c:extLst>
          </c:dPt>
          <c:dPt>
            <c:idx val="10"/>
            <c:invertIfNegative val="0"/>
            <c:bubble3D val="0"/>
            <c:spPr>
              <a:solidFill>
                <a:schemeClr val="accent1">
                  <a:tint val="99000"/>
                </a:schemeClr>
              </a:solidFill>
              <a:ln>
                <a:noFill/>
              </a:ln>
              <a:effectLst/>
            </c:spPr>
            <c:extLst>
              <c:ext xmlns:c16="http://schemas.microsoft.com/office/drawing/2014/chart" uri="{C3380CC4-5D6E-409C-BE32-E72D297353CC}">
                <c16:uniqueId val="{00000015-F096-4730-A698-5B86DE4DE336}"/>
              </c:ext>
            </c:extLst>
          </c:dPt>
          <c:dPt>
            <c:idx val="11"/>
            <c:invertIfNegative val="0"/>
            <c:bubble3D val="0"/>
            <c:spPr>
              <a:solidFill>
                <a:schemeClr val="accent1">
                  <a:tint val="84000"/>
                </a:schemeClr>
              </a:solidFill>
              <a:ln>
                <a:noFill/>
              </a:ln>
              <a:effectLst/>
            </c:spPr>
            <c:extLst>
              <c:ext xmlns:c16="http://schemas.microsoft.com/office/drawing/2014/chart" uri="{C3380CC4-5D6E-409C-BE32-E72D297353CC}">
                <c16:uniqueId val="{00000017-F096-4730-A698-5B86DE4DE336}"/>
              </c:ext>
            </c:extLst>
          </c:dPt>
          <c:dPt>
            <c:idx val="12"/>
            <c:invertIfNegative val="0"/>
            <c:bubble3D val="0"/>
            <c:spPr>
              <a:solidFill>
                <a:schemeClr val="accent1">
                  <a:tint val="68000"/>
                </a:schemeClr>
              </a:solidFill>
              <a:ln>
                <a:noFill/>
              </a:ln>
              <a:effectLst/>
            </c:spPr>
            <c:extLst>
              <c:ext xmlns:c16="http://schemas.microsoft.com/office/drawing/2014/chart" uri="{C3380CC4-5D6E-409C-BE32-E72D297353CC}">
                <c16:uniqueId val="{00000019-F096-4730-A698-5B86DE4DE336}"/>
              </c:ext>
            </c:extLst>
          </c:dPt>
          <c:dPt>
            <c:idx val="13"/>
            <c:invertIfNegative val="0"/>
            <c:bubble3D val="0"/>
            <c:spPr>
              <a:solidFill>
                <a:schemeClr val="accent1">
                  <a:tint val="53000"/>
                </a:schemeClr>
              </a:solidFill>
              <a:ln>
                <a:noFill/>
              </a:ln>
              <a:effectLst/>
            </c:spPr>
            <c:extLst>
              <c:ext xmlns:c16="http://schemas.microsoft.com/office/drawing/2014/chart" uri="{C3380CC4-5D6E-409C-BE32-E72D297353CC}">
                <c16:uniqueId val="{0000001B-F096-4730-A698-5B86DE4DE336}"/>
              </c:ext>
            </c:extLst>
          </c:dPt>
          <c:dPt>
            <c:idx val="14"/>
            <c:invertIfNegative val="0"/>
            <c:bubble3D val="0"/>
            <c:spPr>
              <a:solidFill>
                <a:schemeClr val="accent1">
                  <a:tint val="37000"/>
                </a:schemeClr>
              </a:solidFill>
              <a:ln>
                <a:noFill/>
              </a:ln>
              <a:effectLst/>
            </c:spPr>
            <c:extLst>
              <c:ext xmlns:c16="http://schemas.microsoft.com/office/drawing/2014/chart" uri="{C3380CC4-5D6E-409C-BE32-E72D297353CC}">
                <c16:uniqueId val="{0000001D-F096-4730-A698-5B86DE4DE336}"/>
              </c:ext>
            </c:extLst>
          </c:dPt>
          <c:dPt>
            <c:idx val="15"/>
            <c:invertIfNegative val="0"/>
            <c:bubble3D val="0"/>
            <c:spPr>
              <a:solidFill>
                <a:schemeClr val="accent1">
                  <a:tint val="22000"/>
                </a:schemeClr>
              </a:solidFill>
              <a:ln>
                <a:noFill/>
              </a:ln>
              <a:effectLst/>
            </c:spPr>
            <c:extLst>
              <c:ext xmlns:c16="http://schemas.microsoft.com/office/drawing/2014/chart" uri="{C3380CC4-5D6E-409C-BE32-E72D297353CC}">
                <c16:uniqueId val="{0000001F-F096-4730-A698-5B86DE4DE336}"/>
              </c:ext>
            </c:extLst>
          </c:dPt>
          <c:dPt>
            <c:idx val="16"/>
            <c:invertIfNegative val="0"/>
            <c:bubble3D val="0"/>
            <c:spPr>
              <a:solidFill>
                <a:schemeClr val="accent1">
                  <a:tint val="6000"/>
                </a:schemeClr>
              </a:solidFill>
              <a:ln>
                <a:noFill/>
              </a:ln>
              <a:effectLst/>
            </c:spPr>
            <c:extLst>
              <c:ext xmlns:c16="http://schemas.microsoft.com/office/drawing/2014/chart" uri="{C3380CC4-5D6E-409C-BE32-E72D297353CC}">
                <c16:uniqueId val="{00000021-F096-4730-A698-5B86DE4DE336}"/>
              </c:ext>
            </c:extLst>
          </c:dPt>
          <c:dPt>
            <c:idx val="17"/>
            <c:invertIfNegative val="0"/>
            <c:bubble3D val="0"/>
            <c:spPr>
              <a:solidFill>
                <a:schemeClr val="accent1">
                  <a:tint val="90000"/>
                </a:schemeClr>
              </a:solidFill>
              <a:ln>
                <a:noFill/>
              </a:ln>
              <a:effectLst/>
            </c:spPr>
            <c:extLst>
              <c:ext xmlns:c16="http://schemas.microsoft.com/office/drawing/2014/chart" uri="{C3380CC4-5D6E-409C-BE32-E72D297353CC}">
                <c16:uniqueId val="{00000023-F096-4730-A698-5B86DE4DE336}"/>
              </c:ext>
            </c:extLst>
          </c:dPt>
          <c:dPt>
            <c:idx val="18"/>
            <c:invertIfNegative val="0"/>
            <c:bubble3D val="0"/>
            <c:spPr>
              <a:solidFill>
                <a:schemeClr val="accent1">
                  <a:tint val="75000"/>
                </a:schemeClr>
              </a:solidFill>
              <a:ln>
                <a:noFill/>
              </a:ln>
              <a:effectLst/>
            </c:spPr>
            <c:extLst>
              <c:ext xmlns:c16="http://schemas.microsoft.com/office/drawing/2014/chart" uri="{C3380CC4-5D6E-409C-BE32-E72D297353CC}">
                <c16:uniqueId val="{00000025-F096-4730-A698-5B86DE4DE336}"/>
              </c:ext>
            </c:extLst>
          </c:dPt>
          <c:dPt>
            <c:idx val="19"/>
            <c:invertIfNegative val="0"/>
            <c:bubble3D val="0"/>
            <c:spPr>
              <a:solidFill>
                <a:schemeClr val="accent1">
                  <a:tint val="59000"/>
                </a:schemeClr>
              </a:solidFill>
              <a:ln>
                <a:noFill/>
              </a:ln>
              <a:effectLst/>
            </c:spPr>
            <c:extLst>
              <c:ext xmlns:c16="http://schemas.microsoft.com/office/drawing/2014/chart" uri="{C3380CC4-5D6E-409C-BE32-E72D297353CC}">
                <c16:uniqueId val="{00000027-F096-4730-A698-5B86DE4DE336}"/>
              </c:ext>
            </c:extLst>
          </c:dPt>
          <c:dPt>
            <c:idx val="20"/>
            <c:invertIfNegative val="0"/>
            <c:bubble3D val="0"/>
            <c:spPr>
              <a:solidFill>
                <a:schemeClr val="accent1">
                  <a:tint val="44000"/>
                </a:schemeClr>
              </a:solidFill>
              <a:ln>
                <a:noFill/>
              </a:ln>
              <a:effectLst/>
            </c:spPr>
            <c:extLst>
              <c:ext xmlns:c16="http://schemas.microsoft.com/office/drawing/2014/chart" uri="{C3380CC4-5D6E-409C-BE32-E72D297353CC}">
                <c16:uniqueId val="{00000029-F096-4730-A698-5B86DE4DE336}"/>
              </c:ext>
            </c:extLst>
          </c:dPt>
          <c:dPt>
            <c:idx val="21"/>
            <c:invertIfNegative val="0"/>
            <c:bubble3D val="0"/>
            <c:spPr>
              <a:solidFill>
                <a:schemeClr val="accent1">
                  <a:tint val="28000"/>
                </a:schemeClr>
              </a:solidFill>
              <a:ln>
                <a:noFill/>
              </a:ln>
              <a:effectLst/>
            </c:spPr>
            <c:extLst>
              <c:ext xmlns:c16="http://schemas.microsoft.com/office/drawing/2014/chart" uri="{C3380CC4-5D6E-409C-BE32-E72D297353CC}">
                <c16:uniqueId val="{0000002B-F096-4730-A698-5B86DE4DE336}"/>
              </c:ext>
            </c:extLst>
          </c:dPt>
          <c:dPt>
            <c:idx val="22"/>
            <c:invertIfNegative val="0"/>
            <c:bubble3D val="0"/>
            <c:spPr>
              <a:solidFill>
                <a:schemeClr val="accent1">
                  <a:tint val="13000"/>
                </a:schemeClr>
              </a:solidFill>
              <a:ln>
                <a:noFill/>
              </a:ln>
              <a:effectLst/>
            </c:spPr>
            <c:extLst>
              <c:ext xmlns:c16="http://schemas.microsoft.com/office/drawing/2014/chart" uri="{C3380CC4-5D6E-409C-BE32-E72D297353CC}">
                <c16:uniqueId val="{0000002D-F096-4730-A698-5B86DE4DE336}"/>
              </c:ext>
            </c:extLst>
          </c:dPt>
          <c:dPt>
            <c:idx val="23"/>
            <c:invertIfNegative val="0"/>
            <c:bubble3D val="0"/>
            <c:spPr>
              <a:solidFill>
                <a:schemeClr val="accent1">
                  <a:tint val="97000"/>
                </a:schemeClr>
              </a:solidFill>
              <a:ln>
                <a:noFill/>
              </a:ln>
              <a:effectLst/>
            </c:spPr>
            <c:extLst>
              <c:ext xmlns:c16="http://schemas.microsoft.com/office/drawing/2014/chart" uri="{C3380CC4-5D6E-409C-BE32-E72D297353CC}">
                <c16:uniqueId val="{0000002F-F096-4730-A698-5B86DE4DE336}"/>
              </c:ext>
            </c:extLst>
          </c:dPt>
          <c:dPt>
            <c:idx val="24"/>
            <c:invertIfNegative val="0"/>
            <c:bubble3D val="0"/>
            <c:spPr>
              <a:solidFill>
                <a:schemeClr val="accent1">
                  <a:tint val="82000"/>
                </a:schemeClr>
              </a:solidFill>
              <a:ln>
                <a:noFill/>
              </a:ln>
              <a:effectLst/>
            </c:spPr>
            <c:extLst>
              <c:ext xmlns:c16="http://schemas.microsoft.com/office/drawing/2014/chart" uri="{C3380CC4-5D6E-409C-BE32-E72D297353CC}">
                <c16:uniqueId val="{00000031-F096-4730-A698-5B86DE4DE336}"/>
              </c:ext>
            </c:extLst>
          </c:dPt>
          <c:dPt>
            <c:idx val="25"/>
            <c:invertIfNegative val="0"/>
            <c:bubble3D val="0"/>
            <c:spPr>
              <a:solidFill>
                <a:schemeClr val="accent1">
                  <a:tint val="66000"/>
                </a:schemeClr>
              </a:solidFill>
              <a:ln>
                <a:noFill/>
              </a:ln>
              <a:effectLst/>
            </c:spPr>
            <c:extLst>
              <c:ext xmlns:c16="http://schemas.microsoft.com/office/drawing/2014/chart" uri="{C3380CC4-5D6E-409C-BE32-E72D297353CC}">
                <c16:uniqueId val="{00000033-F096-4730-A698-5B86DE4DE336}"/>
              </c:ext>
            </c:extLst>
          </c:dPt>
          <c:val>
            <c:numRef>
              <c:f>Results!$B$4:$B$11</c:f>
              <c:numCache>
                <c:formatCode>0.0</c:formatCode>
                <c:ptCount val="8"/>
                <c:pt idx="0">
                  <c:v>2.375</c:v>
                </c:pt>
                <c:pt idx="1">
                  <c:v>2.5625</c:v>
                </c:pt>
                <c:pt idx="2">
                  <c:v>2.3125</c:v>
                </c:pt>
                <c:pt idx="3">
                  <c:v>2.625</c:v>
                </c:pt>
                <c:pt idx="4">
                  <c:v>2.8125</c:v>
                </c:pt>
                <c:pt idx="5">
                  <c:v>2.5625</c:v>
                </c:pt>
                <c:pt idx="6">
                  <c:v>2.8125</c:v>
                </c:pt>
                <c:pt idx="7">
                  <c:v>2.75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05718216"/>
        <c:crosses val="autoZero"/>
        <c:auto val="1"/>
        <c:lblAlgn val="ctr"/>
        <c:lblOffset val="100"/>
        <c:noMultiLvlLbl val="0"/>
      </c:catAx>
      <c:valAx>
        <c:axId val="405718216"/>
        <c:scaling>
          <c:orientation val="minMax"/>
          <c:max val="3"/>
          <c:min val="-3"/>
        </c:scaling>
        <c:delete val="0"/>
        <c:axPos val="t"/>
        <c:majorGridlines>
          <c:spPr>
            <a:ln w="9525" cap="flat" cmpd="sng" algn="ctr">
              <a:solidFill>
                <a:schemeClr val="tx1">
                  <a:tint val="75000"/>
                  <a:shade val="95000"/>
                  <a:satMod val="105000"/>
                </a:schemeClr>
              </a:solidFill>
              <a:prstDash val="solid"/>
              <a:round/>
            </a:ln>
            <a:effectLst/>
          </c:spPr>
        </c:majorGridlines>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0571939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0"/>
              <a:t>Short-UEQ</a:t>
            </a:r>
            <a:r>
              <a:rPr lang="en-US" sz="1600" b="0" baseline="0"/>
              <a:t> Results: Pragmatic and Hedonic Qualities</a:t>
            </a:r>
            <a:endParaRPr lang="en-US" sz="1600" b="0"/>
          </a:p>
        </c:rich>
      </c:tx>
      <c:overlay val="0"/>
    </c:title>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2.46875</c:v>
                </c:pt>
                <c:pt idx="1">
                  <c:v>2.734375</c:v>
                </c:pt>
                <c:pt idx="2">
                  <c:v>2.6015625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sz="1400"/>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none"/>
        <c:minorTickMark val="none"/>
        <c:tickLblPos val="nextTo"/>
        <c:txPr>
          <a:bodyPr/>
          <a:lstStyle/>
          <a:p>
            <a:pPr>
              <a:defRPr sz="1200"/>
            </a:pPr>
            <a:endParaRPr lang="en-US"/>
          </a:p>
        </c:txPr>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2.46875</c:v>
                </c:pt>
                <c:pt idx="1">
                  <c:v>2.734375</c:v>
                </c:pt>
                <c:pt idx="2" formatCode="0.00">
                  <c:v>2.6015625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462808</xdr:colOff>
      <xdr:row>30</xdr:row>
      <xdr:rowOff>4853</xdr:rowOff>
    </xdr:from>
    <xdr:to>
      <xdr:col>21</xdr:col>
      <xdr:colOff>3479</xdr:colOff>
      <xdr:row>61</xdr:row>
      <xdr:rowOff>29073</xdr:rowOff>
    </xdr:to>
    <xdr:graphicFrame macro="">
      <xdr:nvGraphicFramePr>
        <xdr:cNvPr id="5" name="Chart 4">
          <a:extLst>
            <a:ext uri="{FF2B5EF4-FFF2-40B4-BE49-F238E27FC236}">
              <a16:creationId xmlns:a16="http://schemas.microsoft.com/office/drawing/2014/main" id="{70D07CB5-9B1D-4084-8130-201C3FF81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0.88126</cdr:x>
      <cdr:y>0.8657</cdr:y>
    </cdr:from>
    <cdr:to>
      <cdr:x>0.96073</cdr:x>
      <cdr:y>0.97961</cdr:y>
    </cdr:to>
    <cdr:sp macro="" textlink="">
      <cdr:nvSpPr>
        <cdr:cNvPr id="2" name="Rectangle 1">
          <a:extLst xmlns:a="http://schemas.openxmlformats.org/drawingml/2006/main">
            <a:ext uri="{FF2B5EF4-FFF2-40B4-BE49-F238E27FC236}">
              <a16:creationId xmlns:a16="http://schemas.microsoft.com/office/drawing/2014/main" id="{91AD1696-4CB6-4326-8FBE-26641B37D1EC}"/>
            </a:ext>
          </a:extLst>
        </cdr:cNvPr>
        <cdr:cNvSpPr/>
      </cdr:nvSpPr>
      <cdr:spPr>
        <a:xfrm xmlns:a="http://schemas.openxmlformats.org/drawingml/2006/main">
          <a:off x="9164408" y="4950459"/>
          <a:ext cx="826422" cy="651387"/>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11</xdr:row>
      <xdr:rowOff>152400</xdr:rowOff>
    </xdr:from>
    <xdr:to>
      <xdr:col>22</xdr:col>
      <xdr:colOff>454715</xdr:colOff>
      <xdr:row>42</xdr:row>
      <xdr:rowOff>175629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0.2086</cdr:x>
      <cdr:y>0.00846</cdr:y>
    </cdr:from>
    <cdr:to>
      <cdr:x>0.85376</cdr:x>
      <cdr:y>0.0239</cdr:y>
    </cdr:to>
    <cdr:sp macro="" textlink="">
      <cdr:nvSpPr>
        <cdr:cNvPr id="2" name="TextBox 1">
          <a:extLst xmlns:a="http://schemas.openxmlformats.org/drawingml/2006/main">
            <a:ext uri="{FF2B5EF4-FFF2-40B4-BE49-F238E27FC236}">
              <a16:creationId xmlns:a16="http://schemas.microsoft.com/office/drawing/2014/main" id="{72C8153E-8435-4EAC-B660-BA449F61C5A3}"/>
            </a:ext>
          </a:extLst>
        </cdr:cNvPr>
        <cdr:cNvSpPr txBox="1"/>
      </cdr:nvSpPr>
      <cdr:spPr>
        <a:xfrm xmlns:a="http://schemas.openxmlformats.org/drawingml/2006/main">
          <a:off x="844733" y="25037"/>
          <a:ext cx="2612571"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55" zoomScaleNormal="55" workbookViewId="0">
      <selection activeCell="E8" sqref="E8"/>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67" t="s">
        <v>267</v>
      </c>
      <c r="B1" s="67"/>
      <c r="C1" s="67"/>
    </row>
    <row r="2" spans="1:3" ht="107.25" customHeight="1" x14ac:dyDescent="0.3">
      <c r="A2" s="68" t="s">
        <v>424</v>
      </c>
      <c r="B2" s="68"/>
      <c r="C2" s="68"/>
    </row>
    <row r="4" spans="1:3" ht="18" x14ac:dyDescent="0.35">
      <c r="A4" s="28" t="s">
        <v>258</v>
      </c>
      <c r="B4" s="29" t="s">
        <v>40</v>
      </c>
    </row>
    <row r="6" spans="1:3" ht="30.75" customHeight="1" x14ac:dyDescent="0.3">
      <c r="A6" s="69" t="s">
        <v>259</v>
      </c>
      <c r="B6" s="69"/>
      <c r="C6" s="69"/>
    </row>
    <row r="8" spans="1:3" ht="262.5" customHeight="1" x14ac:dyDescent="0.3">
      <c r="A8" s="70" t="s">
        <v>425</v>
      </c>
      <c r="B8" s="70"/>
      <c r="C8" s="70"/>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6" t="s">
        <v>271</v>
      </c>
      <c r="B1" s="86"/>
      <c r="C1" s="86"/>
      <c r="D1" s="86"/>
      <c r="E1" s="86"/>
      <c r="F1" s="86"/>
      <c r="G1" s="86"/>
    </row>
    <row r="2" spans="1:7" ht="197.25" customHeight="1" x14ac:dyDescent="0.3">
      <c r="A2" s="69" t="s">
        <v>272</v>
      </c>
      <c r="B2" s="69"/>
      <c r="C2" s="69"/>
      <c r="D2" s="69"/>
      <c r="E2" s="69"/>
      <c r="F2" s="69"/>
      <c r="G2" s="69"/>
    </row>
    <row r="3" spans="1:7" x14ac:dyDescent="0.3">
      <c r="A3" s="87"/>
      <c r="B3" s="87"/>
      <c r="C3" s="87"/>
      <c r="D3" s="87"/>
      <c r="E3" s="87"/>
      <c r="F3" s="87"/>
      <c r="G3" s="87"/>
    </row>
    <row r="4" spans="1:7" x14ac:dyDescent="0.3">
      <c r="A4" s="30" t="s">
        <v>25</v>
      </c>
      <c r="B4" s="30" t="s">
        <v>269</v>
      </c>
    </row>
    <row r="5" spans="1:7" x14ac:dyDescent="0.3">
      <c r="A5" s="27" t="str">
        <f>VLOOKUP(Read_First!B4,Items!A1:S50,18,FALSE)</f>
        <v>Pragmatic Quality</v>
      </c>
      <c r="B5" s="10">
        <f>SQRT(VAR(DT!K4:K1004))</f>
        <v>0.46435439052516775</v>
      </c>
    </row>
    <row r="6" spans="1:7" x14ac:dyDescent="0.3">
      <c r="A6" s="27" t="str">
        <f>VLOOKUP(Read_First!B4,Items!A1:S50,19,FALSE)</f>
        <v>Hedonic Quality</v>
      </c>
      <c r="B6" s="10">
        <f>SQRT(VAR(DT!L4:L1004))</f>
        <v>0.29536347664078799</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2.3481562499999997</v>
      </c>
      <c r="C10" s="7">
        <f>POWER((1.65*B6)/0.5,2)</f>
        <v>0.9500390624999997</v>
      </c>
      <c r="D10" s="44"/>
      <c r="E10" s="44"/>
      <c r="F10" s="44"/>
      <c r="G10" s="44"/>
    </row>
    <row r="11" spans="1:7" x14ac:dyDescent="0.3">
      <c r="A11" s="30" t="s">
        <v>274</v>
      </c>
      <c r="B11" s="7">
        <f>POWER((1.96*B5)/0.5,2)</f>
        <v>3.31338</v>
      </c>
      <c r="C11" s="7">
        <f>POWER((1.96*B6)/0.5,2)</f>
        <v>1.3405583333333329</v>
      </c>
      <c r="D11" s="44"/>
      <c r="E11" s="44"/>
      <c r="F11" s="44"/>
      <c r="G11" s="44"/>
    </row>
    <row r="12" spans="1:7" x14ac:dyDescent="0.3">
      <c r="A12" s="30" t="s">
        <v>275</v>
      </c>
      <c r="B12" s="7">
        <f>POWER((2.58*B6)/0.5,2)</f>
        <v>2.3228062499999993</v>
      </c>
      <c r="C12" s="7">
        <f>POWER((2.58*B6)/0.5,2)</f>
        <v>2.3228062499999993</v>
      </c>
      <c r="D12" s="44"/>
      <c r="E12" s="44"/>
      <c r="F12" s="44"/>
      <c r="G12" s="44"/>
    </row>
    <row r="13" spans="1:7" x14ac:dyDescent="0.3">
      <c r="A13" s="30" t="s">
        <v>276</v>
      </c>
      <c r="B13" s="7">
        <f>POWER((1.65*B5)/0.25,2)</f>
        <v>9.3926249999999989</v>
      </c>
      <c r="C13" s="7">
        <f>POWER((1.65*B6)/0.25,2)</f>
        <v>3.8001562499999988</v>
      </c>
      <c r="D13" s="44"/>
      <c r="E13" s="44"/>
      <c r="F13" s="44"/>
      <c r="G13" s="44"/>
    </row>
    <row r="14" spans="1:7" x14ac:dyDescent="0.3">
      <c r="A14" s="30" t="s">
        <v>277</v>
      </c>
      <c r="B14" s="7">
        <f>POWER((1.96*B5)/0.25,2)</f>
        <v>13.25352</v>
      </c>
      <c r="C14" s="7">
        <f>POWER((1.96*B6)/0.25,2)</f>
        <v>5.3622333333333314</v>
      </c>
      <c r="D14" s="44"/>
      <c r="E14" s="44"/>
      <c r="F14" s="44"/>
      <c r="G14" s="44"/>
    </row>
    <row r="15" spans="1:7" x14ac:dyDescent="0.3">
      <c r="A15" s="30" t="s">
        <v>278</v>
      </c>
      <c r="B15" s="7">
        <f>POWER((2.58*B5)/0.25,2)</f>
        <v>22.964579999999998</v>
      </c>
      <c r="C15" s="7">
        <f>POWER((2.58*B6)/0.25,2)</f>
        <v>9.2912249999999972</v>
      </c>
      <c r="D15" s="44"/>
      <c r="E15" s="44"/>
      <c r="F15" s="44"/>
      <c r="G15" s="44"/>
    </row>
    <row r="16" spans="1:7" x14ac:dyDescent="0.3">
      <c r="A16" s="30" t="s">
        <v>279</v>
      </c>
      <c r="B16" s="7">
        <f>POWER((1.65*B5)/0.1,2)</f>
        <v>58.703906249999989</v>
      </c>
      <c r="C16" s="7">
        <f>POWER((1.65*B6)/0.1,2)</f>
        <v>23.750976562499993</v>
      </c>
      <c r="D16" s="44"/>
      <c r="E16" s="44"/>
      <c r="F16" s="44"/>
      <c r="G16" s="44"/>
    </row>
    <row r="17" spans="1:7" x14ac:dyDescent="0.3">
      <c r="A17" s="30" t="s">
        <v>280</v>
      </c>
      <c r="B17" s="7">
        <f>POWER((1.96*B5)/0.1,2)</f>
        <v>82.834499999999991</v>
      </c>
      <c r="C17" s="7">
        <f>POWER((1.96*B6)/0.1,2)</f>
        <v>33.513958333333314</v>
      </c>
      <c r="D17" s="44"/>
      <c r="E17" s="44"/>
      <c r="F17" s="44"/>
      <c r="G17" s="44"/>
    </row>
    <row r="18" spans="1:7" x14ac:dyDescent="0.3">
      <c r="A18" s="30" t="s">
        <v>281</v>
      </c>
      <c r="B18" s="7">
        <f>POWER((2.58*B5)/0.1,2)</f>
        <v>143.52862499999998</v>
      </c>
      <c r="C18" s="7">
        <f>POWER((2.58*B6)/0.1,2)</f>
        <v>58.070156249999982</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6"/>
  <sheetViews>
    <sheetView tabSelected="1" topLeftCell="D1" zoomScale="44" zoomScaleNormal="55" workbookViewId="0">
      <selection activeCell="AC21" sqref="AC21"/>
    </sheetView>
  </sheetViews>
  <sheetFormatPr defaultColWidth="9.109375" defaultRowHeight="14.4" x14ac:dyDescent="0.3"/>
  <cols>
    <col min="1" max="8" width="8.77734375" style="2" customWidth="1"/>
    <col min="13" max="13" width="20" bestFit="1" customWidth="1"/>
    <col min="14" max="14" width="15.77734375" bestFit="1" customWidth="1"/>
    <col min="15" max="15" width="17" bestFit="1" customWidth="1"/>
    <col min="16" max="16" width="14.109375" bestFit="1" customWidth="1"/>
    <col min="17" max="17" width="13.33203125" bestFit="1" customWidth="1"/>
    <col min="18" max="18" width="22.88671875" bestFit="1" customWidth="1"/>
    <col min="19" max="19" width="20.21875" bestFit="1" customWidth="1"/>
    <col min="20" max="20" width="17" bestFit="1" customWidth="1"/>
  </cols>
  <sheetData>
    <row r="1" spans="1:22" ht="126" customHeight="1" x14ac:dyDescent="0.3">
      <c r="A1" s="71" t="s">
        <v>268</v>
      </c>
      <c r="B1" s="72"/>
      <c r="C1" s="72"/>
      <c r="D1" s="72"/>
      <c r="E1" s="72"/>
      <c r="F1" s="72"/>
      <c r="G1" s="72"/>
      <c r="H1" s="72"/>
    </row>
    <row r="2" spans="1:22" x14ac:dyDescent="0.3">
      <c r="A2" s="73" t="s">
        <v>0</v>
      </c>
      <c r="B2" s="73"/>
      <c r="C2" s="73"/>
      <c r="D2" s="73"/>
      <c r="E2" s="73"/>
      <c r="F2" s="73"/>
      <c r="G2" s="73"/>
      <c r="H2" s="73"/>
      <c r="L2" s="15"/>
      <c r="M2" s="91"/>
      <c r="N2" s="91"/>
      <c r="O2" s="91"/>
      <c r="P2" s="91"/>
      <c r="Q2" s="91"/>
      <c r="R2" s="91"/>
      <c r="S2" s="91"/>
      <c r="T2" s="91"/>
      <c r="U2" s="15"/>
      <c r="V2" s="15"/>
    </row>
    <row r="3" spans="1:22" x14ac:dyDescent="0.3">
      <c r="A3" s="1">
        <v>1</v>
      </c>
      <c r="B3" s="1">
        <v>2</v>
      </c>
      <c r="C3" s="1">
        <v>3</v>
      </c>
      <c r="D3" s="1">
        <v>4</v>
      </c>
      <c r="E3" s="1">
        <v>5</v>
      </c>
      <c r="F3" s="1">
        <v>6</v>
      </c>
      <c r="G3" s="1">
        <v>7</v>
      </c>
      <c r="H3" s="1">
        <v>8</v>
      </c>
      <c r="L3" s="15"/>
      <c r="M3" s="15"/>
      <c r="N3" s="15"/>
      <c r="O3" s="15"/>
      <c r="P3" s="15"/>
      <c r="Q3" s="15"/>
      <c r="R3" s="15"/>
      <c r="S3" s="15"/>
      <c r="T3" s="15"/>
      <c r="U3" s="15"/>
      <c r="V3" s="15"/>
    </row>
    <row r="4" spans="1:22" x14ac:dyDescent="0.3">
      <c r="A4" s="9">
        <v>7</v>
      </c>
      <c r="B4" s="9">
        <v>6</v>
      </c>
      <c r="C4" s="9">
        <v>6</v>
      </c>
      <c r="D4" s="9">
        <v>7</v>
      </c>
      <c r="E4" s="9">
        <v>7</v>
      </c>
      <c r="F4" s="9">
        <v>6</v>
      </c>
      <c r="G4" s="9">
        <v>7</v>
      </c>
      <c r="H4" s="9">
        <v>7</v>
      </c>
      <c r="J4" s="64" t="s">
        <v>701</v>
      </c>
      <c r="K4" s="63"/>
      <c r="M4" s="65" t="s">
        <v>718</v>
      </c>
      <c r="N4" s="65" t="s">
        <v>719</v>
      </c>
      <c r="O4" s="65" t="s">
        <v>720</v>
      </c>
      <c r="P4" s="65" t="s">
        <v>721</v>
      </c>
      <c r="Q4" s="66" t="s">
        <v>722</v>
      </c>
      <c r="R4" s="66" t="s">
        <v>723</v>
      </c>
      <c r="S4" s="66" t="s">
        <v>724</v>
      </c>
      <c r="T4" s="66" t="s">
        <v>725</v>
      </c>
      <c r="U4" s="2"/>
    </row>
    <row r="5" spans="1:22" x14ac:dyDescent="0.3">
      <c r="A5" s="9">
        <v>7</v>
      </c>
      <c r="B5" s="9">
        <v>7</v>
      </c>
      <c r="C5" s="9">
        <v>7</v>
      </c>
      <c r="D5" s="9">
        <v>7</v>
      </c>
      <c r="E5" s="9">
        <v>7</v>
      </c>
      <c r="F5" s="9">
        <v>7</v>
      </c>
      <c r="G5" s="9">
        <v>6</v>
      </c>
      <c r="H5" s="9">
        <v>7</v>
      </c>
      <c r="J5" s="64" t="s">
        <v>702</v>
      </c>
      <c r="K5" s="63"/>
      <c r="M5" s="2">
        <f>AVERAGE(M7:M22)</f>
        <v>6.375</v>
      </c>
      <c r="N5" s="2">
        <f t="shared" ref="N5:T5" si="0">AVERAGE(N7:N22)</f>
        <v>6.5625</v>
      </c>
      <c r="O5" s="2">
        <f t="shared" si="0"/>
        <v>6.25</v>
      </c>
      <c r="P5" s="2">
        <f t="shared" si="0"/>
        <v>6.6875</v>
      </c>
      <c r="Q5" s="2">
        <f t="shared" si="0"/>
        <v>6.8125</v>
      </c>
      <c r="R5" s="2">
        <f t="shared" si="0"/>
        <v>6.5625</v>
      </c>
      <c r="S5" s="2">
        <f t="shared" si="0"/>
        <v>6.8125</v>
      </c>
      <c r="T5" s="2">
        <f t="shared" si="0"/>
        <v>6.75</v>
      </c>
      <c r="U5" s="2"/>
    </row>
    <row r="6" spans="1:22" x14ac:dyDescent="0.3">
      <c r="A6" s="9">
        <v>7</v>
      </c>
      <c r="B6" s="9">
        <v>7</v>
      </c>
      <c r="C6" s="9">
        <v>6</v>
      </c>
      <c r="D6" s="9">
        <v>7</v>
      </c>
      <c r="E6" s="9">
        <v>7</v>
      </c>
      <c r="F6" s="9">
        <v>7</v>
      </c>
      <c r="G6" s="9">
        <v>7</v>
      </c>
      <c r="H6" s="9">
        <v>7</v>
      </c>
      <c r="J6" s="64" t="s">
        <v>703</v>
      </c>
      <c r="K6" s="63"/>
      <c r="M6" s="65" t="s">
        <v>718</v>
      </c>
      <c r="N6" s="65" t="s">
        <v>719</v>
      </c>
      <c r="O6" s="65" t="s">
        <v>720</v>
      </c>
      <c r="P6" s="65" t="s">
        <v>721</v>
      </c>
      <c r="Q6" s="66" t="s">
        <v>722</v>
      </c>
      <c r="R6" s="66" t="s">
        <v>723</v>
      </c>
      <c r="S6" s="66" t="s">
        <v>724</v>
      </c>
      <c r="T6" s="66" t="s">
        <v>725</v>
      </c>
      <c r="U6" s="2"/>
    </row>
    <row r="7" spans="1:22" x14ac:dyDescent="0.3">
      <c r="A7" s="9">
        <v>6</v>
      </c>
      <c r="B7" s="9">
        <v>6</v>
      </c>
      <c r="C7" s="9">
        <v>6</v>
      </c>
      <c r="D7" s="9">
        <v>7</v>
      </c>
      <c r="E7" s="9">
        <v>6</v>
      </c>
      <c r="F7" s="9">
        <v>6</v>
      </c>
      <c r="G7" s="9">
        <v>7</v>
      </c>
      <c r="H7" s="9">
        <v>7</v>
      </c>
      <c r="J7" s="64" t="s">
        <v>704</v>
      </c>
      <c r="K7" s="63"/>
      <c r="M7" s="9">
        <v>7</v>
      </c>
      <c r="N7" s="9">
        <v>6</v>
      </c>
      <c r="O7" s="9">
        <v>6</v>
      </c>
      <c r="P7" s="9">
        <v>7</v>
      </c>
      <c r="Q7" s="9">
        <v>7</v>
      </c>
      <c r="R7" s="9">
        <v>6</v>
      </c>
      <c r="S7" s="9">
        <v>7</v>
      </c>
      <c r="T7" s="9">
        <v>7</v>
      </c>
      <c r="U7" s="92" t="s">
        <v>701</v>
      </c>
    </row>
    <row r="8" spans="1:22" x14ac:dyDescent="0.3">
      <c r="A8" s="9">
        <v>6</v>
      </c>
      <c r="B8" s="9">
        <v>7</v>
      </c>
      <c r="C8" s="9">
        <v>6</v>
      </c>
      <c r="D8" s="9">
        <v>6</v>
      </c>
      <c r="E8" s="9">
        <v>7</v>
      </c>
      <c r="F8" s="9">
        <v>7</v>
      </c>
      <c r="G8" s="9">
        <v>7</v>
      </c>
      <c r="H8" s="9">
        <v>6</v>
      </c>
      <c r="J8" s="64" t="s">
        <v>705</v>
      </c>
      <c r="K8" s="63"/>
      <c r="M8" s="9">
        <v>7</v>
      </c>
      <c r="N8" s="9">
        <v>7</v>
      </c>
      <c r="O8" s="9">
        <v>7</v>
      </c>
      <c r="P8" s="9">
        <v>7</v>
      </c>
      <c r="Q8" s="9">
        <v>7</v>
      </c>
      <c r="R8" s="9">
        <v>7</v>
      </c>
      <c r="S8" s="9">
        <v>6</v>
      </c>
      <c r="T8" s="9">
        <v>7</v>
      </c>
      <c r="U8" s="92" t="s">
        <v>702</v>
      </c>
    </row>
    <row r="9" spans="1:22" x14ac:dyDescent="0.3">
      <c r="A9" s="9">
        <v>5</v>
      </c>
      <c r="B9" s="9">
        <v>7</v>
      </c>
      <c r="C9" s="9">
        <v>6</v>
      </c>
      <c r="D9" s="9">
        <v>6</v>
      </c>
      <c r="E9" s="9">
        <v>6</v>
      </c>
      <c r="F9" s="9">
        <v>7</v>
      </c>
      <c r="G9" s="9">
        <v>6</v>
      </c>
      <c r="H9" s="9">
        <v>7</v>
      </c>
      <c r="J9" s="64" t="s">
        <v>706</v>
      </c>
      <c r="K9" s="63"/>
      <c r="M9" s="9">
        <v>7</v>
      </c>
      <c r="N9" s="9">
        <v>7</v>
      </c>
      <c r="O9" s="9">
        <v>6</v>
      </c>
      <c r="P9" s="9">
        <v>7</v>
      </c>
      <c r="Q9" s="9">
        <v>7</v>
      </c>
      <c r="R9" s="9">
        <v>7</v>
      </c>
      <c r="S9" s="9">
        <v>7</v>
      </c>
      <c r="T9" s="9">
        <v>7</v>
      </c>
      <c r="U9" s="92" t="s">
        <v>703</v>
      </c>
    </row>
    <row r="10" spans="1:22" x14ac:dyDescent="0.3">
      <c r="A10" s="9">
        <v>6</v>
      </c>
      <c r="B10" s="9">
        <v>6</v>
      </c>
      <c r="C10" s="9">
        <v>6</v>
      </c>
      <c r="D10" s="9">
        <v>7</v>
      </c>
      <c r="E10" s="9">
        <v>7</v>
      </c>
      <c r="F10" s="9">
        <v>7</v>
      </c>
      <c r="G10" s="9">
        <v>7</v>
      </c>
      <c r="H10" s="9">
        <v>7</v>
      </c>
      <c r="J10" s="64" t="s">
        <v>707</v>
      </c>
      <c r="K10" s="63"/>
      <c r="M10" s="9">
        <v>6</v>
      </c>
      <c r="N10" s="9">
        <v>6</v>
      </c>
      <c r="O10" s="9">
        <v>6</v>
      </c>
      <c r="P10" s="9">
        <v>7</v>
      </c>
      <c r="Q10" s="9">
        <v>6</v>
      </c>
      <c r="R10" s="9">
        <v>6</v>
      </c>
      <c r="S10" s="9">
        <v>7</v>
      </c>
      <c r="T10" s="9">
        <v>7</v>
      </c>
      <c r="U10" s="92" t="s">
        <v>704</v>
      </c>
    </row>
    <row r="11" spans="1:22" x14ac:dyDescent="0.3">
      <c r="A11" s="9">
        <v>7</v>
      </c>
      <c r="B11" s="9">
        <v>7</v>
      </c>
      <c r="C11" s="9">
        <v>6</v>
      </c>
      <c r="D11" s="9">
        <v>6</v>
      </c>
      <c r="E11" s="9">
        <v>6</v>
      </c>
      <c r="F11" s="9">
        <v>6</v>
      </c>
      <c r="G11" s="9">
        <v>7</v>
      </c>
      <c r="H11" s="9">
        <v>6</v>
      </c>
      <c r="J11" s="64" t="s">
        <v>708</v>
      </c>
      <c r="K11" s="63"/>
      <c r="M11" s="9">
        <v>6</v>
      </c>
      <c r="N11" s="9">
        <v>7</v>
      </c>
      <c r="O11" s="9">
        <v>6</v>
      </c>
      <c r="P11" s="9">
        <v>6</v>
      </c>
      <c r="Q11" s="9">
        <v>7</v>
      </c>
      <c r="R11" s="9">
        <v>7</v>
      </c>
      <c r="S11" s="9">
        <v>7</v>
      </c>
      <c r="T11" s="9">
        <v>6</v>
      </c>
      <c r="U11" s="92" t="s">
        <v>705</v>
      </c>
    </row>
    <row r="12" spans="1:22" x14ac:dyDescent="0.3">
      <c r="A12" s="9">
        <v>7</v>
      </c>
      <c r="B12" s="9">
        <v>7</v>
      </c>
      <c r="C12" s="9">
        <v>7</v>
      </c>
      <c r="D12" s="9">
        <v>7</v>
      </c>
      <c r="E12" s="9">
        <v>7</v>
      </c>
      <c r="F12" s="9">
        <v>7</v>
      </c>
      <c r="G12" s="9">
        <v>7</v>
      </c>
      <c r="H12" s="9">
        <v>7</v>
      </c>
      <c r="J12" s="44" t="s">
        <v>709</v>
      </c>
      <c r="M12" s="9">
        <v>5</v>
      </c>
      <c r="N12" s="9">
        <v>7</v>
      </c>
      <c r="O12" s="9">
        <v>6</v>
      </c>
      <c r="P12" s="9">
        <v>6</v>
      </c>
      <c r="Q12" s="9">
        <v>6</v>
      </c>
      <c r="R12" s="9">
        <v>7</v>
      </c>
      <c r="S12" s="9">
        <v>6</v>
      </c>
      <c r="T12" s="9">
        <v>7</v>
      </c>
      <c r="U12" s="92" t="s">
        <v>706</v>
      </c>
    </row>
    <row r="13" spans="1:22" x14ac:dyDescent="0.3">
      <c r="A13" s="9">
        <v>6</v>
      </c>
      <c r="B13" s="9">
        <v>6</v>
      </c>
      <c r="C13" s="9">
        <v>7</v>
      </c>
      <c r="D13" s="9">
        <v>7</v>
      </c>
      <c r="E13" s="9">
        <v>7</v>
      </c>
      <c r="F13" s="9">
        <v>7</v>
      </c>
      <c r="G13" s="9">
        <v>7</v>
      </c>
      <c r="H13" s="9">
        <v>7</v>
      </c>
      <c r="J13" s="44" t="s">
        <v>710</v>
      </c>
      <c r="M13" s="9">
        <v>6</v>
      </c>
      <c r="N13" s="9">
        <v>6</v>
      </c>
      <c r="O13" s="9">
        <v>6</v>
      </c>
      <c r="P13" s="9">
        <v>7</v>
      </c>
      <c r="Q13" s="9">
        <v>7</v>
      </c>
      <c r="R13" s="9">
        <v>7</v>
      </c>
      <c r="S13" s="9">
        <v>7</v>
      </c>
      <c r="T13" s="9">
        <v>7</v>
      </c>
      <c r="U13" s="92" t="s">
        <v>707</v>
      </c>
    </row>
    <row r="14" spans="1:22" x14ac:dyDescent="0.3">
      <c r="A14" s="88">
        <v>7</v>
      </c>
      <c r="B14" s="88">
        <v>6</v>
      </c>
      <c r="C14" s="88">
        <v>6</v>
      </c>
      <c r="D14" s="88">
        <v>6</v>
      </c>
      <c r="E14" s="88">
        <v>7</v>
      </c>
      <c r="F14" s="88">
        <v>7</v>
      </c>
      <c r="G14" s="88">
        <v>7</v>
      </c>
      <c r="H14" s="88">
        <v>6</v>
      </c>
      <c r="J14" s="44" t="s">
        <v>711</v>
      </c>
      <c r="M14" s="9">
        <v>7</v>
      </c>
      <c r="N14" s="9">
        <v>7</v>
      </c>
      <c r="O14" s="9">
        <v>6</v>
      </c>
      <c r="P14" s="9">
        <v>6</v>
      </c>
      <c r="Q14" s="9">
        <v>6</v>
      </c>
      <c r="R14" s="9">
        <v>6</v>
      </c>
      <c r="S14" s="9">
        <v>7</v>
      </c>
      <c r="T14" s="9">
        <v>6</v>
      </c>
      <c r="U14" s="92" t="s">
        <v>708</v>
      </c>
    </row>
    <row r="15" spans="1:22" x14ac:dyDescent="0.3">
      <c r="A15" s="88">
        <v>7</v>
      </c>
      <c r="B15" s="88">
        <v>7</v>
      </c>
      <c r="C15" s="88">
        <v>7</v>
      </c>
      <c r="D15" s="88">
        <v>7</v>
      </c>
      <c r="E15" s="88">
        <v>7</v>
      </c>
      <c r="F15" s="88">
        <v>6</v>
      </c>
      <c r="G15" s="88">
        <v>7</v>
      </c>
      <c r="H15" s="88">
        <v>7</v>
      </c>
      <c r="J15" s="44" t="s">
        <v>712</v>
      </c>
      <c r="M15" s="9">
        <v>7</v>
      </c>
      <c r="N15" s="9">
        <v>7</v>
      </c>
      <c r="O15" s="9">
        <v>7</v>
      </c>
      <c r="P15" s="9">
        <v>7</v>
      </c>
      <c r="Q15" s="9">
        <v>7</v>
      </c>
      <c r="R15" s="9">
        <v>7</v>
      </c>
      <c r="S15" s="9">
        <v>7</v>
      </c>
      <c r="T15" s="9">
        <v>7</v>
      </c>
      <c r="U15" s="2" t="s">
        <v>709</v>
      </c>
    </row>
    <row r="16" spans="1:22" x14ac:dyDescent="0.3">
      <c r="A16" s="88">
        <v>6</v>
      </c>
      <c r="B16" s="88">
        <v>7</v>
      </c>
      <c r="C16" s="88">
        <v>7</v>
      </c>
      <c r="D16" s="88">
        <v>7</v>
      </c>
      <c r="E16" s="88">
        <v>7</v>
      </c>
      <c r="F16" s="88">
        <v>7</v>
      </c>
      <c r="G16" s="88">
        <v>7</v>
      </c>
      <c r="H16" s="88">
        <v>7</v>
      </c>
      <c r="J16" t="s">
        <v>714</v>
      </c>
      <c r="M16" s="9">
        <v>6</v>
      </c>
      <c r="N16" s="9">
        <v>6</v>
      </c>
      <c r="O16" s="9">
        <v>7</v>
      </c>
      <c r="P16" s="9">
        <v>7</v>
      </c>
      <c r="Q16" s="9">
        <v>7</v>
      </c>
      <c r="R16" s="9">
        <v>7</v>
      </c>
      <c r="S16" s="9">
        <v>7</v>
      </c>
      <c r="T16" s="9">
        <v>7</v>
      </c>
      <c r="U16" s="2" t="s">
        <v>710</v>
      </c>
    </row>
    <row r="17" spans="1:21" x14ac:dyDescent="0.3">
      <c r="A17" s="88">
        <v>5</v>
      </c>
      <c r="B17" s="88">
        <v>6</v>
      </c>
      <c r="C17" s="88">
        <v>4</v>
      </c>
      <c r="D17" s="88">
        <v>6</v>
      </c>
      <c r="E17" s="88">
        <v>7</v>
      </c>
      <c r="F17" s="88">
        <v>5</v>
      </c>
      <c r="G17" s="88">
        <v>6</v>
      </c>
      <c r="H17" s="88">
        <v>6</v>
      </c>
      <c r="J17" t="s">
        <v>715</v>
      </c>
      <c r="M17" s="88">
        <v>7</v>
      </c>
      <c r="N17" s="88">
        <v>6</v>
      </c>
      <c r="O17" s="88">
        <v>6</v>
      </c>
      <c r="P17" s="88">
        <v>7</v>
      </c>
      <c r="Q17" s="88">
        <v>7</v>
      </c>
      <c r="R17" s="88">
        <v>7</v>
      </c>
      <c r="S17" s="88">
        <v>7</v>
      </c>
      <c r="T17" s="88">
        <v>6</v>
      </c>
      <c r="U17" s="2" t="s">
        <v>711</v>
      </c>
    </row>
    <row r="18" spans="1:21" x14ac:dyDescent="0.3">
      <c r="A18" s="88">
        <v>6</v>
      </c>
      <c r="B18" s="88">
        <v>6</v>
      </c>
      <c r="C18" s="88">
        <v>7</v>
      </c>
      <c r="D18" s="88">
        <v>6</v>
      </c>
      <c r="E18" s="88">
        <v>7</v>
      </c>
      <c r="F18" s="88">
        <v>6</v>
      </c>
      <c r="G18" s="88">
        <v>7</v>
      </c>
      <c r="H18" s="88">
        <v>7</v>
      </c>
      <c r="J18" t="s">
        <v>716</v>
      </c>
      <c r="M18" s="88">
        <v>7</v>
      </c>
      <c r="N18" s="88">
        <v>7</v>
      </c>
      <c r="O18" s="88">
        <v>7</v>
      </c>
      <c r="P18" s="88">
        <v>7</v>
      </c>
      <c r="Q18" s="88">
        <v>7</v>
      </c>
      <c r="R18" s="88">
        <v>6</v>
      </c>
      <c r="S18" s="88">
        <v>7</v>
      </c>
      <c r="T18" s="88">
        <v>7</v>
      </c>
      <c r="U18" s="2" t="s">
        <v>712</v>
      </c>
    </row>
    <row r="19" spans="1:21" x14ac:dyDescent="0.3">
      <c r="A19" s="88">
        <v>7</v>
      </c>
      <c r="B19" s="88">
        <v>7</v>
      </c>
      <c r="C19" s="88">
        <v>7</v>
      </c>
      <c r="D19" s="88">
        <v>7</v>
      </c>
      <c r="E19" s="88">
        <v>7</v>
      </c>
      <c r="F19" s="88">
        <v>7</v>
      </c>
      <c r="G19" s="88">
        <v>7</v>
      </c>
      <c r="H19" s="88">
        <v>7</v>
      </c>
      <c r="J19" t="s">
        <v>717</v>
      </c>
      <c r="M19" s="88">
        <v>6</v>
      </c>
      <c r="N19" s="88">
        <v>7</v>
      </c>
      <c r="O19" s="88">
        <v>7</v>
      </c>
      <c r="P19" s="88">
        <v>7</v>
      </c>
      <c r="Q19" s="88">
        <v>7</v>
      </c>
      <c r="R19" s="88">
        <v>7</v>
      </c>
      <c r="S19" s="88">
        <v>7</v>
      </c>
      <c r="T19" s="88">
        <v>7</v>
      </c>
      <c r="U19" s="2" t="s">
        <v>714</v>
      </c>
    </row>
    <row r="20" spans="1:21" x14ac:dyDescent="0.3">
      <c r="M20" s="88">
        <v>5</v>
      </c>
      <c r="N20" s="88">
        <v>6</v>
      </c>
      <c r="O20" s="88">
        <v>4</v>
      </c>
      <c r="P20" s="88">
        <v>6</v>
      </c>
      <c r="Q20" s="88">
        <v>7</v>
      </c>
      <c r="R20" s="88">
        <v>5</v>
      </c>
      <c r="S20" s="88">
        <v>6</v>
      </c>
      <c r="T20" s="88">
        <v>6</v>
      </c>
      <c r="U20" s="2" t="s">
        <v>715</v>
      </c>
    </row>
    <row r="21" spans="1:21" x14ac:dyDescent="0.3">
      <c r="M21" s="88">
        <v>6</v>
      </c>
      <c r="N21" s="88">
        <v>6</v>
      </c>
      <c r="O21" s="88">
        <v>7</v>
      </c>
      <c r="P21" s="88">
        <v>6</v>
      </c>
      <c r="Q21" s="88">
        <v>7</v>
      </c>
      <c r="R21" s="88">
        <v>6</v>
      </c>
      <c r="S21" s="88">
        <v>7</v>
      </c>
      <c r="T21" s="88">
        <v>7</v>
      </c>
      <c r="U21" s="2" t="s">
        <v>716</v>
      </c>
    </row>
    <row r="22" spans="1:21" x14ac:dyDescent="0.3">
      <c r="M22" s="88">
        <v>7</v>
      </c>
      <c r="N22" s="88">
        <v>7</v>
      </c>
      <c r="O22" s="88">
        <v>6</v>
      </c>
      <c r="P22" s="88">
        <v>7</v>
      </c>
      <c r="Q22" s="88">
        <v>7</v>
      </c>
      <c r="R22" s="88">
        <v>7</v>
      </c>
      <c r="S22" s="88">
        <v>7</v>
      </c>
      <c r="T22" s="88">
        <v>7</v>
      </c>
      <c r="U22" s="2" t="s">
        <v>717</v>
      </c>
    </row>
    <row r="23" spans="1:21" x14ac:dyDescent="0.3">
      <c r="M23" s="2"/>
      <c r="N23" s="2"/>
      <c r="O23" s="2"/>
      <c r="P23" s="2"/>
      <c r="Q23" s="2"/>
      <c r="R23" s="2"/>
      <c r="S23" s="2"/>
      <c r="T23" s="2"/>
      <c r="U23" s="2"/>
    </row>
    <row r="24" spans="1:21" x14ac:dyDescent="0.3">
      <c r="M24" s="65" t="s">
        <v>718</v>
      </c>
      <c r="N24" s="65" t="s">
        <v>719</v>
      </c>
      <c r="O24" s="65" t="s">
        <v>720</v>
      </c>
      <c r="P24" s="65" t="s">
        <v>721</v>
      </c>
      <c r="Q24" s="66" t="s">
        <v>722</v>
      </c>
      <c r="R24" s="66" t="s">
        <v>723</v>
      </c>
      <c r="S24" s="66" t="s">
        <v>724</v>
      </c>
      <c r="T24" s="66" t="s">
        <v>725</v>
      </c>
      <c r="U24" s="2"/>
    </row>
    <row r="25" spans="1:21" x14ac:dyDescent="0.3">
      <c r="L25" t="s">
        <v>726</v>
      </c>
      <c r="M25" s="2">
        <f>AVERAGE(M7,M9,M10,M13,M17,M19,M20,M21)</f>
        <v>6.25</v>
      </c>
      <c r="N25" s="2">
        <f t="shared" ref="N25:T25" si="1">AVERAGE(N7,N9,N10,N13,N17,N19,N20,N21)</f>
        <v>6.25</v>
      </c>
      <c r="O25" s="2">
        <f t="shared" si="1"/>
        <v>6</v>
      </c>
      <c r="P25" s="2">
        <f t="shared" si="1"/>
        <v>6.75</v>
      </c>
      <c r="Q25" s="2">
        <f t="shared" si="1"/>
        <v>6.875</v>
      </c>
      <c r="R25" s="2">
        <f t="shared" si="1"/>
        <v>6.375</v>
      </c>
      <c r="S25" s="2">
        <f>AVERAGE(S7,S9,S10,S13,S17,S19,S20,S21)</f>
        <v>6.875</v>
      </c>
      <c r="T25" s="2">
        <f t="shared" si="1"/>
        <v>6.75</v>
      </c>
      <c r="U25" s="2"/>
    </row>
    <row r="26" spans="1:21" x14ac:dyDescent="0.3">
      <c r="M26" s="65" t="s">
        <v>718</v>
      </c>
      <c r="N26" s="65" t="s">
        <v>719</v>
      </c>
      <c r="O26" s="65" t="s">
        <v>720</v>
      </c>
      <c r="P26" s="65" t="s">
        <v>721</v>
      </c>
      <c r="Q26" s="66" t="s">
        <v>722</v>
      </c>
      <c r="R26" s="66" t="s">
        <v>723</v>
      </c>
      <c r="S26" s="66" t="s">
        <v>724</v>
      </c>
      <c r="T26" s="66" t="s">
        <v>725</v>
      </c>
      <c r="U26" s="2"/>
    </row>
    <row r="27" spans="1:21" x14ac:dyDescent="0.3">
      <c r="L27" t="s">
        <v>727</v>
      </c>
      <c r="M27">
        <f t="shared" ref="M27:T27" si="2">AVERAGE(M8,M11,M12,M14,M15,M16,M18,M22)</f>
        <v>6.5</v>
      </c>
      <c r="N27" s="44">
        <f t="shared" si="2"/>
        <v>6.875</v>
      </c>
      <c r="O27" s="44">
        <f t="shared" si="2"/>
        <v>6.5</v>
      </c>
      <c r="P27" s="44">
        <f t="shared" si="2"/>
        <v>6.625</v>
      </c>
      <c r="Q27" s="44">
        <f t="shared" si="2"/>
        <v>6.75</v>
      </c>
      <c r="R27" s="44">
        <f t="shared" si="2"/>
        <v>6.75</v>
      </c>
      <c r="S27" s="44">
        <f t="shared" si="2"/>
        <v>6.75</v>
      </c>
      <c r="T27" s="44">
        <f t="shared" si="2"/>
        <v>6.75</v>
      </c>
    </row>
    <row r="51" spans="13:26" x14ac:dyDescent="0.3">
      <c r="M51" s="15"/>
      <c r="N51" s="15"/>
      <c r="O51" s="15"/>
      <c r="P51" s="15"/>
      <c r="Q51" s="15"/>
      <c r="R51" s="15"/>
      <c r="S51" s="15"/>
      <c r="T51" s="15"/>
      <c r="U51" s="15"/>
      <c r="V51" s="15"/>
      <c r="W51" s="15"/>
      <c r="X51" s="15"/>
      <c r="Y51" s="15"/>
      <c r="Z51" s="15"/>
    </row>
    <row r="52" spans="13:26" x14ac:dyDescent="0.3">
      <c r="M52" s="15"/>
      <c r="N52" s="15"/>
      <c r="O52" s="15"/>
      <c r="P52" s="15"/>
      <c r="Q52" s="15"/>
      <c r="R52" s="15"/>
      <c r="S52" s="15"/>
      <c r="T52" s="15"/>
      <c r="U52" s="15"/>
      <c r="V52" s="15"/>
      <c r="W52" s="15"/>
      <c r="X52" s="15"/>
      <c r="Y52" s="15"/>
      <c r="Z52" s="15"/>
    </row>
    <row r="53" spans="13:26" x14ac:dyDescent="0.3">
      <c r="M53" s="15"/>
      <c r="N53" s="15"/>
      <c r="O53" s="89"/>
      <c r="P53" s="89"/>
      <c r="Q53" s="89"/>
      <c r="R53" s="89"/>
      <c r="S53" s="89"/>
      <c r="T53" s="89"/>
      <c r="U53" s="89"/>
      <c r="V53" s="89"/>
      <c r="W53" s="90"/>
      <c r="X53" s="15"/>
      <c r="Y53" s="15"/>
      <c r="Z53" s="15"/>
    </row>
    <row r="54" spans="13:26" x14ac:dyDescent="0.3">
      <c r="M54" s="15"/>
      <c r="N54" s="15"/>
      <c r="O54" s="89"/>
      <c r="P54" s="89"/>
      <c r="Q54" s="89"/>
      <c r="R54" s="89"/>
      <c r="S54" s="89"/>
      <c r="T54" s="89"/>
      <c r="U54" s="89"/>
      <c r="V54" s="89"/>
      <c r="W54" s="90"/>
      <c r="X54" s="15"/>
      <c r="Y54" s="15"/>
      <c r="Z54" s="15"/>
    </row>
    <row r="55" spans="13:26" x14ac:dyDescent="0.3">
      <c r="M55" s="15"/>
      <c r="N55" s="15"/>
      <c r="O55" s="89"/>
      <c r="P55" s="89"/>
      <c r="Q55" s="89"/>
      <c r="R55" s="89"/>
      <c r="S55" s="89"/>
      <c r="T55" s="89"/>
      <c r="U55" s="89"/>
      <c r="V55" s="89"/>
      <c r="W55" s="90"/>
      <c r="X55" s="15"/>
      <c r="Y55" s="15"/>
      <c r="Z55" s="15"/>
    </row>
    <row r="56" spans="13:26" x14ac:dyDescent="0.3">
      <c r="M56" s="15"/>
      <c r="N56" s="15"/>
      <c r="O56" s="89"/>
      <c r="P56" s="89"/>
      <c r="Q56" s="89"/>
      <c r="R56" s="89"/>
      <c r="S56" s="89"/>
      <c r="T56" s="89"/>
      <c r="U56" s="89"/>
      <c r="V56" s="89"/>
      <c r="W56" s="90"/>
      <c r="X56" s="15"/>
      <c r="Y56" s="15"/>
      <c r="Z56" s="15"/>
    </row>
    <row r="57" spans="13:26" x14ac:dyDescent="0.3">
      <c r="M57" s="15"/>
      <c r="N57" s="15"/>
      <c r="O57" s="89"/>
      <c r="P57" s="89"/>
      <c r="Q57" s="89"/>
      <c r="R57" s="89"/>
      <c r="S57" s="89"/>
      <c r="T57" s="89"/>
      <c r="U57" s="89"/>
      <c r="V57" s="89"/>
      <c r="W57" s="90"/>
      <c r="X57" s="15"/>
      <c r="Y57" s="15"/>
      <c r="Z57" s="15"/>
    </row>
    <row r="58" spans="13:26" x14ac:dyDescent="0.3">
      <c r="M58" s="15"/>
      <c r="N58" s="15"/>
      <c r="O58" s="89"/>
      <c r="P58" s="89"/>
      <c r="Q58" s="89"/>
      <c r="R58" s="89"/>
      <c r="S58" s="89"/>
      <c r="T58" s="89"/>
      <c r="U58" s="89"/>
      <c r="V58" s="89"/>
      <c r="W58" s="90"/>
      <c r="X58" s="15"/>
      <c r="Y58" s="15"/>
      <c r="Z58" s="15"/>
    </row>
    <row r="59" spans="13:26" x14ac:dyDescent="0.3">
      <c r="M59" s="15"/>
      <c r="N59" s="15"/>
      <c r="O59" s="89"/>
      <c r="P59" s="89"/>
      <c r="Q59" s="89"/>
      <c r="R59" s="89"/>
      <c r="S59" s="89"/>
      <c r="T59" s="89"/>
      <c r="U59" s="89"/>
      <c r="V59" s="89"/>
      <c r="W59" s="90"/>
      <c r="X59" s="15"/>
      <c r="Y59" s="15"/>
      <c r="Z59" s="15"/>
    </row>
    <row r="60" spans="13:26" x14ac:dyDescent="0.3">
      <c r="M60" s="15"/>
      <c r="N60" s="15"/>
      <c r="O60" s="89"/>
      <c r="P60" s="89"/>
      <c r="Q60" s="89"/>
      <c r="R60" s="89"/>
      <c r="S60" s="89"/>
      <c r="T60" s="89"/>
      <c r="U60" s="89"/>
      <c r="V60" s="89"/>
      <c r="W60" s="90"/>
      <c r="X60" s="15"/>
      <c r="Y60" s="15"/>
      <c r="Z60" s="15"/>
    </row>
    <row r="61" spans="13:26" x14ac:dyDescent="0.3">
      <c r="M61" s="15"/>
      <c r="N61" s="15"/>
      <c r="O61" s="89"/>
      <c r="P61" s="89"/>
      <c r="Q61" s="89"/>
      <c r="R61" s="89"/>
      <c r="S61" s="89"/>
      <c r="T61" s="89"/>
      <c r="U61" s="89"/>
      <c r="V61" s="89"/>
      <c r="W61" s="15"/>
      <c r="X61" s="15"/>
      <c r="Y61" s="15"/>
      <c r="Z61" s="15"/>
    </row>
    <row r="62" spans="13:26" x14ac:dyDescent="0.3">
      <c r="M62" s="15"/>
      <c r="N62" s="15"/>
      <c r="O62" s="89"/>
      <c r="P62" s="89"/>
      <c r="Q62" s="89"/>
      <c r="R62" s="89"/>
      <c r="S62" s="89"/>
      <c r="T62" s="89"/>
      <c r="U62" s="89"/>
      <c r="V62" s="89"/>
      <c r="W62" s="15"/>
      <c r="X62" s="15"/>
      <c r="Y62" s="15"/>
      <c r="Z62" s="15"/>
    </row>
    <row r="63" spans="13:26" x14ac:dyDescent="0.3">
      <c r="M63" s="15"/>
      <c r="N63" s="15"/>
      <c r="O63" s="91"/>
      <c r="P63" s="91"/>
      <c r="Q63" s="91"/>
      <c r="R63" s="91"/>
      <c r="S63" s="91"/>
      <c r="T63" s="91"/>
      <c r="U63" s="91"/>
      <c r="V63" s="91"/>
      <c r="W63" s="15"/>
      <c r="X63" s="15"/>
      <c r="Y63" s="15"/>
      <c r="Z63" s="15"/>
    </row>
    <row r="64" spans="13:26" x14ac:dyDescent="0.3">
      <c r="M64" s="15"/>
      <c r="N64" s="15"/>
      <c r="O64" s="91"/>
      <c r="P64" s="91"/>
      <c r="Q64" s="91"/>
      <c r="R64" s="91"/>
      <c r="S64" s="91"/>
      <c r="T64" s="91"/>
      <c r="U64" s="91"/>
      <c r="V64" s="91"/>
      <c r="W64" s="15"/>
      <c r="X64" s="15"/>
      <c r="Y64" s="15"/>
      <c r="Z64" s="15"/>
    </row>
    <row r="65" spans="13:26" x14ac:dyDescent="0.3">
      <c r="M65" s="15"/>
      <c r="N65" s="15"/>
      <c r="O65" s="91"/>
      <c r="P65" s="91"/>
      <c r="Q65" s="91"/>
      <c r="R65" s="91"/>
      <c r="S65" s="91"/>
      <c r="T65" s="91"/>
      <c r="U65" s="91"/>
      <c r="V65" s="91"/>
      <c r="W65" s="15"/>
      <c r="X65" s="15"/>
      <c r="Y65" s="15"/>
      <c r="Z65" s="15"/>
    </row>
    <row r="66" spans="13:26" x14ac:dyDescent="0.3">
      <c r="M66" s="15"/>
      <c r="N66" s="15"/>
      <c r="O66" s="91"/>
      <c r="P66" s="91"/>
      <c r="Q66" s="91"/>
      <c r="R66" s="91"/>
      <c r="S66" s="91"/>
      <c r="T66" s="91"/>
      <c r="U66" s="91"/>
      <c r="V66" s="91"/>
      <c r="W66" s="15"/>
      <c r="X66" s="15"/>
      <c r="Y66" s="15"/>
      <c r="Z66" s="15"/>
    </row>
    <row r="67" spans="13:26" x14ac:dyDescent="0.3">
      <c r="M67" s="15"/>
      <c r="N67" s="15"/>
      <c r="O67" s="91"/>
      <c r="P67" s="91"/>
      <c r="Q67" s="91"/>
      <c r="R67" s="91"/>
      <c r="S67" s="91"/>
      <c r="T67" s="91"/>
      <c r="U67" s="91"/>
      <c r="V67" s="91"/>
      <c r="W67" s="15"/>
      <c r="X67" s="15"/>
      <c r="Y67" s="15"/>
      <c r="Z67" s="15"/>
    </row>
    <row r="68" spans="13:26" x14ac:dyDescent="0.3">
      <c r="M68" s="15"/>
      <c r="N68" s="15"/>
      <c r="O68" s="91"/>
      <c r="P68" s="91"/>
      <c r="Q68" s="91"/>
      <c r="R68" s="91"/>
      <c r="S68" s="91"/>
      <c r="T68" s="91"/>
      <c r="U68" s="91"/>
      <c r="V68" s="91"/>
      <c r="W68" s="15"/>
      <c r="X68" s="15"/>
      <c r="Y68" s="15"/>
      <c r="Z68" s="15"/>
    </row>
    <row r="69" spans="13:26" x14ac:dyDescent="0.3">
      <c r="M69" s="15"/>
      <c r="N69" s="15"/>
      <c r="O69" s="15"/>
      <c r="P69" s="15"/>
      <c r="Q69" s="15"/>
      <c r="R69" s="15"/>
      <c r="S69" s="15"/>
      <c r="T69" s="15"/>
      <c r="U69" s="15"/>
      <c r="V69" s="15"/>
      <c r="W69" s="15"/>
      <c r="X69" s="15"/>
      <c r="Y69" s="15"/>
      <c r="Z69" s="15"/>
    </row>
    <row r="70" spans="13:26" x14ac:dyDescent="0.3">
      <c r="M70" s="15"/>
      <c r="N70" s="15"/>
      <c r="O70" s="15"/>
      <c r="P70" s="15"/>
      <c r="Q70" s="15"/>
      <c r="R70" s="15"/>
      <c r="S70" s="15"/>
      <c r="T70" s="15"/>
      <c r="U70" s="15"/>
      <c r="V70" s="15"/>
      <c r="W70" s="15"/>
      <c r="X70" s="15"/>
      <c r="Y70" s="15"/>
      <c r="Z70" s="15"/>
    </row>
    <row r="71" spans="13:26" x14ac:dyDescent="0.3">
      <c r="M71" s="15"/>
      <c r="N71" s="15"/>
      <c r="O71" s="15"/>
      <c r="P71" s="15"/>
      <c r="Q71" s="15"/>
      <c r="R71" s="15"/>
      <c r="S71" s="15"/>
      <c r="T71" s="15"/>
      <c r="U71" s="15"/>
      <c r="V71" s="15"/>
      <c r="W71" s="15"/>
      <c r="X71" s="15"/>
      <c r="Y71" s="15"/>
      <c r="Z71" s="15"/>
    </row>
    <row r="72" spans="13:26" x14ac:dyDescent="0.3">
      <c r="M72" s="15"/>
      <c r="N72" s="15"/>
      <c r="O72" s="15"/>
      <c r="P72" s="15"/>
      <c r="Q72" s="15"/>
      <c r="R72" s="15"/>
      <c r="S72" s="15"/>
      <c r="T72" s="15"/>
      <c r="U72" s="15"/>
      <c r="V72" s="15"/>
      <c r="W72" s="15"/>
      <c r="X72" s="15"/>
      <c r="Y72" s="15"/>
      <c r="Z72" s="15"/>
    </row>
    <row r="73" spans="13:26" x14ac:dyDescent="0.3">
      <c r="M73" s="15"/>
      <c r="N73" s="15"/>
      <c r="O73" s="15"/>
      <c r="P73" s="15"/>
      <c r="Q73" s="15"/>
      <c r="R73" s="15"/>
      <c r="S73" s="15"/>
      <c r="T73" s="15"/>
      <c r="U73" s="15"/>
      <c r="V73" s="15"/>
      <c r="W73" s="15"/>
      <c r="X73" s="15"/>
      <c r="Y73" s="15"/>
      <c r="Z73" s="15"/>
    </row>
    <row r="74" spans="13:26" x14ac:dyDescent="0.3">
      <c r="M74" s="15"/>
      <c r="N74" s="15"/>
      <c r="O74" s="15"/>
      <c r="P74" s="15"/>
      <c r="Q74" s="15"/>
      <c r="R74" s="15"/>
      <c r="S74" s="15"/>
      <c r="T74" s="15"/>
      <c r="U74" s="15"/>
      <c r="V74" s="15"/>
      <c r="W74" s="15"/>
      <c r="X74" s="15"/>
      <c r="Y74" s="15"/>
      <c r="Z74" s="15"/>
    </row>
    <row r="75" spans="13:26" x14ac:dyDescent="0.3">
      <c r="M75" s="15"/>
      <c r="N75" s="15"/>
      <c r="O75" s="15"/>
      <c r="P75" s="15"/>
      <c r="Q75" s="15"/>
      <c r="R75" s="15"/>
      <c r="S75" s="15"/>
      <c r="T75" s="15"/>
      <c r="U75" s="15"/>
      <c r="V75" s="15"/>
      <c r="W75" s="15"/>
      <c r="X75" s="15"/>
      <c r="Y75" s="15"/>
      <c r="Z75" s="15"/>
    </row>
    <row r="76" spans="13:26" x14ac:dyDescent="0.3">
      <c r="M76" s="15"/>
      <c r="N76" s="15"/>
      <c r="O76" s="89"/>
      <c r="P76" s="89"/>
      <c r="Q76" s="89"/>
      <c r="R76" s="89"/>
      <c r="S76" s="89"/>
      <c r="T76" s="89"/>
      <c r="U76" s="89"/>
      <c r="V76" s="89"/>
      <c r="W76" s="90"/>
      <c r="X76" s="15"/>
      <c r="Y76" s="15"/>
      <c r="Z76" s="15"/>
    </row>
    <row r="77" spans="13:26" x14ac:dyDescent="0.3">
      <c r="M77" s="15"/>
      <c r="N77" s="15"/>
      <c r="O77" s="89"/>
      <c r="P77" s="89"/>
      <c r="Q77" s="89"/>
      <c r="R77" s="89"/>
      <c r="S77" s="89"/>
      <c r="T77" s="89"/>
      <c r="U77" s="89"/>
      <c r="V77" s="89"/>
      <c r="W77" s="90"/>
      <c r="X77" s="15"/>
      <c r="Y77" s="15"/>
      <c r="Z77" s="15"/>
    </row>
    <row r="78" spans="13:26" x14ac:dyDescent="0.3">
      <c r="M78" s="15"/>
      <c r="N78" s="15"/>
      <c r="O78" s="89"/>
      <c r="P78" s="89"/>
      <c r="Q78" s="89"/>
      <c r="R78" s="89"/>
      <c r="S78" s="89"/>
      <c r="T78" s="89"/>
      <c r="U78" s="89"/>
      <c r="V78" s="89"/>
      <c r="W78" s="90"/>
      <c r="X78" s="15"/>
      <c r="Y78" s="15"/>
      <c r="Z78" s="15"/>
    </row>
    <row r="79" spans="13:26" x14ac:dyDescent="0.3">
      <c r="M79" s="15"/>
      <c r="N79" s="15"/>
      <c r="O79" s="89"/>
      <c r="P79" s="89"/>
      <c r="Q79" s="89"/>
      <c r="R79" s="89"/>
      <c r="S79" s="89"/>
      <c r="T79" s="89"/>
      <c r="U79" s="89"/>
      <c r="V79" s="89"/>
      <c r="W79" s="90"/>
      <c r="X79" s="15"/>
      <c r="Y79" s="15"/>
      <c r="Z79" s="15"/>
    </row>
    <row r="80" spans="13:26" x14ac:dyDescent="0.3">
      <c r="M80" s="15"/>
      <c r="N80" s="15"/>
      <c r="O80" s="89"/>
      <c r="P80" s="89"/>
      <c r="Q80" s="89"/>
      <c r="R80" s="89"/>
      <c r="S80" s="89"/>
      <c r="T80" s="89"/>
      <c r="U80" s="89"/>
      <c r="V80" s="89"/>
      <c r="W80" s="90"/>
      <c r="X80" s="15"/>
      <c r="Y80" s="15"/>
      <c r="Z80" s="15"/>
    </row>
    <row r="81" spans="13:26" x14ac:dyDescent="0.3">
      <c r="M81" s="15"/>
      <c r="N81" s="15"/>
      <c r="O81" s="89"/>
      <c r="P81" s="89"/>
      <c r="Q81" s="89"/>
      <c r="R81" s="89"/>
      <c r="S81" s="89"/>
      <c r="T81" s="89"/>
      <c r="U81" s="89"/>
      <c r="V81" s="89"/>
      <c r="W81" s="90"/>
      <c r="X81" s="15"/>
      <c r="Y81" s="15"/>
      <c r="Z81" s="15"/>
    </row>
    <row r="82" spans="13:26" x14ac:dyDescent="0.3">
      <c r="M82" s="15"/>
      <c r="N82" s="15"/>
      <c r="O82" s="89"/>
      <c r="P82" s="89"/>
      <c r="Q82" s="89"/>
      <c r="R82" s="89"/>
      <c r="S82" s="89"/>
      <c r="T82" s="89"/>
      <c r="U82" s="89"/>
      <c r="V82" s="89"/>
      <c r="W82" s="90"/>
      <c r="X82" s="15"/>
      <c r="Y82" s="15"/>
      <c r="Z82" s="15"/>
    </row>
    <row r="83" spans="13:26" x14ac:dyDescent="0.3">
      <c r="M83" s="15"/>
      <c r="N83" s="15"/>
      <c r="O83" s="89"/>
      <c r="P83" s="89"/>
      <c r="Q83" s="89"/>
      <c r="R83" s="89"/>
      <c r="S83" s="89"/>
      <c r="T83" s="89"/>
      <c r="U83" s="89"/>
      <c r="V83" s="89"/>
      <c r="W83" s="90"/>
      <c r="X83" s="15"/>
      <c r="Y83" s="15"/>
      <c r="Z83" s="15"/>
    </row>
    <row r="84" spans="13:26" x14ac:dyDescent="0.3">
      <c r="M84" s="15"/>
      <c r="N84" s="15"/>
      <c r="O84" s="89"/>
      <c r="P84" s="89"/>
      <c r="Q84" s="89"/>
      <c r="R84" s="89"/>
      <c r="S84" s="89"/>
      <c r="T84" s="89"/>
      <c r="U84" s="89"/>
      <c r="V84" s="89"/>
      <c r="W84" s="15"/>
      <c r="X84" s="15"/>
      <c r="Y84" s="15"/>
      <c r="Z84" s="15"/>
    </row>
    <row r="85" spans="13:26" x14ac:dyDescent="0.3">
      <c r="M85" s="15"/>
      <c r="N85" s="15"/>
      <c r="O85" s="89"/>
      <c r="P85" s="89"/>
      <c r="Q85" s="89"/>
      <c r="R85" s="89"/>
      <c r="S85" s="89"/>
      <c r="T85" s="89"/>
      <c r="U85" s="89"/>
      <c r="V85" s="89"/>
      <c r="W85" s="15"/>
      <c r="X85" s="15"/>
      <c r="Y85" s="15"/>
      <c r="Z85" s="15"/>
    </row>
    <row r="86" spans="13:26" x14ac:dyDescent="0.3">
      <c r="M86" s="15"/>
      <c r="N86" s="15"/>
      <c r="O86" s="91"/>
      <c r="P86" s="91"/>
      <c r="Q86" s="91"/>
      <c r="R86" s="91"/>
      <c r="S86" s="91"/>
      <c r="T86" s="91"/>
      <c r="U86" s="91"/>
      <c r="V86" s="91"/>
      <c r="W86" s="15"/>
      <c r="X86" s="15"/>
      <c r="Y86" s="15"/>
      <c r="Z86" s="15"/>
    </row>
    <row r="87" spans="13:26" x14ac:dyDescent="0.3">
      <c r="M87" s="15"/>
      <c r="N87" s="15"/>
      <c r="O87" s="91"/>
      <c r="P87" s="91"/>
      <c r="Q87" s="91"/>
      <c r="R87" s="91"/>
      <c r="S87" s="91"/>
      <c r="T87" s="91"/>
      <c r="U87" s="91"/>
      <c r="V87" s="91"/>
      <c r="W87" s="15"/>
      <c r="X87" s="15"/>
      <c r="Y87" s="15"/>
      <c r="Z87" s="15"/>
    </row>
    <row r="88" spans="13:26" x14ac:dyDescent="0.3">
      <c r="M88" s="15"/>
      <c r="N88" s="15"/>
      <c r="O88" s="91"/>
      <c r="P88" s="91"/>
      <c r="Q88" s="91"/>
      <c r="R88" s="91"/>
      <c r="S88" s="91"/>
      <c r="T88" s="91"/>
      <c r="U88" s="91"/>
      <c r="V88" s="91"/>
      <c r="W88" s="15"/>
      <c r="X88" s="15"/>
      <c r="Y88" s="15"/>
      <c r="Z88" s="15"/>
    </row>
    <row r="89" spans="13:26" x14ac:dyDescent="0.3">
      <c r="M89" s="15"/>
      <c r="N89" s="15"/>
      <c r="O89" s="91"/>
      <c r="P89" s="91"/>
      <c r="Q89" s="91"/>
      <c r="R89" s="91"/>
      <c r="S89" s="91"/>
      <c r="T89" s="91"/>
      <c r="U89" s="91"/>
      <c r="V89" s="91"/>
      <c r="W89" s="15"/>
      <c r="X89" s="15"/>
      <c r="Y89" s="15"/>
      <c r="Z89" s="15"/>
    </row>
    <row r="90" spans="13:26" x14ac:dyDescent="0.3">
      <c r="M90" s="15"/>
      <c r="N90" s="15"/>
      <c r="O90" s="91"/>
      <c r="P90" s="91"/>
      <c r="Q90" s="91"/>
      <c r="R90" s="91"/>
      <c r="S90" s="91"/>
      <c r="T90" s="91"/>
      <c r="U90" s="91"/>
      <c r="V90" s="91"/>
      <c r="W90" s="15"/>
      <c r="X90" s="15"/>
      <c r="Y90" s="15"/>
      <c r="Z90" s="15"/>
    </row>
    <row r="91" spans="13:26" x14ac:dyDescent="0.3">
      <c r="M91" s="15"/>
      <c r="N91" s="15"/>
      <c r="O91" s="91"/>
      <c r="P91" s="91"/>
      <c r="Q91" s="91"/>
      <c r="R91" s="91"/>
      <c r="S91" s="91"/>
      <c r="T91" s="91"/>
      <c r="U91" s="91"/>
      <c r="V91" s="91"/>
      <c r="W91" s="15"/>
      <c r="X91" s="15"/>
      <c r="Y91" s="15"/>
      <c r="Z91" s="15"/>
    </row>
    <row r="92" spans="13:26" x14ac:dyDescent="0.3">
      <c r="M92" s="15"/>
      <c r="N92" s="15"/>
      <c r="O92" s="15"/>
      <c r="P92" s="15"/>
      <c r="Q92" s="15"/>
      <c r="R92" s="15"/>
      <c r="S92" s="15"/>
      <c r="T92" s="15"/>
      <c r="U92" s="15"/>
      <c r="V92" s="15"/>
      <c r="W92" s="15"/>
      <c r="X92" s="15"/>
      <c r="Y92" s="15"/>
      <c r="Z92" s="15"/>
    </row>
    <row r="93" spans="13:26" x14ac:dyDescent="0.3">
      <c r="M93" s="15"/>
      <c r="N93" s="15"/>
      <c r="O93" s="15"/>
      <c r="P93" s="15"/>
      <c r="Q93" s="15"/>
      <c r="R93" s="15"/>
      <c r="S93" s="15"/>
      <c r="T93" s="15"/>
      <c r="U93" s="15"/>
      <c r="V93" s="15"/>
      <c r="W93" s="15"/>
      <c r="X93" s="15"/>
      <c r="Y93" s="15"/>
      <c r="Z93" s="15"/>
    </row>
    <row r="94" spans="13:26" x14ac:dyDescent="0.3">
      <c r="M94" s="15"/>
      <c r="N94" s="15"/>
      <c r="O94" s="15"/>
      <c r="P94" s="15"/>
      <c r="Q94" s="15"/>
      <c r="R94" s="15"/>
      <c r="S94" s="15"/>
      <c r="T94" s="15"/>
      <c r="U94" s="15"/>
      <c r="V94" s="15"/>
      <c r="W94" s="15"/>
      <c r="X94" s="15"/>
      <c r="Y94" s="15"/>
      <c r="Z94" s="15"/>
    </row>
    <row r="95" spans="13:26" x14ac:dyDescent="0.3">
      <c r="M95" s="15"/>
      <c r="N95" s="15"/>
      <c r="O95" s="15"/>
      <c r="P95" s="15"/>
      <c r="Q95" s="15"/>
      <c r="R95" s="15"/>
      <c r="S95" s="15"/>
      <c r="T95" s="15"/>
      <c r="U95" s="15"/>
      <c r="V95" s="15"/>
      <c r="W95" s="15"/>
      <c r="X95" s="15"/>
      <c r="Y95" s="15"/>
      <c r="Z95" s="15"/>
    </row>
    <row r="96" spans="13:26" x14ac:dyDescent="0.3">
      <c r="M96" s="15"/>
      <c r="N96" s="15"/>
      <c r="O96" s="15"/>
      <c r="P96" s="15"/>
      <c r="Q96" s="15"/>
      <c r="R96" s="15"/>
      <c r="S96" s="15"/>
      <c r="T96" s="15"/>
      <c r="U96" s="15"/>
      <c r="V96" s="15"/>
      <c r="W96" s="15"/>
      <c r="X96" s="15"/>
      <c r="Y96" s="15"/>
      <c r="Z96" s="15"/>
    </row>
    <row r="97" spans="13:26" x14ac:dyDescent="0.3">
      <c r="M97" s="15"/>
      <c r="N97" s="15"/>
      <c r="O97" s="15"/>
      <c r="P97" s="15"/>
      <c r="Q97" s="15"/>
      <c r="R97" s="15"/>
      <c r="S97" s="15"/>
      <c r="T97" s="15"/>
      <c r="U97" s="15"/>
      <c r="V97" s="15"/>
      <c r="W97" s="15"/>
      <c r="X97" s="15"/>
      <c r="Y97" s="15"/>
      <c r="Z97" s="15"/>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sqref="A1:H1"/>
    </sheetView>
  </sheetViews>
  <sheetFormatPr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4" t="s">
        <v>426</v>
      </c>
      <c r="B1" s="72"/>
      <c r="C1" s="72"/>
      <c r="D1" s="72"/>
      <c r="E1" s="72"/>
      <c r="F1" s="72"/>
      <c r="G1" s="72"/>
      <c r="H1" s="72"/>
      <c r="K1" s="75"/>
      <c r="L1" s="76"/>
      <c r="M1" s="76"/>
    </row>
    <row r="2" spans="1:13" x14ac:dyDescent="0.3">
      <c r="A2" s="73" t="s">
        <v>0</v>
      </c>
      <c r="B2" s="73"/>
      <c r="C2" s="73"/>
      <c r="D2" s="73"/>
      <c r="E2" s="73"/>
      <c r="F2" s="73"/>
      <c r="G2" s="73"/>
      <c r="H2" s="73"/>
      <c r="K2" s="73" t="s">
        <v>4</v>
      </c>
      <c r="L2" s="73"/>
      <c r="M2" s="73"/>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3</v>
      </c>
      <c r="B4" s="2">
        <f>IF(Data!B4&gt;0,Data!B4-4,"")</f>
        <v>2</v>
      </c>
      <c r="C4" s="2">
        <f>IF(Data!C4&gt;0,Data!C4-4,"")</f>
        <v>2</v>
      </c>
      <c r="D4" s="2">
        <f>IF(Data!D4&gt;0,Data!D4-4,"")</f>
        <v>3</v>
      </c>
      <c r="E4" s="2">
        <f>IF(Data!E4&gt;0,Data!E4-4,"")</f>
        <v>3</v>
      </c>
      <c r="F4" s="2">
        <f>IF(Data!F4&gt;0,Data!F4-4,"")</f>
        <v>2</v>
      </c>
      <c r="G4" s="2">
        <f>IF(Data!G4&gt;0,Data!G4-4,"")</f>
        <v>3</v>
      </c>
      <c r="H4" s="2">
        <f>IF(Data!H4&gt;0,Data!H4-4,"")</f>
        <v>3</v>
      </c>
      <c r="K4" s="10">
        <f>IF(COUNT(A4,B4,C4,D4)&gt;0,AVERAGE(A4,B4,C4,D4),"")</f>
        <v>2.5</v>
      </c>
      <c r="L4" s="10">
        <f>IF(COUNT(E4,F4,G4,H4)&gt;0,AVERAGE(E4,F4,G4,H4),"")</f>
        <v>2.75</v>
      </c>
      <c r="M4" s="10">
        <f>IF(COUNT(A4,B4,C4,D4,E4,F4,G4,H4)&gt;0,AVERAGE(A4,B4,C4,D4,E4,F4,G4,H4),"")</f>
        <v>2.625</v>
      </c>
    </row>
    <row r="5" spans="1:13" x14ac:dyDescent="0.3">
      <c r="A5" s="2">
        <f>IF(Data!A5&gt;0,Data!A5-4,"")</f>
        <v>3</v>
      </c>
      <c r="B5" s="2">
        <f>IF(Data!B5&gt;0,Data!B5-4,"")</f>
        <v>3</v>
      </c>
      <c r="C5" s="2">
        <f>IF(Data!C5&gt;0,Data!C5-4,"")</f>
        <v>3</v>
      </c>
      <c r="D5" s="2">
        <f>IF(Data!D5&gt;0,Data!D5-4,"")</f>
        <v>3</v>
      </c>
      <c r="E5" s="2">
        <f>IF(Data!E5&gt;0,Data!E5-4,"")</f>
        <v>3</v>
      </c>
      <c r="F5" s="2">
        <f>IF(Data!F5&gt;0,Data!F5-4,"")</f>
        <v>3</v>
      </c>
      <c r="G5" s="2">
        <f>IF(Data!G5&gt;0,Data!G5-4,"")</f>
        <v>2</v>
      </c>
      <c r="H5" s="2">
        <f>IF(Data!H5&gt;0,Data!H5-4,"")</f>
        <v>3</v>
      </c>
      <c r="K5" s="10">
        <f t="shared" ref="K5:K68" si="0">IF(COUNT(A5,B5,C5,D5)&gt;0,AVERAGE(A5,B5,C5,D5),"")</f>
        <v>3</v>
      </c>
      <c r="L5" s="10">
        <f t="shared" ref="L5:L68" si="1">IF(COUNT(E5,F5,G5,H5)&gt;0,AVERAGE(E5,F5,G5,H5),"")</f>
        <v>2.75</v>
      </c>
      <c r="M5" s="10">
        <f t="shared" ref="M5:M68" si="2">IF(COUNT(A5,B5,C5,D5,E5,F5,G5,H5)&gt;0,AVERAGE(A5,B5,C5,D5,E5,F5,G5,H5),"")</f>
        <v>2.875</v>
      </c>
    </row>
    <row r="6" spans="1:13" x14ac:dyDescent="0.3">
      <c r="A6" s="2">
        <f>IF(Data!A6&gt;0,Data!A6-4,"")</f>
        <v>3</v>
      </c>
      <c r="B6" s="2">
        <f>IF(Data!B6&gt;0,Data!B6-4,"")</f>
        <v>3</v>
      </c>
      <c r="C6" s="2">
        <f>IF(Data!C6&gt;0,Data!C6-4,"")</f>
        <v>2</v>
      </c>
      <c r="D6" s="2">
        <f>IF(Data!D6&gt;0,Data!D6-4,"")</f>
        <v>3</v>
      </c>
      <c r="E6" s="2">
        <f>IF(Data!E6&gt;0,Data!E6-4,"")</f>
        <v>3</v>
      </c>
      <c r="F6" s="2">
        <f>IF(Data!F6&gt;0,Data!F6-4,"")</f>
        <v>3</v>
      </c>
      <c r="G6" s="2">
        <f>IF(Data!G6&gt;0,Data!G6-4,"")</f>
        <v>3</v>
      </c>
      <c r="H6" s="2">
        <f>IF(Data!H6&gt;0,Data!H6-4,"")</f>
        <v>3</v>
      </c>
      <c r="K6" s="10">
        <f t="shared" si="0"/>
        <v>2.75</v>
      </c>
      <c r="L6" s="10">
        <f t="shared" si="1"/>
        <v>3</v>
      </c>
      <c r="M6" s="10">
        <f t="shared" si="2"/>
        <v>2.875</v>
      </c>
    </row>
    <row r="7" spans="1:13" x14ac:dyDescent="0.3">
      <c r="A7" s="2">
        <f>IF(Data!A7&gt;0,Data!A7-4,"")</f>
        <v>2</v>
      </c>
      <c r="B7" s="2">
        <f>IF(Data!B7&gt;0,Data!B7-4,"")</f>
        <v>2</v>
      </c>
      <c r="C7" s="2">
        <f>IF(Data!C7&gt;0,Data!C7-4,"")</f>
        <v>2</v>
      </c>
      <c r="D7" s="2">
        <f>IF(Data!D7&gt;0,Data!D7-4,"")</f>
        <v>3</v>
      </c>
      <c r="E7" s="2">
        <f>IF(Data!E7&gt;0,Data!E7-4,"")</f>
        <v>2</v>
      </c>
      <c r="F7" s="2">
        <f>IF(Data!F7&gt;0,Data!F7-4,"")</f>
        <v>2</v>
      </c>
      <c r="G7" s="2">
        <f>IF(Data!G7&gt;0,Data!G7-4,"")</f>
        <v>3</v>
      </c>
      <c r="H7" s="2">
        <f>IF(Data!H7&gt;0,Data!H7-4,"")</f>
        <v>3</v>
      </c>
      <c r="K7" s="10">
        <f t="shared" si="0"/>
        <v>2.25</v>
      </c>
      <c r="L7" s="10">
        <f t="shared" si="1"/>
        <v>2.5</v>
      </c>
      <c r="M7" s="10">
        <f t="shared" si="2"/>
        <v>2.375</v>
      </c>
    </row>
    <row r="8" spans="1:13" x14ac:dyDescent="0.3">
      <c r="A8" s="2">
        <f>IF(Data!A8&gt;0,Data!A8-4,"")</f>
        <v>2</v>
      </c>
      <c r="B8" s="2">
        <f>IF(Data!B8&gt;0,Data!B8-4,"")</f>
        <v>3</v>
      </c>
      <c r="C8" s="2">
        <f>IF(Data!C8&gt;0,Data!C8-4,"")</f>
        <v>2</v>
      </c>
      <c r="D8" s="2">
        <f>IF(Data!D8&gt;0,Data!D8-4,"")</f>
        <v>2</v>
      </c>
      <c r="E8" s="2">
        <f>IF(Data!E8&gt;0,Data!E8-4,"")</f>
        <v>3</v>
      </c>
      <c r="F8" s="2">
        <f>IF(Data!F8&gt;0,Data!F8-4,"")</f>
        <v>3</v>
      </c>
      <c r="G8" s="2">
        <f>IF(Data!G8&gt;0,Data!G8-4,"")</f>
        <v>3</v>
      </c>
      <c r="H8" s="2">
        <f>IF(Data!H8&gt;0,Data!H8-4,"")</f>
        <v>2</v>
      </c>
      <c r="K8" s="10">
        <f t="shared" si="0"/>
        <v>2.25</v>
      </c>
      <c r="L8" s="10">
        <f t="shared" si="1"/>
        <v>2.75</v>
      </c>
      <c r="M8" s="10">
        <f t="shared" si="2"/>
        <v>2.5</v>
      </c>
    </row>
    <row r="9" spans="1:13" x14ac:dyDescent="0.3">
      <c r="A9" s="2">
        <f>IF(Data!A9&gt;0,Data!A9-4,"")</f>
        <v>1</v>
      </c>
      <c r="B9" s="2">
        <f>IF(Data!B9&gt;0,Data!B9-4,"")</f>
        <v>3</v>
      </c>
      <c r="C9" s="2">
        <f>IF(Data!C9&gt;0,Data!C9-4,"")</f>
        <v>2</v>
      </c>
      <c r="D9" s="2">
        <f>IF(Data!D9&gt;0,Data!D9-4,"")</f>
        <v>2</v>
      </c>
      <c r="E9" s="2">
        <f>IF(Data!E9&gt;0,Data!E9-4,"")</f>
        <v>2</v>
      </c>
      <c r="F9" s="2">
        <f>IF(Data!F9&gt;0,Data!F9-4,"")</f>
        <v>3</v>
      </c>
      <c r="G9" s="2">
        <f>IF(Data!G9&gt;0,Data!G9-4,"")</f>
        <v>2</v>
      </c>
      <c r="H9" s="2">
        <f>IF(Data!H9&gt;0,Data!H9-4,"")</f>
        <v>3</v>
      </c>
      <c r="K9" s="10">
        <f t="shared" si="0"/>
        <v>2</v>
      </c>
      <c r="L9" s="10">
        <f t="shared" si="1"/>
        <v>2.5</v>
      </c>
      <c r="M9" s="10">
        <f t="shared" si="2"/>
        <v>2.25</v>
      </c>
    </row>
    <row r="10" spans="1:13" x14ac:dyDescent="0.3">
      <c r="A10" s="2">
        <f>IF(Data!A10&gt;0,Data!A10-4,"")</f>
        <v>2</v>
      </c>
      <c r="B10" s="2">
        <f>IF(Data!B10&gt;0,Data!B10-4,"")</f>
        <v>2</v>
      </c>
      <c r="C10" s="2">
        <f>IF(Data!C10&gt;0,Data!C10-4,"")</f>
        <v>2</v>
      </c>
      <c r="D10" s="2">
        <f>IF(Data!D10&gt;0,Data!D10-4,"")</f>
        <v>3</v>
      </c>
      <c r="E10" s="2">
        <f>IF(Data!E10&gt;0,Data!E10-4,"")</f>
        <v>3</v>
      </c>
      <c r="F10" s="2">
        <f>IF(Data!F10&gt;0,Data!F10-4,"")</f>
        <v>3</v>
      </c>
      <c r="G10" s="2">
        <f>IF(Data!G10&gt;0,Data!G10-4,"")</f>
        <v>3</v>
      </c>
      <c r="H10" s="2">
        <f>IF(Data!H10&gt;0,Data!H10-4,"")</f>
        <v>3</v>
      </c>
      <c r="K10" s="10">
        <f t="shared" si="0"/>
        <v>2.25</v>
      </c>
      <c r="L10" s="10">
        <f t="shared" si="1"/>
        <v>3</v>
      </c>
      <c r="M10" s="10">
        <f t="shared" si="2"/>
        <v>2.625</v>
      </c>
    </row>
    <row r="11" spans="1:13" x14ac:dyDescent="0.3">
      <c r="A11" s="2">
        <f>IF(Data!A11&gt;0,Data!A11-4,"")</f>
        <v>3</v>
      </c>
      <c r="B11" s="2">
        <f>IF(Data!B11&gt;0,Data!B11-4,"")</f>
        <v>3</v>
      </c>
      <c r="C11" s="2">
        <f>IF(Data!C11&gt;0,Data!C11-4,"")</f>
        <v>2</v>
      </c>
      <c r="D11" s="2">
        <f>IF(Data!D11&gt;0,Data!D11-4,"")</f>
        <v>2</v>
      </c>
      <c r="E11" s="2">
        <f>IF(Data!E11&gt;0,Data!E11-4,"")</f>
        <v>2</v>
      </c>
      <c r="F11" s="2">
        <f>IF(Data!F11&gt;0,Data!F11-4,"")</f>
        <v>2</v>
      </c>
      <c r="G11" s="2">
        <f>IF(Data!G11&gt;0,Data!G11-4,"")</f>
        <v>3</v>
      </c>
      <c r="H11" s="2">
        <f>IF(Data!H11&gt;0,Data!H11-4,"")</f>
        <v>2</v>
      </c>
      <c r="K11" s="10">
        <f t="shared" si="0"/>
        <v>2.5</v>
      </c>
      <c r="L11" s="10">
        <f t="shared" si="1"/>
        <v>2.25</v>
      </c>
      <c r="M11" s="10">
        <f t="shared" si="2"/>
        <v>2.375</v>
      </c>
    </row>
    <row r="12" spans="1:13" x14ac:dyDescent="0.3">
      <c r="A12" s="2">
        <f>IF(Data!A12&gt;0,Data!A12-4,"")</f>
        <v>3</v>
      </c>
      <c r="B12" s="2">
        <f>IF(Data!B12&gt;0,Data!B12-4,"")</f>
        <v>3</v>
      </c>
      <c r="C12" s="2">
        <f>IF(Data!C12&gt;0,Data!C12-4,"")</f>
        <v>3</v>
      </c>
      <c r="D12" s="2">
        <f>IF(Data!D12&gt;0,Data!D12-4,"")</f>
        <v>3</v>
      </c>
      <c r="E12" s="2">
        <f>IF(Data!E12&gt;0,Data!E12-4,"")</f>
        <v>3</v>
      </c>
      <c r="F12" s="2">
        <f>IF(Data!F12&gt;0,Data!F12-4,"")</f>
        <v>3</v>
      </c>
      <c r="G12" s="2">
        <f>IF(Data!G12&gt;0,Data!G12-4,"")</f>
        <v>3</v>
      </c>
      <c r="H12" s="2">
        <f>IF(Data!H12&gt;0,Data!H12-4,"")</f>
        <v>3</v>
      </c>
      <c r="K12" s="10">
        <f t="shared" si="0"/>
        <v>3</v>
      </c>
      <c r="L12" s="10">
        <f t="shared" si="1"/>
        <v>3</v>
      </c>
      <c r="M12" s="10">
        <f t="shared" si="2"/>
        <v>3</v>
      </c>
    </row>
    <row r="13" spans="1:13" x14ac:dyDescent="0.3">
      <c r="A13" s="2">
        <f>IF(Data!A13&gt;0,Data!A13-4,"")</f>
        <v>2</v>
      </c>
      <c r="B13" s="2">
        <f>IF(Data!B13&gt;0,Data!B13-4,"")</f>
        <v>2</v>
      </c>
      <c r="C13" s="2">
        <f>IF(Data!C13&gt;0,Data!C13-4,"")</f>
        <v>3</v>
      </c>
      <c r="D13" s="2">
        <f>IF(Data!D13&gt;0,Data!D13-4,"")</f>
        <v>3</v>
      </c>
      <c r="E13" s="2">
        <f>IF(Data!E13&gt;0,Data!E13-4,"")</f>
        <v>3</v>
      </c>
      <c r="F13" s="2">
        <f>IF(Data!F13&gt;0,Data!F13-4,"")</f>
        <v>3</v>
      </c>
      <c r="G13" s="2">
        <f>IF(Data!G13&gt;0,Data!G13-4,"")</f>
        <v>3</v>
      </c>
      <c r="H13" s="2">
        <f>IF(Data!H13&gt;0,Data!H13-4,"")</f>
        <v>3</v>
      </c>
      <c r="K13" s="10">
        <f t="shared" si="0"/>
        <v>2.5</v>
      </c>
      <c r="L13" s="10">
        <f t="shared" si="1"/>
        <v>3</v>
      </c>
      <c r="M13" s="10">
        <f t="shared" si="2"/>
        <v>2.75</v>
      </c>
    </row>
    <row r="14" spans="1:13" x14ac:dyDescent="0.3">
      <c r="A14" s="2">
        <f>IF(Data!A14&gt;0,Data!A14-4,"")</f>
        <v>3</v>
      </c>
      <c r="B14" s="2">
        <f>IF(Data!B14&gt;0,Data!B14-4,"")</f>
        <v>2</v>
      </c>
      <c r="C14" s="2">
        <f>IF(Data!C14&gt;0,Data!C14-4,"")</f>
        <v>2</v>
      </c>
      <c r="D14" s="2">
        <f>IF(Data!D14&gt;0,Data!D14-4,"")</f>
        <v>2</v>
      </c>
      <c r="E14" s="2">
        <f>IF(Data!E14&gt;0,Data!E14-4,"")</f>
        <v>3</v>
      </c>
      <c r="F14" s="2">
        <f>IF(Data!F14&gt;0,Data!F14-4,"")</f>
        <v>3</v>
      </c>
      <c r="G14" s="2">
        <f>IF(Data!G14&gt;0,Data!G14-4,"")</f>
        <v>3</v>
      </c>
      <c r="H14" s="2">
        <f>IF(Data!H14&gt;0,Data!H14-4,"")</f>
        <v>2</v>
      </c>
      <c r="K14" s="10">
        <f t="shared" si="0"/>
        <v>2.25</v>
      </c>
      <c r="L14" s="10">
        <f t="shared" si="1"/>
        <v>2.75</v>
      </c>
      <c r="M14" s="10">
        <f t="shared" si="2"/>
        <v>2.5</v>
      </c>
    </row>
    <row r="15" spans="1:13" x14ac:dyDescent="0.3">
      <c r="A15" s="2">
        <f>IF(Data!A15&gt;0,Data!A15-4,"")</f>
        <v>3</v>
      </c>
      <c r="B15" s="2">
        <f>IF(Data!B15&gt;0,Data!B15-4,"")</f>
        <v>3</v>
      </c>
      <c r="C15" s="2">
        <f>IF(Data!C15&gt;0,Data!C15-4,"")</f>
        <v>3</v>
      </c>
      <c r="D15" s="2">
        <f>IF(Data!D15&gt;0,Data!D15-4,"")</f>
        <v>3</v>
      </c>
      <c r="E15" s="2">
        <f>IF(Data!E15&gt;0,Data!E15-4,"")</f>
        <v>3</v>
      </c>
      <c r="F15" s="2">
        <f>IF(Data!F15&gt;0,Data!F15-4,"")</f>
        <v>2</v>
      </c>
      <c r="G15" s="2">
        <f>IF(Data!G15&gt;0,Data!G15-4,"")</f>
        <v>3</v>
      </c>
      <c r="H15" s="2">
        <f>IF(Data!H15&gt;0,Data!H15-4,"")</f>
        <v>3</v>
      </c>
      <c r="K15" s="10">
        <f t="shared" si="0"/>
        <v>3</v>
      </c>
      <c r="L15" s="10">
        <f t="shared" si="1"/>
        <v>2.75</v>
      </c>
      <c r="M15" s="10">
        <f t="shared" si="2"/>
        <v>2.875</v>
      </c>
    </row>
    <row r="16" spans="1:13" x14ac:dyDescent="0.3">
      <c r="A16" s="2">
        <f>IF(Data!A16&gt;0,Data!A16-4,"")</f>
        <v>2</v>
      </c>
      <c r="B16" s="2">
        <f>IF(Data!B16&gt;0,Data!B16-4,"")</f>
        <v>3</v>
      </c>
      <c r="C16" s="2">
        <f>IF(Data!C16&gt;0,Data!C16-4,"")</f>
        <v>3</v>
      </c>
      <c r="D16" s="2">
        <f>IF(Data!D16&gt;0,Data!D16-4,"")</f>
        <v>3</v>
      </c>
      <c r="E16" s="2">
        <f>IF(Data!E16&gt;0,Data!E16-4,"")</f>
        <v>3</v>
      </c>
      <c r="F16" s="2">
        <f>IF(Data!F16&gt;0,Data!F16-4,"")</f>
        <v>3</v>
      </c>
      <c r="G16" s="2">
        <f>IF(Data!G16&gt;0,Data!G16-4,"")</f>
        <v>3</v>
      </c>
      <c r="H16" s="2">
        <f>IF(Data!H16&gt;0,Data!H16-4,"")</f>
        <v>3</v>
      </c>
      <c r="K16" s="10">
        <f t="shared" si="0"/>
        <v>2.75</v>
      </c>
      <c r="L16" s="10">
        <f t="shared" si="1"/>
        <v>3</v>
      </c>
      <c r="M16" s="10">
        <f t="shared" si="2"/>
        <v>2.875</v>
      </c>
    </row>
    <row r="17" spans="1:13" x14ac:dyDescent="0.3">
      <c r="A17" s="2">
        <f>IF(Data!A17&gt;0,Data!A17-4,"")</f>
        <v>1</v>
      </c>
      <c r="B17" s="2">
        <f>IF(Data!B17&gt;0,Data!B17-4,"")</f>
        <v>2</v>
      </c>
      <c r="C17" s="2">
        <f>IF(Data!C17&gt;0,Data!C17-4,"")</f>
        <v>0</v>
      </c>
      <c r="D17" s="2">
        <f>IF(Data!D17&gt;0,Data!D17-4,"")</f>
        <v>2</v>
      </c>
      <c r="E17" s="2">
        <f>IF(Data!E17&gt;0,Data!E17-4,"")</f>
        <v>3</v>
      </c>
      <c r="F17" s="2">
        <f>IF(Data!F17&gt;0,Data!F17-4,"")</f>
        <v>1</v>
      </c>
      <c r="G17" s="2">
        <f>IF(Data!G17&gt;0,Data!G17-4,"")</f>
        <v>2</v>
      </c>
      <c r="H17" s="2">
        <f>IF(Data!H17&gt;0,Data!H17-4,"")</f>
        <v>2</v>
      </c>
      <c r="K17" s="10">
        <f t="shared" si="0"/>
        <v>1.25</v>
      </c>
      <c r="L17" s="10">
        <f t="shared" si="1"/>
        <v>2</v>
      </c>
      <c r="M17" s="10">
        <f t="shared" si="2"/>
        <v>1.625</v>
      </c>
    </row>
    <row r="18" spans="1:13" x14ac:dyDescent="0.3">
      <c r="A18" s="2">
        <f>IF(Data!A18&gt;0,Data!A18-4,"")</f>
        <v>2</v>
      </c>
      <c r="B18" s="2">
        <f>IF(Data!B18&gt;0,Data!B18-4,"")</f>
        <v>2</v>
      </c>
      <c r="C18" s="2">
        <f>IF(Data!C18&gt;0,Data!C18-4,"")</f>
        <v>3</v>
      </c>
      <c r="D18" s="2">
        <f>IF(Data!D18&gt;0,Data!D18-4,"")</f>
        <v>2</v>
      </c>
      <c r="E18" s="2">
        <f>IF(Data!E18&gt;0,Data!E18-4,"")</f>
        <v>3</v>
      </c>
      <c r="F18" s="2">
        <f>IF(Data!F18&gt;0,Data!F18-4,"")</f>
        <v>2</v>
      </c>
      <c r="G18" s="2">
        <f>IF(Data!G18&gt;0,Data!G18-4,"")</f>
        <v>3</v>
      </c>
      <c r="H18" s="2">
        <f>IF(Data!H18&gt;0,Data!H18-4,"")</f>
        <v>3</v>
      </c>
      <c r="K18" s="10">
        <f t="shared" si="0"/>
        <v>2.25</v>
      </c>
      <c r="L18" s="10">
        <f t="shared" si="1"/>
        <v>2.75</v>
      </c>
      <c r="M18" s="10">
        <f t="shared" si="2"/>
        <v>2.5</v>
      </c>
    </row>
    <row r="19" spans="1:13" x14ac:dyDescent="0.3">
      <c r="A19" s="2">
        <f>IF(Data!A19&gt;0,Data!A19-4,"")</f>
        <v>3</v>
      </c>
      <c r="B19" s="2">
        <f>IF(Data!B19&gt;0,Data!B19-4,"")</f>
        <v>3</v>
      </c>
      <c r="C19" s="2">
        <f>IF(Data!C19&gt;0,Data!C19-4,"")</f>
        <v>3</v>
      </c>
      <c r="D19" s="2">
        <f>IF(Data!D19&gt;0,Data!D19-4,"")</f>
        <v>3</v>
      </c>
      <c r="E19" s="2">
        <f>IF(Data!E19&gt;0,Data!E19-4,"")</f>
        <v>3</v>
      </c>
      <c r="F19" s="2">
        <f>IF(Data!F19&gt;0,Data!F19-4,"")</f>
        <v>3</v>
      </c>
      <c r="G19" s="2">
        <f>IF(Data!G19&gt;0,Data!G19-4,"")</f>
        <v>3</v>
      </c>
      <c r="H19" s="2">
        <f>IF(Data!H19&gt;0,Data!H19-4,"")</f>
        <v>3</v>
      </c>
      <c r="K19" s="10">
        <f t="shared" si="0"/>
        <v>3</v>
      </c>
      <c r="L19" s="10">
        <f t="shared" si="1"/>
        <v>3</v>
      </c>
      <c r="M19" s="10">
        <f t="shared" si="2"/>
        <v>3</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zoomScale="59" zoomScaleNormal="25" workbookViewId="0">
      <selection activeCell="AH30" sqref="AH30"/>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7" t="s">
        <v>713</v>
      </c>
      <c r="B1" s="78"/>
      <c r="C1" s="78"/>
      <c r="D1" s="78"/>
      <c r="E1" s="78"/>
      <c r="F1" s="78"/>
      <c r="G1" s="78"/>
      <c r="H1" s="78"/>
      <c r="I1" s="78"/>
      <c r="J1" s="78"/>
      <c r="K1" s="78"/>
      <c r="L1" s="78"/>
      <c r="M1" s="78"/>
      <c r="N1" s="78"/>
    </row>
    <row r="3" spans="1:18" x14ac:dyDescent="0.3">
      <c r="A3" s="3" t="s">
        <v>1</v>
      </c>
      <c r="B3" s="5" t="s">
        <v>21</v>
      </c>
      <c r="C3" s="5" t="s">
        <v>22</v>
      </c>
      <c r="D3" s="5" t="s">
        <v>23</v>
      </c>
      <c r="E3" s="5" t="s">
        <v>24</v>
      </c>
      <c r="F3" s="3" t="s">
        <v>421</v>
      </c>
      <c r="G3" s="3" t="s">
        <v>422</v>
      </c>
      <c r="H3" s="5" t="s">
        <v>25</v>
      </c>
      <c r="I3" s="9"/>
      <c r="K3" s="79" t="s">
        <v>420</v>
      </c>
      <c r="L3" s="79"/>
    </row>
    <row r="4" spans="1:18" x14ac:dyDescent="0.3">
      <c r="A4" s="4">
        <v>1</v>
      </c>
      <c r="B4" s="6">
        <f>AVERAGE(DT!A4:A1004)</f>
        <v>2.375</v>
      </c>
      <c r="C4" s="6">
        <f>VAR(DT!A4:A1004)</f>
        <v>0.51666666666666672</v>
      </c>
      <c r="D4" s="6">
        <f>SQRT(C4)</f>
        <v>0.7187952884282609</v>
      </c>
      <c r="E4" s="7">
        <f>COUNTA(Data!A4:A1000)</f>
        <v>16</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2.46875</v>
      </c>
      <c r="R4" s="8"/>
    </row>
    <row r="5" spans="1:18" x14ac:dyDescent="0.3">
      <c r="A5" s="4">
        <v>2</v>
      </c>
      <c r="B5" s="6">
        <f>AVERAGE(DT!B4:B1004)</f>
        <v>2.5625</v>
      </c>
      <c r="C5" s="6">
        <f>VAR(DT!B4:B1004)</f>
        <v>0.26250000000000001</v>
      </c>
      <c r="D5" s="6">
        <f t="shared" ref="D5:D11" si="0">SQRT(C5)</f>
        <v>0.51234753829797997</v>
      </c>
      <c r="E5" s="7">
        <f>COUNTA(Data!B4:B1000)</f>
        <v>16</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2.734375</v>
      </c>
    </row>
    <row r="6" spans="1:18" x14ac:dyDescent="0.3">
      <c r="A6" s="4">
        <v>3</v>
      </c>
      <c r="B6" s="6">
        <f>AVERAGE(DT!C4:C1004)</f>
        <v>2.3125</v>
      </c>
      <c r="C6" s="6">
        <f>VAR(DT!C4:C1004)</f>
        <v>0.62916666666666665</v>
      </c>
      <c r="D6" s="6">
        <f t="shared" si="0"/>
        <v>0.79320026895271956</v>
      </c>
      <c r="E6" s="7">
        <f>COUNTA(Data!C4:C1000)</f>
        <v>16</v>
      </c>
      <c r="F6" s="22" t="str">
        <f>VLOOKUP(Read_First!B4,Items!A1:Q50,14,FALSE)</f>
        <v>inefficient</v>
      </c>
      <c r="G6" s="22" t="str">
        <f>VLOOKUP(Read_First!B4,Items!A1:Q50,15,FALSE)</f>
        <v>efficient</v>
      </c>
      <c r="H6" s="25" t="str">
        <f>VLOOKUP(Read_First!B4,Items!A1:S50,18,FALSE)</f>
        <v>Pragmatic Quality</v>
      </c>
      <c r="I6" s="53"/>
      <c r="K6" s="25" t="s">
        <v>419</v>
      </c>
      <c r="L6" s="13">
        <f>AVERAGE(DT!M4:M1004)</f>
        <v>2.6015625</v>
      </c>
    </row>
    <row r="7" spans="1:18" x14ac:dyDescent="0.3">
      <c r="A7" s="4">
        <v>4</v>
      </c>
      <c r="B7" s="6">
        <f>AVERAGE(DT!D4:D1004)</f>
        <v>2.625</v>
      </c>
      <c r="C7" s="6">
        <f>VAR(DT!D4:D1004)</f>
        <v>0.25</v>
      </c>
      <c r="D7" s="6">
        <f t="shared" si="0"/>
        <v>0.5</v>
      </c>
      <c r="E7" s="7">
        <f>COUNTA(Data!D4:D1000)</f>
        <v>16</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2.8125</v>
      </c>
      <c r="C8" s="6">
        <f>VAR(DT!E4:E1004)</f>
        <v>0.16250000000000001</v>
      </c>
      <c r="D8" s="6">
        <f t="shared" si="0"/>
        <v>0.40311288741492751</v>
      </c>
      <c r="E8" s="7">
        <f>COUNTA(Data!E4:E1000)</f>
        <v>16</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2.5625</v>
      </c>
      <c r="C9" s="6">
        <f>VAR(DT!F4:F1004)</f>
        <v>0.39583333333333331</v>
      </c>
      <c r="D9" s="6">
        <f t="shared" si="0"/>
        <v>0.62915286960589578</v>
      </c>
      <c r="E9" s="7">
        <f>COUNTA(Data!F4:F1000)</f>
        <v>16</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2.8125</v>
      </c>
      <c r="C10" s="6">
        <f>VAR(DT!G4:G1004)</f>
        <v>0.16250000000000001</v>
      </c>
      <c r="D10" s="6">
        <f t="shared" si="0"/>
        <v>0.40311288741492751</v>
      </c>
      <c r="E10" s="7">
        <f>COUNTA(Data!G4:G1000)</f>
        <v>16</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2.75</v>
      </c>
      <c r="C11" s="6">
        <f>VAR(DT!H4:H1004)</f>
        <v>0.2</v>
      </c>
      <c r="D11" s="6">
        <f t="shared" si="0"/>
        <v>0.44721359549995793</v>
      </c>
      <c r="E11" s="7">
        <f>COUNTA(Data!H4:H1000)</f>
        <v>16</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70"/>
      <c r="L27" s="70"/>
      <c r="M27" s="70"/>
      <c r="N27" s="70"/>
      <c r="O27" s="70"/>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80" t="s">
        <v>260</v>
      </c>
      <c r="B1" s="81"/>
      <c r="C1" s="81"/>
      <c r="D1" s="81"/>
      <c r="E1" s="81"/>
      <c r="F1" s="81"/>
      <c r="G1" s="81"/>
      <c r="H1" s="81"/>
      <c r="I1" s="81"/>
      <c r="J1" s="81"/>
      <c r="K1" s="81"/>
      <c r="L1" s="81"/>
      <c r="M1" s="81"/>
      <c r="N1" s="81"/>
      <c r="O1" s="81"/>
    </row>
    <row r="3" spans="1:15" x14ac:dyDescent="0.3">
      <c r="A3" s="79" t="s">
        <v>29</v>
      </c>
      <c r="B3" s="79"/>
      <c r="C3" s="79"/>
      <c r="D3" s="79"/>
      <c r="E3" s="79"/>
      <c r="F3" s="79"/>
      <c r="G3" s="79"/>
      <c r="I3" s="79" t="s">
        <v>26</v>
      </c>
      <c r="J3" s="79"/>
      <c r="K3" s="79"/>
      <c r="L3" s="79"/>
      <c r="M3" s="79"/>
      <c r="N3" s="79"/>
      <c r="O3" s="79"/>
    </row>
    <row r="4" spans="1:15" x14ac:dyDescent="0.3">
      <c r="A4" s="3" t="s">
        <v>1</v>
      </c>
      <c r="B4" s="5" t="s">
        <v>21</v>
      </c>
      <c r="C4" s="5" t="s">
        <v>23</v>
      </c>
      <c r="D4" s="3" t="s">
        <v>2</v>
      </c>
      <c r="E4" s="5" t="s">
        <v>27</v>
      </c>
      <c r="F4" s="79" t="s">
        <v>28</v>
      </c>
      <c r="G4" s="79"/>
      <c r="I4" s="5" t="s">
        <v>25</v>
      </c>
      <c r="J4" s="3" t="s">
        <v>21</v>
      </c>
      <c r="K4" s="3" t="s">
        <v>23</v>
      </c>
      <c r="L4" s="3" t="s">
        <v>2</v>
      </c>
      <c r="M4" s="5" t="s">
        <v>27</v>
      </c>
      <c r="N4" s="79" t="s">
        <v>28</v>
      </c>
      <c r="O4" s="79"/>
    </row>
    <row r="5" spans="1:15" x14ac:dyDescent="0.3">
      <c r="A5" s="14">
        <v>1</v>
      </c>
      <c r="B5" s="13">
        <f>Results!B4</f>
        <v>2.375</v>
      </c>
      <c r="C5" s="13">
        <f>Results!D4</f>
        <v>0.7187952884282609</v>
      </c>
      <c r="D5" s="7">
        <f>Results!E4</f>
        <v>16</v>
      </c>
      <c r="E5" s="13">
        <f t="shared" ref="E5:E12" si="0">CONFIDENCE(0.05, C5, D5)</f>
        <v>0.35220321939411781</v>
      </c>
      <c r="F5" s="13">
        <f t="shared" ref="F5:F12" si="1">B5-E5</f>
        <v>2.0227967806058822</v>
      </c>
      <c r="G5" s="13">
        <f t="shared" ref="G5:G12" si="2">B5+E5</f>
        <v>2.7272032193941178</v>
      </c>
      <c r="I5" s="12" t="str">
        <f>VLOOKUP(Read_First!B4,Items!A1:S50,18,FALSE)</f>
        <v>Pragmatic Quality</v>
      </c>
      <c r="J5" s="13">
        <f>AVERAGE(DT!K4:K1004)</f>
        <v>2.46875</v>
      </c>
      <c r="K5" s="13">
        <f>STDEV(DT!K4:K1004)</f>
        <v>0.46435439052516775</v>
      </c>
      <c r="L5" s="7">
        <f>MAX(D5:D12)</f>
        <v>16</v>
      </c>
      <c r="M5" s="13">
        <f t="shared" ref="M5:M7" si="3">CONFIDENCE(0.05, K5, L5)</f>
        <v>0.22752947037309398</v>
      </c>
      <c r="N5" s="13">
        <f t="shared" ref="N5:N7" si="4">J5-M5</f>
        <v>2.2412205296269061</v>
      </c>
      <c r="O5" s="13">
        <f t="shared" ref="O5:O7" si="5">J5+M5</f>
        <v>2.6962794703730939</v>
      </c>
    </row>
    <row r="6" spans="1:15" x14ac:dyDescent="0.3">
      <c r="A6" s="14">
        <v>2</v>
      </c>
      <c r="B6" s="13">
        <f>Results!B5</f>
        <v>2.5625</v>
      </c>
      <c r="C6" s="13">
        <f>Results!D5</f>
        <v>0.51234753829797997</v>
      </c>
      <c r="D6" s="7">
        <f>Results!E5</f>
        <v>16</v>
      </c>
      <c r="E6" s="13">
        <f t="shared" si="0"/>
        <v>0.25104568065794913</v>
      </c>
      <c r="F6" s="13">
        <f t="shared" si="1"/>
        <v>2.3114543193420509</v>
      </c>
      <c r="G6" s="13">
        <f t="shared" si="2"/>
        <v>2.8135456806579491</v>
      </c>
      <c r="I6" s="12" t="str">
        <f>VLOOKUP(Read_First!B4,Items!A1:S50,19,FALSE)</f>
        <v>Hedonic Quality</v>
      </c>
      <c r="J6" s="13">
        <f>AVERAGE(DT!L4:L1004)</f>
        <v>2.734375</v>
      </c>
      <c r="K6" s="13">
        <f>STDEV(DT!L4:L1004)</f>
        <v>0.29536347664078799</v>
      </c>
      <c r="L6" s="7">
        <f>L5</f>
        <v>16</v>
      </c>
      <c r="M6" s="13">
        <f t="shared" si="3"/>
        <v>0.14472544414112046</v>
      </c>
      <c r="N6" s="13">
        <f t="shared" si="4"/>
        <v>2.5896495558588795</v>
      </c>
      <c r="O6" s="13">
        <f t="shared" si="5"/>
        <v>2.8791004441411205</v>
      </c>
    </row>
    <row r="7" spans="1:15" x14ac:dyDescent="0.3">
      <c r="A7" s="14">
        <v>3</v>
      </c>
      <c r="B7" s="13">
        <f>Results!B6</f>
        <v>2.3125</v>
      </c>
      <c r="C7" s="13">
        <f>Results!D6</f>
        <v>0.79320026895271956</v>
      </c>
      <c r="D7" s="7">
        <f>Results!E6</f>
        <v>16</v>
      </c>
      <c r="E7" s="13">
        <f t="shared" si="0"/>
        <v>0.38866098991870363</v>
      </c>
      <c r="F7" s="13">
        <f t="shared" si="1"/>
        <v>1.9238390100812963</v>
      </c>
      <c r="G7" s="13">
        <f t="shared" si="2"/>
        <v>2.7011609899187037</v>
      </c>
      <c r="I7" s="12" t="s">
        <v>419</v>
      </c>
      <c r="J7" s="13">
        <f>AVERAGE(DT!M4:M1004)</f>
        <v>2.6015625</v>
      </c>
      <c r="K7" s="13">
        <f>STDEV(DT!M4:M1004)</f>
        <v>0.35124406875182013</v>
      </c>
      <c r="L7" s="7">
        <f>L6</f>
        <v>16</v>
      </c>
      <c r="M7" s="13">
        <f t="shared" si="3"/>
        <v>0.17210643113421947</v>
      </c>
      <c r="N7" s="13">
        <f t="shared" si="4"/>
        <v>2.4294560688657807</v>
      </c>
      <c r="O7" s="13">
        <f t="shared" si="5"/>
        <v>2.7736689311342193</v>
      </c>
    </row>
    <row r="8" spans="1:15" x14ac:dyDescent="0.3">
      <c r="A8" s="14">
        <v>4</v>
      </c>
      <c r="B8" s="13">
        <f>Results!B7</f>
        <v>2.625</v>
      </c>
      <c r="C8" s="13">
        <f>Results!D7</f>
        <v>0.5</v>
      </c>
      <c r="D8" s="7">
        <f>Results!E7</f>
        <v>16</v>
      </c>
      <c r="E8" s="13">
        <f t="shared" si="0"/>
        <v>0.2449954980675067</v>
      </c>
      <c r="F8" s="13">
        <f t="shared" si="1"/>
        <v>2.3800045019324934</v>
      </c>
      <c r="G8" s="13">
        <f t="shared" si="2"/>
        <v>2.8699954980675066</v>
      </c>
      <c r="I8" s="55"/>
      <c r="J8" s="47"/>
      <c r="K8" s="47"/>
      <c r="L8" s="56"/>
      <c r="M8" s="47"/>
      <c r="N8" s="47"/>
      <c r="O8" s="47"/>
    </row>
    <row r="9" spans="1:15" x14ac:dyDescent="0.3">
      <c r="A9" s="14">
        <v>5</v>
      </c>
      <c r="B9" s="13">
        <f>Results!B8</f>
        <v>2.8125</v>
      </c>
      <c r="C9" s="13">
        <f>Results!D8</f>
        <v>0.40311288741492751</v>
      </c>
      <c r="D9" s="7">
        <f>Results!E8</f>
        <v>16</v>
      </c>
      <c r="E9" s="13">
        <f t="shared" si="0"/>
        <v>0.19752168525930183</v>
      </c>
      <c r="F9" s="13">
        <f t="shared" si="1"/>
        <v>2.6149783147406982</v>
      </c>
      <c r="G9" s="13">
        <f t="shared" si="2"/>
        <v>3.0100216852593018</v>
      </c>
      <c r="I9" s="55"/>
      <c r="J9" s="47"/>
      <c r="K9" s="47"/>
      <c r="L9" s="56"/>
      <c r="M9" s="47"/>
      <c r="N9" s="47"/>
      <c r="O9" s="47"/>
    </row>
    <row r="10" spans="1:15" x14ac:dyDescent="0.3">
      <c r="A10" s="14">
        <v>6</v>
      </c>
      <c r="B10" s="13">
        <f>Results!B9</f>
        <v>2.5625</v>
      </c>
      <c r="C10" s="13">
        <f>Results!D9</f>
        <v>0.62915286960589578</v>
      </c>
      <c r="D10" s="7">
        <f>Results!E9</f>
        <v>16</v>
      </c>
      <c r="E10" s="13">
        <f t="shared" si="0"/>
        <v>0.30827924129939505</v>
      </c>
      <c r="F10" s="13">
        <f t="shared" si="1"/>
        <v>2.2542207587006051</v>
      </c>
      <c r="G10" s="13">
        <f t="shared" si="2"/>
        <v>2.8707792412993949</v>
      </c>
      <c r="I10" s="24"/>
      <c r="J10" s="47"/>
      <c r="K10" s="47"/>
      <c r="L10" s="56"/>
      <c r="M10" s="47"/>
      <c r="N10" s="47"/>
      <c r="O10" s="47"/>
    </row>
    <row r="11" spans="1:15" x14ac:dyDescent="0.3">
      <c r="A11" s="14">
        <v>7</v>
      </c>
      <c r="B11" s="13">
        <f>Results!B10</f>
        <v>2.8125</v>
      </c>
      <c r="C11" s="13">
        <f>Results!D10</f>
        <v>0.40311288741492751</v>
      </c>
      <c r="D11" s="7">
        <f>Results!E10</f>
        <v>16</v>
      </c>
      <c r="E11" s="13">
        <f t="shared" si="0"/>
        <v>0.19752168525930183</v>
      </c>
      <c r="F11" s="13">
        <f t="shared" si="1"/>
        <v>2.6149783147406982</v>
      </c>
      <c r="G11" s="13">
        <f t="shared" si="2"/>
        <v>3.0100216852593018</v>
      </c>
    </row>
    <row r="12" spans="1:15" x14ac:dyDescent="0.3">
      <c r="A12" s="14">
        <v>8</v>
      </c>
      <c r="B12" s="13">
        <f>Results!B11</f>
        <v>2.75</v>
      </c>
      <c r="C12" s="13">
        <f>Results!D11</f>
        <v>0.44721359549995793</v>
      </c>
      <c r="D12" s="7">
        <f>Results!E11</f>
        <v>16</v>
      </c>
      <c r="E12" s="13">
        <f t="shared" si="0"/>
        <v>0.21913063514414532</v>
      </c>
      <c r="F12" s="13">
        <f t="shared" si="1"/>
        <v>2.5308693648558549</v>
      </c>
      <c r="G12" s="13">
        <f t="shared" si="2"/>
        <v>2.9691306351441451</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I14" sqref="I14"/>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10"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70" t="s">
        <v>261</v>
      </c>
      <c r="B1" s="82"/>
      <c r="C1" s="82"/>
      <c r="D1" s="82"/>
      <c r="E1" s="82"/>
      <c r="F1" s="82"/>
      <c r="G1" s="82"/>
      <c r="H1" s="82"/>
      <c r="I1" s="82"/>
      <c r="J1" s="82"/>
      <c r="K1" s="82"/>
      <c r="L1" s="82"/>
      <c r="M1" s="82"/>
      <c r="N1" s="82"/>
      <c r="O1" s="82"/>
      <c r="P1" s="82"/>
      <c r="Q1" s="82"/>
      <c r="R1" s="82"/>
    </row>
    <row r="3" spans="1:18" x14ac:dyDescent="0.3">
      <c r="A3" s="44"/>
      <c r="B3" s="44"/>
      <c r="D3" s="73" t="str">
        <f>VLOOKUP(Read_First!B4,Items!A1:S50,18,FALSE)</f>
        <v>Pragmatic Quality</v>
      </c>
      <c r="E3" s="73"/>
      <c r="G3" s="73" t="str">
        <f>VLOOKUP(Read_First!B4,Items!A1:S50,19,FALSE)</f>
        <v>Hedonic Quality</v>
      </c>
      <c r="H3" s="73"/>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0.29416583443092331</v>
      </c>
      <c r="G5" s="38">
        <v>5.6</v>
      </c>
      <c r="H5" s="39">
        <f>CORREL(DT!E4:E1004,DT!F4:F1004)</f>
        <v>0.18071682129971953</v>
      </c>
      <c r="J5" s="44"/>
      <c r="K5" s="44"/>
      <c r="L5" s="44"/>
      <c r="M5" s="44"/>
      <c r="N5" s="44"/>
      <c r="O5" s="44"/>
      <c r="P5" s="44"/>
      <c r="Q5" s="44"/>
    </row>
    <row r="6" spans="1:18" x14ac:dyDescent="0.3">
      <c r="A6" s="44"/>
      <c r="B6" s="44"/>
      <c r="D6" s="38">
        <v>1.3</v>
      </c>
      <c r="E6" s="39">
        <f>CORREL(DT!A4:A1004,DT!C4:C1004)</f>
        <v>0.48233038234754261</v>
      </c>
      <c r="G6" s="38">
        <v>5.7</v>
      </c>
      <c r="H6" s="39">
        <f>CORREL(DT!E4:E1004,DT!G4:G1004)</f>
        <v>0.17948717948717949</v>
      </c>
      <c r="J6" s="44"/>
      <c r="K6" s="44"/>
      <c r="L6" s="44"/>
      <c r="M6" s="44"/>
      <c r="N6" s="44"/>
      <c r="O6" s="44"/>
      <c r="P6" s="44"/>
      <c r="Q6" s="44"/>
    </row>
    <row r="7" spans="1:18" x14ac:dyDescent="0.3">
      <c r="A7" s="44"/>
      <c r="B7" s="44"/>
      <c r="D7" s="38">
        <v>1.4</v>
      </c>
      <c r="E7" s="39">
        <f>CORREL(DT!A4:A1004,DT!D4:D1004)</f>
        <v>0.41736500618415145</v>
      </c>
      <c r="G7" s="38">
        <v>5.8</v>
      </c>
      <c r="H7" s="39">
        <f>CORREL(DT!E4:E1004,DT!H4:H1004)</f>
        <v>9.2450032704204863E-2</v>
      </c>
      <c r="J7" s="44"/>
      <c r="K7" s="44"/>
      <c r="L7" s="44"/>
      <c r="M7" s="44"/>
      <c r="N7" s="44"/>
      <c r="O7" s="44"/>
      <c r="P7" s="44"/>
      <c r="Q7" s="44"/>
    </row>
    <row r="8" spans="1:18" x14ac:dyDescent="0.3">
      <c r="A8" s="44"/>
      <c r="B8" s="44"/>
      <c r="D8" s="38">
        <v>2.2999999999999998</v>
      </c>
      <c r="E8" s="39">
        <f>CORREL(DT!B4:B1004,DT!C4:C1004)</f>
        <v>0.35884698028717127</v>
      </c>
      <c r="G8" s="38">
        <v>6.7</v>
      </c>
      <c r="H8" s="39">
        <f>CORREL(DT!F4:F1004,DT!G4:G1004)</f>
        <v>0.18071682129971953</v>
      </c>
      <c r="J8" s="44"/>
      <c r="K8" s="44"/>
      <c r="L8" s="44"/>
      <c r="M8" s="44"/>
      <c r="N8" s="44"/>
      <c r="O8" s="44"/>
      <c r="P8" s="44"/>
      <c r="Q8" s="44"/>
    </row>
    <row r="9" spans="1:18" x14ac:dyDescent="0.3">
      <c r="A9" s="44"/>
      <c r="B9" s="44"/>
      <c r="D9" s="38">
        <v>2.4</v>
      </c>
      <c r="E9" s="39">
        <f>CORREL(DT!B4:B1004,DT!D4:D1004)</f>
        <v>9.7590007294853301E-2</v>
      </c>
      <c r="G9" s="38">
        <v>6.8</v>
      </c>
      <c r="H9" s="39">
        <f>CORREL(DT!F4:F1004,DT!H4:H1004)</f>
        <v>0.2961744388795462</v>
      </c>
      <c r="J9" s="44"/>
      <c r="K9" s="44"/>
      <c r="L9" s="44"/>
      <c r="M9" s="44"/>
      <c r="N9" s="44"/>
      <c r="O9" s="44"/>
      <c r="P9" s="44"/>
      <c r="Q9" s="44"/>
    </row>
    <row r="10" spans="1:18" x14ac:dyDescent="0.3">
      <c r="A10" s="44"/>
      <c r="B10" s="44"/>
      <c r="D10" s="38">
        <v>3.4</v>
      </c>
      <c r="E10" s="39">
        <f>CORREL(DT!C4:C1004,DT!D4:D1004)</f>
        <v>0.48327433605066356</v>
      </c>
      <c r="G10" s="38">
        <v>7.8</v>
      </c>
      <c r="H10" s="39">
        <f>CORREL(DT!G4:G1004,DT!H4:H1004)</f>
        <v>9.2450032704204863E-2</v>
      </c>
      <c r="J10" s="44"/>
      <c r="K10" s="44"/>
      <c r="L10" s="44"/>
      <c r="M10" s="44"/>
      <c r="N10" s="44"/>
      <c r="O10" s="44"/>
      <c r="P10" s="44"/>
      <c r="Q10" s="44"/>
    </row>
    <row r="11" spans="1:18" x14ac:dyDescent="0.3">
      <c r="A11" s="44"/>
      <c r="B11" s="44"/>
      <c r="D11" s="40" t="s">
        <v>266</v>
      </c>
      <c r="E11" s="39">
        <f>AVERAGE(E5:E10)</f>
        <v>0.35559542443255093</v>
      </c>
      <c r="G11" s="40" t="s">
        <v>266</v>
      </c>
      <c r="H11" s="39">
        <f>AVERAGE(H5:H10)</f>
        <v>0.17033255439576242</v>
      </c>
      <c r="J11" s="44"/>
      <c r="K11" s="44"/>
      <c r="L11" s="44"/>
      <c r="M11" s="44"/>
      <c r="N11" s="44"/>
      <c r="O11" s="44"/>
      <c r="P11" s="44"/>
      <c r="Q11" s="44"/>
    </row>
    <row r="12" spans="1:18" x14ac:dyDescent="0.3">
      <c r="A12" s="44"/>
      <c r="B12" s="44"/>
      <c r="C12" s="11"/>
      <c r="D12" s="41" t="s">
        <v>3</v>
      </c>
      <c r="E12" s="42">
        <f>(4*E11)/(1+(3*E11))</f>
        <v>0.688209379028209</v>
      </c>
      <c r="F12" s="11"/>
      <c r="G12" s="41" t="s">
        <v>3</v>
      </c>
      <c r="H12" s="42">
        <f>(4*H11)/(1+(3*H11))</f>
        <v>0.45091414380208689</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83" t="s">
        <v>690</v>
      </c>
      <c r="B1" s="84"/>
      <c r="C1" s="84"/>
      <c r="D1" s="84"/>
      <c r="E1" s="84"/>
      <c r="F1" s="84"/>
      <c r="G1" s="84"/>
      <c r="H1" s="84"/>
    </row>
    <row r="3" spans="1:8" x14ac:dyDescent="0.3">
      <c r="A3" s="34" t="s">
        <v>25</v>
      </c>
      <c r="B3" s="34" t="s">
        <v>21</v>
      </c>
      <c r="C3" s="34" t="s">
        <v>32</v>
      </c>
      <c r="D3" s="34" t="s">
        <v>33</v>
      </c>
    </row>
    <row r="4" spans="1:8" x14ac:dyDescent="0.3">
      <c r="A4" s="18" t="str">
        <f>VLOOKUP(Read_First!B4,Items!A1:S50,18,FALSE)</f>
        <v>Pragmatic Quality</v>
      </c>
      <c r="B4" s="17">
        <f>Results!L4</f>
        <v>2.46875</v>
      </c>
      <c r="C4" s="16" t="str">
        <f>IF(B4&gt;E32,"Excellent",IF(B4&gt;D32,"Good",IF(B4&gt;C32,"Above average",IF(B4&gt;B32,"Below average","Bad"))))</f>
        <v>Excellent</v>
      </c>
      <c r="D4" s="15" t="str">
        <f>IF(B4&gt;E32,"In the range of the 10% best results",IF(B4&gt;D32,"10% of results better, 75% of results worse",IF(B4&gt;C32,"25% of results better, 50% of results worse",IF(B4&gt;B32,"50% of results better, 25% of results worse","In the range of the 25% worst results"))))</f>
        <v>In the range of the 10% best results</v>
      </c>
    </row>
    <row r="5" spans="1:8" x14ac:dyDescent="0.3">
      <c r="A5" s="18" t="str">
        <f>VLOOKUP(Read_First!B4,Items!A1:S50,19,FALSE)</f>
        <v>Hedonic Quality</v>
      </c>
      <c r="B5" s="17">
        <f>Results!L5</f>
        <v>2.734375</v>
      </c>
      <c r="C5" s="16" t="str">
        <f>IF(B5&gt;E33,"Excellent",IF(B5&gt;D33,"Good",IF(B5&gt;C33,"Above Average",IF(B5&gt;B33,"Below Average","Bad"))))</f>
        <v>Excellent</v>
      </c>
      <c r="D5" s="1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3">
      <c r="A6" s="18" t="s">
        <v>419</v>
      </c>
      <c r="B6" s="57">
        <f>Results!L6</f>
        <v>2.6015625</v>
      </c>
      <c r="C6" s="16" t="str">
        <f>IF(B6&gt;E34,"Excellent",IF(B6&gt;D34,"Good",IF(B6&gt;C34,"Above Average",IF(B6&gt;B34,"Below Average","Bad"))))</f>
        <v>Excellent</v>
      </c>
      <c r="D6" s="15" t="str">
        <f>IF(B6&gt;E34,"In the range of the 10% best results",IF(B6&gt;D34,"10% of results better, 75% of results worse",IF(B6&gt;C34,"25% of results better, 50% of results worse",IF(B6&gt;B34,"50% of results better, 25% of results worse","In the range of the 25% worst results"))))</f>
        <v>In the range of the 10% best results</v>
      </c>
    </row>
    <row r="24" spans="1:8" x14ac:dyDescent="0.3">
      <c r="A24" s="85" t="s">
        <v>262</v>
      </c>
      <c r="B24" s="85"/>
      <c r="C24" s="85"/>
      <c r="D24" s="85"/>
      <c r="E24" s="85"/>
      <c r="F24" s="85"/>
      <c r="G24" s="85"/>
      <c r="H24" s="85"/>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2.46875</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2.734375</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2.6015625</v>
      </c>
    </row>
    <row r="30" spans="1:8" x14ac:dyDescent="0.3">
      <c r="A30" s="85" t="s">
        <v>693</v>
      </c>
      <c r="B30" s="85"/>
      <c r="C30" s="85"/>
      <c r="D30" s="85"/>
      <c r="E30" s="85"/>
    </row>
    <row r="31" spans="1:8" x14ac:dyDescent="0.3">
      <c r="A31" s="49" t="s">
        <v>25</v>
      </c>
      <c r="B31" s="62">
        <v>0.25</v>
      </c>
      <c r="C31" s="62">
        <v>0.5</v>
      </c>
      <c r="D31" s="62">
        <v>0.75</v>
      </c>
      <c r="E31" s="62">
        <v>0.9</v>
      </c>
    </row>
    <row r="32" spans="1:8" x14ac:dyDescent="0.3">
      <c r="A32" s="49" t="s">
        <v>691</v>
      </c>
      <c r="B32">
        <v>0.72</v>
      </c>
      <c r="C32">
        <v>1.17</v>
      </c>
      <c r="D32">
        <v>1.55</v>
      </c>
      <c r="E32">
        <v>1.74</v>
      </c>
    </row>
    <row r="33" spans="1:5" x14ac:dyDescent="0.3">
      <c r="A33" s="49" t="s">
        <v>692</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defaultColWidth="9.109375" defaultRowHeight="14.4" x14ac:dyDescent="0.3"/>
  <cols>
    <col min="1" max="8" width="8.77734375" style="2" customWidth="1"/>
    <col min="11" max="12" width="18.6640625" style="2" customWidth="1"/>
    <col min="13" max="13" width="9.109375" style="2"/>
  </cols>
  <sheetData>
    <row r="1" spans="1:13" ht="215.4" customHeight="1" x14ac:dyDescent="0.3">
      <c r="A1" s="71" t="s">
        <v>423</v>
      </c>
      <c r="B1" s="72"/>
      <c r="C1" s="72"/>
      <c r="D1" s="72"/>
      <c r="E1" s="72"/>
      <c r="F1" s="72"/>
      <c r="G1" s="72"/>
      <c r="H1" s="72"/>
      <c r="K1" s="35"/>
      <c r="L1" s="36"/>
      <c r="M1" s="2" t="s">
        <v>265</v>
      </c>
    </row>
    <row r="2" spans="1:13" x14ac:dyDescent="0.3">
      <c r="A2" s="73" t="s">
        <v>0</v>
      </c>
      <c r="B2" s="73"/>
      <c r="C2" s="73"/>
      <c r="D2" s="73"/>
      <c r="E2" s="73"/>
      <c r="F2" s="73"/>
      <c r="G2" s="73"/>
      <c r="H2" s="73"/>
      <c r="K2" s="73" t="s">
        <v>263</v>
      </c>
      <c r="L2" s="73"/>
      <c r="M2" s="73"/>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3</v>
      </c>
      <c r="B4" s="2">
        <f>IF(Data!B4&gt;0,Data!B4-4,"")</f>
        <v>2</v>
      </c>
      <c r="C4" s="2">
        <f>IF(Data!C4&gt;0,Data!C4-4,"")</f>
        <v>2</v>
      </c>
      <c r="D4" s="2">
        <f>IF(Data!D4&gt;0,Data!D4-4,"")</f>
        <v>3</v>
      </c>
      <c r="E4" s="2">
        <f>IF(Data!E4&gt;0,Data!E4-4,"")</f>
        <v>3</v>
      </c>
      <c r="F4" s="2">
        <f>IF(Data!F4&gt;0,Data!F4-4,"")</f>
        <v>2</v>
      </c>
      <c r="G4" s="2">
        <f>IF(Data!G4&gt;0,Data!G4-4,"")</f>
        <v>3</v>
      </c>
      <c r="H4" s="2">
        <f>IF(Data!H4&gt;0,Data!H4-4,"")</f>
        <v>3</v>
      </c>
      <c r="K4" s="7" t="str">
        <f>IF((MAX(A4,B4,C4,D4)-MIN(A4,B4,C4,D4))&gt;3,1,"")</f>
        <v/>
      </c>
      <c r="L4" s="7" t="str">
        <f>IF((MAX(E4,F4,G4,H4)-MIN(E4,F4,G4,H4))&gt;3,1,"")</f>
        <v/>
      </c>
      <c r="M4" s="4">
        <f>IF(COUNT(A4:D4)&gt;0,IF(COUNT(E4:H4)&gt;0,SUM(K4,L4),0),"")</f>
        <v>0</v>
      </c>
    </row>
    <row r="5" spans="1:13" x14ac:dyDescent="0.3">
      <c r="A5" s="2">
        <f>IF(Data!A5&gt;0,Data!A5-4,"")</f>
        <v>3</v>
      </c>
      <c r="B5" s="2">
        <f>IF(Data!B5&gt;0,Data!B5-4,"")</f>
        <v>3</v>
      </c>
      <c r="C5" s="2">
        <f>IF(Data!C5&gt;0,Data!C5-4,"")</f>
        <v>3</v>
      </c>
      <c r="D5" s="2">
        <f>IF(Data!D5&gt;0,Data!D5-4,"")</f>
        <v>3</v>
      </c>
      <c r="E5" s="2">
        <f>IF(Data!E5&gt;0,Data!E5-4,"")</f>
        <v>3</v>
      </c>
      <c r="F5" s="2">
        <f>IF(Data!F5&gt;0,Data!F5-4,"")</f>
        <v>3</v>
      </c>
      <c r="G5" s="2">
        <f>IF(Data!G5&gt;0,Data!G5-4,"")</f>
        <v>2</v>
      </c>
      <c r="H5" s="2">
        <f>IF(Data!H5&gt;0,Data!H5-4,"")</f>
        <v>3</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3</v>
      </c>
      <c r="B6" s="2">
        <f>IF(Data!B6&gt;0,Data!B6-4,"")</f>
        <v>3</v>
      </c>
      <c r="C6" s="2">
        <f>IF(Data!C6&gt;0,Data!C6-4,"")</f>
        <v>2</v>
      </c>
      <c r="D6" s="2">
        <f>IF(Data!D6&gt;0,Data!D6-4,"")</f>
        <v>3</v>
      </c>
      <c r="E6" s="2">
        <f>IF(Data!E6&gt;0,Data!E6-4,"")</f>
        <v>3</v>
      </c>
      <c r="F6" s="2">
        <f>IF(Data!F6&gt;0,Data!F6-4,"")</f>
        <v>3</v>
      </c>
      <c r="G6" s="2">
        <f>IF(Data!G6&gt;0,Data!G6-4,"")</f>
        <v>3</v>
      </c>
      <c r="H6" s="2">
        <f>IF(Data!H6&gt;0,Data!H6-4,"")</f>
        <v>3</v>
      </c>
      <c r="K6" s="7" t="str">
        <f t="shared" si="0"/>
        <v/>
      </c>
      <c r="L6" s="7" t="str">
        <f t="shared" si="1"/>
        <v/>
      </c>
      <c r="M6" s="4">
        <f t="shared" si="2"/>
        <v>0</v>
      </c>
    </row>
    <row r="7" spans="1:13" x14ac:dyDescent="0.3">
      <c r="A7" s="2">
        <f>IF(Data!A7&gt;0,Data!A7-4,"")</f>
        <v>2</v>
      </c>
      <c r="B7" s="2">
        <f>IF(Data!B7&gt;0,Data!B7-4,"")</f>
        <v>2</v>
      </c>
      <c r="C7" s="2">
        <f>IF(Data!C7&gt;0,Data!C7-4,"")</f>
        <v>2</v>
      </c>
      <c r="D7" s="2">
        <f>IF(Data!D7&gt;0,Data!D7-4,"")</f>
        <v>3</v>
      </c>
      <c r="E7" s="2">
        <f>IF(Data!E7&gt;0,Data!E7-4,"")</f>
        <v>2</v>
      </c>
      <c r="F7" s="2">
        <f>IF(Data!F7&gt;0,Data!F7-4,"")</f>
        <v>2</v>
      </c>
      <c r="G7" s="2">
        <f>IF(Data!G7&gt;0,Data!G7-4,"")</f>
        <v>3</v>
      </c>
      <c r="H7" s="2">
        <f>IF(Data!H7&gt;0,Data!H7-4,"")</f>
        <v>3</v>
      </c>
      <c r="K7" s="7" t="str">
        <f t="shared" si="0"/>
        <v/>
      </c>
      <c r="L7" s="7" t="str">
        <f t="shared" si="1"/>
        <v/>
      </c>
      <c r="M7" s="4">
        <f t="shared" si="2"/>
        <v>0</v>
      </c>
    </row>
    <row r="8" spans="1:13" x14ac:dyDescent="0.3">
      <c r="A8" s="2">
        <f>IF(Data!A8&gt;0,Data!A8-4,"")</f>
        <v>2</v>
      </c>
      <c r="B8" s="2">
        <f>IF(Data!B8&gt;0,Data!B8-4,"")</f>
        <v>3</v>
      </c>
      <c r="C8" s="2">
        <f>IF(Data!C8&gt;0,Data!C8-4,"")</f>
        <v>2</v>
      </c>
      <c r="D8" s="2">
        <f>IF(Data!D8&gt;0,Data!D8-4,"")</f>
        <v>2</v>
      </c>
      <c r="E8" s="2">
        <f>IF(Data!E8&gt;0,Data!E8-4,"")</f>
        <v>3</v>
      </c>
      <c r="F8" s="2">
        <f>IF(Data!F8&gt;0,Data!F8-4,"")</f>
        <v>3</v>
      </c>
      <c r="G8" s="2">
        <f>IF(Data!G8&gt;0,Data!G8-4,"")</f>
        <v>3</v>
      </c>
      <c r="H8" s="2">
        <f>IF(Data!H8&gt;0,Data!H8-4,"")</f>
        <v>2</v>
      </c>
      <c r="K8" s="7" t="str">
        <f t="shared" si="0"/>
        <v/>
      </c>
      <c r="L8" s="7" t="str">
        <f t="shared" si="1"/>
        <v/>
      </c>
      <c r="M8" s="4">
        <f t="shared" si="2"/>
        <v>0</v>
      </c>
    </row>
    <row r="9" spans="1:13" x14ac:dyDescent="0.3">
      <c r="A9" s="2">
        <f>IF(Data!A9&gt;0,Data!A9-4,"")</f>
        <v>1</v>
      </c>
      <c r="B9" s="2">
        <f>IF(Data!B9&gt;0,Data!B9-4,"")</f>
        <v>3</v>
      </c>
      <c r="C9" s="2">
        <f>IF(Data!C9&gt;0,Data!C9-4,"")</f>
        <v>2</v>
      </c>
      <c r="D9" s="2">
        <f>IF(Data!D9&gt;0,Data!D9-4,"")</f>
        <v>2</v>
      </c>
      <c r="E9" s="2">
        <f>IF(Data!E9&gt;0,Data!E9-4,"")</f>
        <v>2</v>
      </c>
      <c r="F9" s="2">
        <f>IF(Data!F9&gt;0,Data!F9-4,"")</f>
        <v>3</v>
      </c>
      <c r="G9" s="2">
        <f>IF(Data!G9&gt;0,Data!G9-4,"")</f>
        <v>2</v>
      </c>
      <c r="H9" s="2">
        <f>IF(Data!H9&gt;0,Data!H9-4,"")</f>
        <v>3</v>
      </c>
      <c r="K9" s="7" t="str">
        <f t="shared" si="0"/>
        <v/>
      </c>
      <c r="L9" s="7" t="str">
        <f t="shared" si="1"/>
        <v/>
      </c>
      <c r="M9" s="4">
        <f t="shared" si="2"/>
        <v>0</v>
      </c>
    </row>
    <row r="10" spans="1:13" x14ac:dyDescent="0.3">
      <c r="A10" s="2">
        <f>IF(Data!A10&gt;0,Data!A10-4,"")</f>
        <v>2</v>
      </c>
      <c r="B10" s="2">
        <f>IF(Data!B10&gt;0,Data!B10-4,"")</f>
        <v>2</v>
      </c>
      <c r="C10" s="2">
        <f>IF(Data!C10&gt;0,Data!C10-4,"")</f>
        <v>2</v>
      </c>
      <c r="D10" s="2">
        <f>IF(Data!D10&gt;0,Data!D10-4,"")</f>
        <v>3</v>
      </c>
      <c r="E10" s="2">
        <f>IF(Data!E10&gt;0,Data!E10-4,"")</f>
        <v>3</v>
      </c>
      <c r="F10" s="2">
        <f>IF(Data!F10&gt;0,Data!F10-4,"")</f>
        <v>3</v>
      </c>
      <c r="G10" s="2">
        <f>IF(Data!G10&gt;0,Data!G10-4,"")</f>
        <v>3</v>
      </c>
      <c r="H10" s="2">
        <f>IF(Data!H10&gt;0,Data!H10-4,"")</f>
        <v>3</v>
      </c>
      <c r="K10" s="7" t="str">
        <f t="shared" si="0"/>
        <v/>
      </c>
      <c r="L10" s="7" t="str">
        <f t="shared" si="1"/>
        <v/>
      </c>
      <c r="M10" s="4">
        <f t="shared" si="2"/>
        <v>0</v>
      </c>
    </row>
    <row r="11" spans="1:13" x14ac:dyDescent="0.3">
      <c r="A11" s="2">
        <f>IF(Data!A11&gt;0,Data!A11-4,"")</f>
        <v>3</v>
      </c>
      <c r="B11" s="2">
        <f>IF(Data!B11&gt;0,Data!B11-4,"")</f>
        <v>3</v>
      </c>
      <c r="C11" s="2">
        <f>IF(Data!C11&gt;0,Data!C11-4,"")</f>
        <v>2</v>
      </c>
      <c r="D11" s="2">
        <f>IF(Data!D11&gt;0,Data!D11-4,"")</f>
        <v>2</v>
      </c>
      <c r="E11" s="2">
        <f>IF(Data!E11&gt;0,Data!E11-4,"")</f>
        <v>2</v>
      </c>
      <c r="F11" s="2">
        <f>IF(Data!F11&gt;0,Data!F11-4,"")</f>
        <v>2</v>
      </c>
      <c r="G11" s="2">
        <f>IF(Data!G11&gt;0,Data!G11-4,"")</f>
        <v>3</v>
      </c>
      <c r="H11" s="2">
        <f>IF(Data!H11&gt;0,Data!H11-4,"")</f>
        <v>2</v>
      </c>
      <c r="K11" s="7" t="str">
        <f t="shared" si="0"/>
        <v/>
      </c>
      <c r="L11" s="7" t="str">
        <f t="shared" si="1"/>
        <v/>
      </c>
      <c r="M11" s="4">
        <f t="shared" si="2"/>
        <v>0</v>
      </c>
    </row>
    <row r="12" spans="1:13" x14ac:dyDescent="0.3">
      <c r="A12" s="2">
        <f>IF(Data!A12&gt;0,Data!A12-4,"")</f>
        <v>3</v>
      </c>
      <c r="B12" s="2">
        <f>IF(Data!B12&gt;0,Data!B12-4,"")</f>
        <v>3</v>
      </c>
      <c r="C12" s="2">
        <f>IF(Data!C12&gt;0,Data!C12-4,"")</f>
        <v>3</v>
      </c>
      <c r="D12" s="2">
        <f>IF(Data!D12&gt;0,Data!D12-4,"")</f>
        <v>3</v>
      </c>
      <c r="E12" s="2">
        <f>IF(Data!E12&gt;0,Data!E12-4,"")</f>
        <v>3</v>
      </c>
      <c r="F12" s="2">
        <f>IF(Data!F12&gt;0,Data!F12-4,"")</f>
        <v>3</v>
      </c>
      <c r="G12" s="2">
        <f>IF(Data!G12&gt;0,Data!G12-4,"")</f>
        <v>3</v>
      </c>
      <c r="H12" s="2">
        <f>IF(Data!H12&gt;0,Data!H12-4,"")</f>
        <v>3</v>
      </c>
      <c r="K12" s="7" t="str">
        <f t="shared" si="0"/>
        <v/>
      </c>
      <c r="L12" s="7" t="str">
        <f t="shared" si="1"/>
        <v/>
      </c>
      <c r="M12" s="4">
        <f t="shared" si="2"/>
        <v>0</v>
      </c>
    </row>
    <row r="13" spans="1:13" x14ac:dyDescent="0.3">
      <c r="A13" s="2">
        <f>IF(Data!A13&gt;0,Data!A13-4,"")</f>
        <v>2</v>
      </c>
      <c r="B13" s="2">
        <f>IF(Data!B13&gt;0,Data!B13-4,"")</f>
        <v>2</v>
      </c>
      <c r="C13" s="2">
        <f>IF(Data!C13&gt;0,Data!C13-4,"")</f>
        <v>3</v>
      </c>
      <c r="D13" s="2">
        <f>IF(Data!D13&gt;0,Data!D13-4,"")</f>
        <v>3</v>
      </c>
      <c r="E13" s="2">
        <f>IF(Data!E13&gt;0,Data!E13-4,"")</f>
        <v>3</v>
      </c>
      <c r="F13" s="2">
        <f>IF(Data!F13&gt;0,Data!F13-4,"")</f>
        <v>3</v>
      </c>
      <c r="G13" s="2">
        <f>IF(Data!G13&gt;0,Data!G13-4,"")</f>
        <v>3</v>
      </c>
      <c r="H13" s="2">
        <f>IF(Data!H13&gt;0,Data!H13-4,"")</f>
        <v>3</v>
      </c>
      <c r="K13" s="7" t="str">
        <f t="shared" si="0"/>
        <v/>
      </c>
      <c r="L13" s="7" t="str">
        <f t="shared" si="1"/>
        <v/>
      </c>
      <c r="M13" s="4">
        <f t="shared" si="2"/>
        <v>0</v>
      </c>
    </row>
    <row r="14" spans="1:13" x14ac:dyDescent="0.3">
      <c r="A14" s="2">
        <f>IF(Data!A14&gt;0,Data!A14-4,"")</f>
        <v>3</v>
      </c>
      <c r="B14" s="2">
        <f>IF(Data!B14&gt;0,Data!B14-4,"")</f>
        <v>2</v>
      </c>
      <c r="C14" s="2">
        <f>IF(Data!C14&gt;0,Data!C14-4,"")</f>
        <v>2</v>
      </c>
      <c r="D14" s="2">
        <f>IF(Data!D14&gt;0,Data!D14-4,"")</f>
        <v>2</v>
      </c>
      <c r="E14" s="2">
        <f>IF(Data!E14&gt;0,Data!E14-4,"")</f>
        <v>3</v>
      </c>
      <c r="F14" s="2">
        <f>IF(Data!F14&gt;0,Data!F14-4,"")</f>
        <v>3</v>
      </c>
      <c r="G14" s="2">
        <f>IF(Data!G14&gt;0,Data!G14-4,"")</f>
        <v>3</v>
      </c>
      <c r="H14" s="2">
        <f>IF(Data!H14&gt;0,Data!H14-4,"")</f>
        <v>2</v>
      </c>
      <c r="K14" s="7" t="str">
        <f t="shared" si="0"/>
        <v/>
      </c>
      <c r="L14" s="7" t="str">
        <f t="shared" si="1"/>
        <v/>
      </c>
      <c r="M14" s="4">
        <f t="shared" si="2"/>
        <v>0</v>
      </c>
    </row>
    <row r="15" spans="1:13" x14ac:dyDescent="0.3">
      <c r="A15" s="2">
        <f>IF(Data!A15&gt;0,Data!A15-4,"")</f>
        <v>3</v>
      </c>
      <c r="B15" s="2">
        <f>IF(Data!B15&gt;0,Data!B15-4,"")</f>
        <v>3</v>
      </c>
      <c r="C15" s="2">
        <f>IF(Data!C15&gt;0,Data!C15-4,"")</f>
        <v>3</v>
      </c>
      <c r="D15" s="2">
        <f>IF(Data!D15&gt;0,Data!D15-4,"")</f>
        <v>3</v>
      </c>
      <c r="E15" s="2">
        <f>IF(Data!E15&gt;0,Data!E15-4,"")</f>
        <v>3</v>
      </c>
      <c r="F15" s="2">
        <f>IF(Data!F15&gt;0,Data!F15-4,"")</f>
        <v>2</v>
      </c>
      <c r="G15" s="2">
        <f>IF(Data!G15&gt;0,Data!G15-4,"")</f>
        <v>3</v>
      </c>
      <c r="H15" s="2">
        <f>IF(Data!H15&gt;0,Data!H15-4,"")</f>
        <v>3</v>
      </c>
      <c r="K15" s="7" t="str">
        <f t="shared" si="0"/>
        <v/>
      </c>
      <c r="L15" s="7" t="str">
        <f t="shared" si="1"/>
        <v/>
      </c>
      <c r="M15" s="4">
        <f t="shared" si="2"/>
        <v>0</v>
      </c>
    </row>
    <row r="16" spans="1:13" x14ac:dyDescent="0.3">
      <c r="A16" s="2">
        <f>IF(Data!A16&gt;0,Data!A16-4,"")</f>
        <v>2</v>
      </c>
      <c r="B16" s="2">
        <f>IF(Data!B16&gt;0,Data!B16-4,"")</f>
        <v>3</v>
      </c>
      <c r="C16" s="2">
        <f>IF(Data!C16&gt;0,Data!C16-4,"")</f>
        <v>3</v>
      </c>
      <c r="D16" s="2">
        <f>IF(Data!D16&gt;0,Data!D16-4,"")</f>
        <v>3</v>
      </c>
      <c r="E16" s="2">
        <f>IF(Data!E16&gt;0,Data!E16-4,"")</f>
        <v>3</v>
      </c>
      <c r="F16" s="2">
        <f>IF(Data!F16&gt;0,Data!F16-4,"")</f>
        <v>3</v>
      </c>
      <c r="G16" s="2">
        <f>IF(Data!G16&gt;0,Data!G16-4,"")</f>
        <v>3</v>
      </c>
      <c r="H16" s="2">
        <f>IF(Data!H16&gt;0,Data!H16-4,"")</f>
        <v>3</v>
      </c>
      <c r="K16" s="7" t="str">
        <f t="shared" si="0"/>
        <v/>
      </c>
      <c r="L16" s="7" t="str">
        <f t="shared" si="1"/>
        <v/>
      </c>
      <c r="M16" s="4">
        <f t="shared" si="2"/>
        <v>0</v>
      </c>
    </row>
    <row r="17" spans="1:13" x14ac:dyDescent="0.3">
      <c r="A17" s="2">
        <f>IF(Data!A17&gt;0,Data!A17-4,"")</f>
        <v>1</v>
      </c>
      <c r="B17" s="2">
        <f>IF(Data!B17&gt;0,Data!B17-4,"")</f>
        <v>2</v>
      </c>
      <c r="C17" s="2">
        <f>IF(Data!C17&gt;0,Data!C17-4,"")</f>
        <v>0</v>
      </c>
      <c r="D17" s="2">
        <f>IF(Data!D17&gt;0,Data!D17-4,"")</f>
        <v>2</v>
      </c>
      <c r="E17" s="2">
        <f>IF(Data!E17&gt;0,Data!E17-4,"")</f>
        <v>3</v>
      </c>
      <c r="F17" s="2">
        <f>IF(Data!F17&gt;0,Data!F17-4,"")</f>
        <v>1</v>
      </c>
      <c r="G17" s="2">
        <f>IF(Data!G17&gt;0,Data!G17-4,"")</f>
        <v>2</v>
      </c>
      <c r="H17" s="2">
        <f>IF(Data!H17&gt;0,Data!H17-4,"")</f>
        <v>2</v>
      </c>
      <c r="K17" s="7" t="str">
        <f t="shared" si="0"/>
        <v/>
      </c>
      <c r="L17" s="7" t="str">
        <f t="shared" si="1"/>
        <v/>
      </c>
      <c r="M17" s="4">
        <f t="shared" si="2"/>
        <v>0</v>
      </c>
    </row>
    <row r="18" spans="1:13" x14ac:dyDescent="0.3">
      <c r="A18" s="2">
        <f>IF(Data!A18&gt;0,Data!A18-4,"")</f>
        <v>2</v>
      </c>
      <c r="B18" s="2">
        <f>IF(Data!B18&gt;0,Data!B18-4,"")</f>
        <v>2</v>
      </c>
      <c r="C18" s="2">
        <f>IF(Data!C18&gt;0,Data!C18-4,"")</f>
        <v>3</v>
      </c>
      <c r="D18" s="2">
        <f>IF(Data!D18&gt;0,Data!D18-4,"")</f>
        <v>2</v>
      </c>
      <c r="E18" s="2">
        <f>IF(Data!E18&gt;0,Data!E18-4,"")</f>
        <v>3</v>
      </c>
      <c r="F18" s="2">
        <f>IF(Data!F18&gt;0,Data!F18-4,"")</f>
        <v>2</v>
      </c>
      <c r="G18" s="2">
        <f>IF(Data!G18&gt;0,Data!G18-4,"")</f>
        <v>3</v>
      </c>
      <c r="H18" s="2">
        <f>IF(Data!H18&gt;0,Data!H18-4,"")</f>
        <v>3</v>
      </c>
      <c r="K18" s="7" t="str">
        <f t="shared" si="0"/>
        <v/>
      </c>
      <c r="L18" s="7" t="str">
        <f t="shared" si="1"/>
        <v/>
      </c>
      <c r="M18" s="4">
        <f t="shared" si="2"/>
        <v>0</v>
      </c>
    </row>
    <row r="19" spans="1:13" x14ac:dyDescent="0.3">
      <c r="A19" s="2">
        <f>IF(Data!A19&gt;0,Data!A19-4,"")</f>
        <v>3</v>
      </c>
      <c r="B19" s="2">
        <f>IF(Data!B19&gt;0,Data!B19-4,"")</f>
        <v>3</v>
      </c>
      <c r="C19" s="2">
        <f>IF(Data!C19&gt;0,Data!C19-4,"")</f>
        <v>3</v>
      </c>
      <c r="D19" s="2">
        <f>IF(Data!D19&gt;0,Data!D19-4,"")</f>
        <v>3</v>
      </c>
      <c r="E19" s="2">
        <f>IF(Data!E19&gt;0,Data!E19-4,"")</f>
        <v>3</v>
      </c>
      <c r="F19" s="2">
        <f>IF(Data!F19&gt;0,Data!F19-4,"")</f>
        <v>3</v>
      </c>
      <c r="G19" s="2">
        <f>IF(Data!G19&gt;0,Data!G19-4,"")</f>
        <v>3</v>
      </c>
      <c r="H19" s="2">
        <f>IF(Data!H19&gt;0,Data!H19-4,"")</f>
        <v>3</v>
      </c>
      <c r="K19" s="7" t="str">
        <f t="shared" si="0"/>
        <v/>
      </c>
      <c r="L19" s="7" t="str">
        <f t="shared" si="1"/>
        <v/>
      </c>
      <c r="M19" s="4">
        <f t="shared" si="2"/>
        <v>0</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427</v>
      </c>
      <c r="B21" s="45" t="s">
        <v>430</v>
      </c>
      <c r="C21" s="45" t="s">
        <v>431</v>
      </c>
      <c r="D21" s="45" t="s">
        <v>435</v>
      </c>
      <c r="E21" s="45" t="s">
        <v>436</v>
      </c>
      <c r="F21" s="45" t="s">
        <v>440</v>
      </c>
      <c r="G21" s="45" t="s">
        <v>441</v>
      </c>
      <c r="H21" s="45" t="s">
        <v>446</v>
      </c>
      <c r="I21" s="45" t="s">
        <v>447</v>
      </c>
      <c r="J21" s="45" t="s">
        <v>452</v>
      </c>
      <c r="K21" s="45" t="s">
        <v>453</v>
      </c>
      <c r="L21" s="45" t="s">
        <v>458</v>
      </c>
      <c r="M21" s="45" t="s">
        <v>459</v>
      </c>
      <c r="N21" s="45" t="s">
        <v>464</v>
      </c>
      <c r="O21" s="45" t="s">
        <v>465</v>
      </c>
      <c r="P21" s="45" t="s">
        <v>470</v>
      </c>
      <c r="Q21" s="45" t="s">
        <v>471</v>
      </c>
      <c r="R21" s="59" t="s">
        <v>475</v>
      </c>
      <c r="S21" s="59" t="s">
        <v>476</v>
      </c>
    </row>
    <row r="22" spans="1:19" x14ac:dyDescent="0.3">
      <c r="A22" s="44" t="s">
        <v>428</v>
      </c>
      <c r="B22" s="45" t="s">
        <v>176</v>
      </c>
      <c r="C22" s="45" t="s">
        <v>432</v>
      </c>
      <c r="D22" s="45" t="s">
        <v>437</v>
      </c>
      <c r="E22" s="45" t="s">
        <v>438</v>
      </c>
      <c r="F22" s="45" t="s">
        <v>442</v>
      </c>
      <c r="G22" s="45" t="s">
        <v>443</v>
      </c>
      <c r="H22" s="45" t="s">
        <v>448</v>
      </c>
      <c r="I22" s="45" t="s">
        <v>449</v>
      </c>
      <c r="J22" s="45" t="s">
        <v>454</v>
      </c>
      <c r="K22" s="45" t="s">
        <v>455</v>
      </c>
      <c r="L22" s="45" t="s">
        <v>460</v>
      </c>
      <c r="M22" s="45" t="s">
        <v>461</v>
      </c>
      <c r="N22" s="45" t="s">
        <v>466</v>
      </c>
      <c r="O22" s="45" t="s">
        <v>467</v>
      </c>
      <c r="P22" s="45" t="s">
        <v>190</v>
      </c>
      <c r="Q22" s="45" t="s">
        <v>472</v>
      </c>
      <c r="R22" s="44" t="s">
        <v>477</v>
      </c>
      <c r="S22" s="44" t="s">
        <v>478</v>
      </c>
    </row>
    <row r="23" spans="1:19" x14ac:dyDescent="0.3">
      <c r="A23" s="44" t="s">
        <v>429</v>
      </c>
      <c r="B23" s="45" t="s">
        <v>433</v>
      </c>
      <c r="C23" s="45" t="s">
        <v>434</v>
      </c>
      <c r="D23" s="45" t="s">
        <v>439</v>
      </c>
      <c r="E23" s="45" t="s">
        <v>434</v>
      </c>
      <c r="F23" s="45" t="s">
        <v>444</v>
      </c>
      <c r="G23" s="45" t="s">
        <v>445</v>
      </c>
      <c r="H23" s="45" t="s">
        <v>450</v>
      </c>
      <c r="I23" s="45" t="s">
        <v>451</v>
      </c>
      <c r="J23" s="45" t="s">
        <v>456</v>
      </c>
      <c r="K23" s="45" t="s">
        <v>457</v>
      </c>
      <c r="L23" s="45" t="s">
        <v>462</v>
      </c>
      <c r="M23" s="45" t="s">
        <v>463</v>
      </c>
      <c r="N23" s="45" t="s">
        <v>468</v>
      </c>
      <c r="O23" s="45" t="s">
        <v>469</v>
      </c>
      <c r="P23" s="45" t="s">
        <v>473</v>
      </c>
      <c r="Q23" s="45" t="s">
        <v>474</v>
      </c>
      <c r="R23" s="44" t="s">
        <v>479</v>
      </c>
      <c r="S23" s="44" t="s">
        <v>480</v>
      </c>
    </row>
    <row r="24" spans="1:19" ht="19.2" x14ac:dyDescent="0.45">
      <c r="A24" t="s">
        <v>481</v>
      </c>
      <c r="B24" s="60" t="s">
        <v>482</v>
      </c>
      <c r="C24" s="61" t="s">
        <v>483</v>
      </c>
      <c r="D24" s="60" t="s">
        <v>484</v>
      </c>
      <c r="E24" s="60" t="s">
        <v>485</v>
      </c>
      <c r="F24" s="60" t="s">
        <v>486</v>
      </c>
      <c r="G24" s="61" t="s">
        <v>487</v>
      </c>
      <c r="H24" s="60" t="s">
        <v>488</v>
      </c>
      <c r="I24" s="60" t="s">
        <v>489</v>
      </c>
      <c r="J24" s="60" t="s">
        <v>490</v>
      </c>
      <c r="K24" s="61" t="s">
        <v>491</v>
      </c>
      <c r="L24" s="60" t="s">
        <v>492</v>
      </c>
      <c r="M24" s="60" t="s">
        <v>493</v>
      </c>
      <c r="N24" s="61" t="s">
        <v>494</v>
      </c>
      <c r="O24" s="60" t="s">
        <v>495</v>
      </c>
      <c r="P24" s="60" t="s">
        <v>496</v>
      </c>
      <c r="Q24" s="60" t="s">
        <v>497</v>
      </c>
      <c r="R24" s="44" t="s">
        <v>498</v>
      </c>
      <c r="S24" s="44" t="s">
        <v>499</v>
      </c>
    </row>
    <row r="25" spans="1:19" x14ac:dyDescent="0.3">
      <c r="A25" s="44" t="s">
        <v>500</v>
      </c>
      <c r="B25" s="44" t="s">
        <v>501</v>
      </c>
      <c r="C25" s="44" t="s">
        <v>502</v>
      </c>
      <c r="D25" s="44" t="s">
        <v>503</v>
      </c>
      <c r="E25" s="44" t="s">
        <v>504</v>
      </c>
      <c r="F25" s="44" t="s">
        <v>505</v>
      </c>
      <c r="G25" s="44" t="s">
        <v>506</v>
      </c>
      <c r="H25" s="44" t="s">
        <v>507</v>
      </c>
      <c r="I25" s="44" t="s">
        <v>508</v>
      </c>
      <c r="J25" s="44" t="s">
        <v>509</v>
      </c>
      <c r="K25" s="44" t="s">
        <v>510</v>
      </c>
      <c r="L25" s="44" t="s">
        <v>511</v>
      </c>
      <c r="M25" s="44" t="s">
        <v>163</v>
      </c>
      <c r="N25" s="44" t="s">
        <v>512</v>
      </c>
      <c r="O25" s="44" t="s">
        <v>513</v>
      </c>
      <c r="P25" s="44" t="s">
        <v>514</v>
      </c>
      <c r="Q25" s="44" t="s">
        <v>515</v>
      </c>
      <c r="R25" s="44" t="s">
        <v>74</v>
      </c>
      <c r="S25" s="44" t="s">
        <v>77</v>
      </c>
    </row>
    <row r="26" spans="1:19" x14ac:dyDescent="0.3">
      <c r="A26" s="44" t="s">
        <v>516</v>
      </c>
      <c r="B26" s="44" t="s">
        <v>501</v>
      </c>
      <c r="C26" s="44" t="s">
        <v>517</v>
      </c>
      <c r="D26" s="44" t="s">
        <v>518</v>
      </c>
      <c r="E26" s="44" t="s">
        <v>519</v>
      </c>
      <c r="F26" s="44" t="s">
        <v>505</v>
      </c>
      <c r="G26" s="44" t="s">
        <v>520</v>
      </c>
      <c r="H26" s="44" t="s">
        <v>507</v>
      </c>
      <c r="I26" s="44" t="s">
        <v>521</v>
      </c>
      <c r="J26" s="44" t="s">
        <v>522</v>
      </c>
      <c r="K26" s="44" t="s">
        <v>523</v>
      </c>
      <c r="L26" s="44" t="s">
        <v>524</v>
      </c>
      <c r="M26" s="44" t="s">
        <v>44</v>
      </c>
      <c r="N26" s="44" t="s">
        <v>525</v>
      </c>
      <c r="O26" s="44" t="s">
        <v>526</v>
      </c>
      <c r="P26" s="44" t="s">
        <v>527</v>
      </c>
      <c r="Q26" s="44" t="s">
        <v>528</v>
      </c>
      <c r="R26" s="44" t="s">
        <v>74</v>
      </c>
      <c r="S26" s="44" t="s">
        <v>77</v>
      </c>
    </row>
    <row r="27" spans="1:19" x14ac:dyDescent="0.3">
      <c r="A27" s="44" t="s">
        <v>529</v>
      </c>
      <c r="B27" s="44" t="s">
        <v>530</v>
      </c>
      <c r="C27" s="44" t="s">
        <v>531</v>
      </c>
      <c r="D27" s="44" t="s">
        <v>532</v>
      </c>
      <c r="E27" s="44" t="s">
        <v>533</v>
      </c>
      <c r="F27" s="44" t="s">
        <v>534</v>
      </c>
      <c r="G27" s="44" t="s">
        <v>535</v>
      </c>
      <c r="H27" s="44" t="s">
        <v>536</v>
      </c>
      <c r="I27" s="44" t="s">
        <v>537</v>
      </c>
      <c r="J27" s="44" t="s">
        <v>538</v>
      </c>
      <c r="K27" s="44" t="s">
        <v>539</v>
      </c>
      <c r="L27" s="44" t="s">
        <v>540</v>
      </c>
      <c r="M27" s="44" t="s">
        <v>541</v>
      </c>
      <c r="N27" s="44" t="s">
        <v>542</v>
      </c>
      <c r="O27" s="44" t="s">
        <v>543</v>
      </c>
      <c r="P27" s="44" t="s">
        <v>544</v>
      </c>
      <c r="Q27" s="44" t="s">
        <v>545</v>
      </c>
      <c r="R27" s="44" t="s">
        <v>74</v>
      </c>
      <c r="S27" s="44" t="s">
        <v>77</v>
      </c>
    </row>
    <row r="28" spans="1:19" x14ac:dyDescent="0.3">
      <c r="A28" s="44" t="s">
        <v>546</v>
      </c>
      <c r="B28" s="44" t="s">
        <v>547</v>
      </c>
      <c r="C28" s="44" t="s">
        <v>548</v>
      </c>
      <c r="D28" s="44" t="s">
        <v>549</v>
      </c>
      <c r="E28" s="44" t="s">
        <v>550</v>
      </c>
      <c r="F28" s="44" t="s">
        <v>551</v>
      </c>
      <c r="G28" s="44" t="s">
        <v>552</v>
      </c>
      <c r="H28" s="44" t="s">
        <v>553</v>
      </c>
      <c r="I28" s="44" t="s">
        <v>554</v>
      </c>
      <c r="J28" s="44" t="s">
        <v>555</v>
      </c>
      <c r="K28" s="44" t="s">
        <v>556</v>
      </c>
      <c r="L28" s="44" t="s">
        <v>557</v>
      </c>
      <c r="M28" s="44" t="s">
        <v>558</v>
      </c>
      <c r="N28" s="44" t="s">
        <v>559</v>
      </c>
      <c r="O28" s="44" t="s">
        <v>560</v>
      </c>
      <c r="P28" s="44" t="s">
        <v>561</v>
      </c>
      <c r="Q28" s="44" t="s">
        <v>562</v>
      </c>
      <c r="R28" s="44" t="s">
        <v>74</v>
      </c>
      <c r="S28" s="44" t="s">
        <v>77</v>
      </c>
    </row>
    <row r="29" spans="1:19" x14ac:dyDescent="0.3">
      <c r="A29" s="44" t="s">
        <v>563</v>
      </c>
      <c r="B29" s="44" t="s">
        <v>564</v>
      </c>
      <c r="C29" s="44" t="s">
        <v>565</v>
      </c>
      <c r="D29" s="44" t="s">
        <v>566</v>
      </c>
      <c r="E29" s="44" t="s">
        <v>567</v>
      </c>
      <c r="F29" s="44" t="s">
        <v>568</v>
      </c>
      <c r="G29" s="44" t="s">
        <v>314</v>
      </c>
      <c r="H29" s="44" t="s">
        <v>569</v>
      </c>
      <c r="I29" s="44" t="s">
        <v>570</v>
      </c>
      <c r="J29" s="44" t="s">
        <v>571</v>
      </c>
      <c r="K29" s="44" t="s">
        <v>572</v>
      </c>
      <c r="L29" s="44" t="s">
        <v>573</v>
      </c>
      <c r="M29" s="44" t="s">
        <v>574</v>
      </c>
      <c r="N29" s="44" t="s">
        <v>575</v>
      </c>
      <c r="O29" s="44" t="s">
        <v>576</v>
      </c>
      <c r="P29" s="44" t="s">
        <v>577</v>
      </c>
      <c r="Q29" s="44" t="s">
        <v>578</v>
      </c>
      <c r="R29" s="44" t="s">
        <v>74</v>
      </c>
      <c r="S29" s="44" t="s">
        <v>77</v>
      </c>
    </row>
    <row r="30" spans="1:19" x14ac:dyDescent="0.3">
      <c r="A30" s="44" t="s">
        <v>579</v>
      </c>
      <c r="B30" s="44" t="s">
        <v>580</v>
      </c>
      <c r="C30" s="44" t="s">
        <v>581</v>
      </c>
      <c r="D30" s="44" t="s">
        <v>582</v>
      </c>
      <c r="E30" s="44" t="s">
        <v>567</v>
      </c>
      <c r="F30" s="44" t="s">
        <v>583</v>
      </c>
      <c r="G30" s="44" t="s">
        <v>584</v>
      </c>
      <c r="H30" s="44" t="s">
        <v>569</v>
      </c>
      <c r="I30" s="44" t="s">
        <v>570</v>
      </c>
      <c r="J30" s="44" t="s">
        <v>571</v>
      </c>
      <c r="K30" s="44" t="s">
        <v>572</v>
      </c>
      <c r="L30" s="44" t="s">
        <v>573</v>
      </c>
      <c r="M30" s="44" t="s">
        <v>574</v>
      </c>
      <c r="N30" s="44" t="s">
        <v>585</v>
      </c>
      <c r="O30" s="44" t="s">
        <v>586</v>
      </c>
      <c r="P30" s="44" t="s">
        <v>587</v>
      </c>
      <c r="Q30" s="44" t="s">
        <v>588</v>
      </c>
      <c r="R30" s="44" t="s">
        <v>74</v>
      </c>
      <c r="S30" s="44" t="s">
        <v>77</v>
      </c>
    </row>
    <row r="31" spans="1:19" x14ac:dyDescent="0.3">
      <c r="A31" s="44" t="s">
        <v>589</v>
      </c>
      <c r="B31" s="44" t="s">
        <v>590</v>
      </c>
      <c r="C31" s="44" t="s">
        <v>591</v>
      </c>
      <c r="D31" s="44" t="s">
        <v>592</v>
      </c>
      <c r="E31" s="44" t="s">
        <v>593</v>
      </c>
      <c r="F31" s="44" t="s">
        <v>594</v>
      </c>
      <c r="G31" s="44" t="s">
        <v>595</v>
      </c>
      <c r="H31" s="44" t="s">
        <v>596</v>
      </c>
      <c r="I31" s="44" t="s">
        <v>597</v>
      </c>
      <c r="J31" s="44" t="s">
        <v>598</v>
      </c>
      <c r="K31" s="44" t="s">
        <v>599</v>
      </c>
      <c r="L31" s="44" t="s">
        <v>600</v>
      </c>
      <c r="M31" s="44" t="s">
        <v>601</v>
      </c>
      <c r="N31" s="44" t="s">
        <v>602</v>
      </c>
      <c r="O31" s="44" t="s">
        <v>603</v>
      </c>
      <c r="P31" s="44" t="s">
        <v>604</v>
      </c>
      <c r="Q31" s="44" t="s">
        <v>605</v>
      </c>
      <c r="R31" s="44" t="s">
        <v>74</v>
      </c>
      <c r="S31" s="44" t="s">
        <v>77</v>
      </c>
    </row>
    <row r="32" spans="1:19" x14ac:dyDescent="0.3">
      <c r="A32" s="44" t="s">
        <v>606</v>
      </c>
      <c r="B32" s="44" t="s">
        <v>611</v>
      </c>
      <c r="C32" s="44" t="s">
        <v>612</v>
      </c>
      <c r="D32" s="44" t="s">
        <v>613</v>
      </c>
      <c r="E32" s="44" t="s">
        <v>614</v>
      </c>
      <c r="F32" s="44" t="s">
        <v>694</v>
      </c>
      <c r="G32" s="44" t="s">
        <v>695</v>
      </c>
      <c r="H32" s="44" t="s">
        <v>696</v>
      </c>
      <c r="I32" s="44" t="s">
        <v>697</v>
      </c>
      <c r="J32" s="44" t="s">
        <v>607</v>
      </c>
      <c r="K32" s="44" t="s">
        <v>698</v>
      </c>
      <c r="L32" s="44" t="s">
        <v>699</v>
      </c>
      <c r="M32" s="44" t="s">
        <v>700</v>
      </c>
      <c r="N32" s="44" t="s">
        <v>608</v>
      </c>
      <c r="O32" s="44" t="s">
        <v>609</v>
      </c>
      <c r="P32" s="44" t="s">
        <v>473</v>
      </c>
      <c r="Q32" s="44" t="s">
        <v>610</v>
      </c>
      <c r="R32" s="44" t="s">
        <v>74</v>
      </c>
      <c r="S32" s="44" t="s">
        <v>77</v>
      </c>
    </row>
    <row r="33" spans="1:19" x14ac:dyDescent="0.3">
      <c r="A33" s="44" t="s">
        <v>615</v>
      </c>
      <c r="B33" s="44" t="s">
        <v>616</v>
      </c>
      <c r="C33" s="44" t="s">
        <v>617</v>
      </c>
      <c r="D33" s="44" t="s">
        <v>618</v>
      </c>
      <c r="E33" s="44" t="s">
        <v>619</v>
      </c>
      <c r="F33" s="44" t="s">
        <v>620</v>
      </c>
      <c r="G33" s="44" t="s">
        <v>621</v>
      </c>
      <c r="H33" s="44" t="s">
        <v>622</v>
      </c>
      <c r="I33" s="44" t="s">
        <v>623</v>
      </c>
      <c r="J33" s="44" t="s">
        <v>624</v>
      </c>
      <c r="K33" s="44" t="s">
        <v>625</v>
      </c>
      <c r="L33" s="44" t="s">
        <v>626</v>
      </c>
      <c r="M33" s="44" t="s">
        <v>627</v>
      </c>
      <c r="N33" s="44" t="s">
        <v>628</v>
      </c>
      <c r="O33" s="44" t="s">
        <v>629</v>
      </c>
      <c r="P33" s="44" t="s">
        <v>630</v>
      </c>
      <c r="Q33" s="44" t="s">
        <v>631</v>
      </c>
      <c r="R33" s="44" t="s">
        <v>74</v>
      </c>
      <c r="S33" s="44" t="s">
        <v>77</v>
      </c>
    </row>
    <row r="34" spans="1:19" x14ac:dyDescent="0.3">
      <c r="A34" s="44" t="s">
        <v>632</v>
      </c>
      <c r="B34" s="44" t="s">
        <v>633</v>
      </c>
      <c r="C34" s="44" t="s">
        <v>633</v>
      </c>
      <c r="D34" s="44" t="s">
        <v>634</v>
      </c>
      <c r="E34" s="44" t="s">
        <v>634</v>
      </c>
      <c r="F34" s="44" t="s">
        <v>635</v>
      </c>
      <c r="G34" s="44" t="s">
        <v>635</v>
      </c>
      <c r="H34" s="44" t="s">
        <v>636</v>
      </c>
      <c r="I34" s="44" t="s">
        <v>636</v>
      </c>
      <c r="J34" s="44" t="s">
        <v>637</v>
      </c>
      <c r="K34" s="44" t="s">
        <v>637</v>
      </c>
      <c r="L34" s="44" t="s">
        <v>638</v>
      </c>
      <c r="M34" s="44" t="s">
        <v>638</v>
      </c>
      <c r="N34" s="44" t="s">
        <v>639</v>
      </c>
      <c r="O34" s="44" t="s">
        <v>639</v>
      </c>
      <c r="P34" s="44" t="s">
        <v>640</v>
      </c>
      <c r="Q34" s="44" t="s">
        <v>640</v>
      </c>
      <c r="R34" s="44" t="s">
        <v>74</v>
      </c>
      <c r="S34" s="44" t="s">
        <v>77</v>
      </c>
    </row>
    <row r="35" spans="1:19" x14ac:dyDescent="0.3">
      <c r="A35" s="44" t="s">
        <v>641</v>
      </c>
      <c r="B35" s="44" t="s">
        <v>642</v>
      </c>
      <c r="C35" s="44" t="s">
        <v>643</v>
      </c>
      <c r="D35" s="44" t="s">
        <v>644</v>
      </c>
      <c r="E35" s="44" t="s">
        <v>645</v>
      </c>
      <c r="F35" s="44" t="s">
        <v>646</v>
      </c>
      <c r="G35" s="44" t="s">
        <v>647</v>
      </c>
      <c r="H35" s="44" t="s">
        <v>648</v>
      </c>
      <c r="I35" s="44" t="s">
        <v>649</v>
      </c>
      <c r="J35" s="44" t="s">
        <v>650</v>
      </c>
      <c r="K35" s="44" t="s">
        <v>651</v>
      </c>
      <c r="L35" s="44" t="s">
        <v>652</v>
      </c>
      <c r="M35" s="44" t="s">
        <v>653</v>
      </c>
      <c r="N35" s="44" t="s">
        <v>654</v>
      </c>
      <c r="O35" s="44" t="s">
        <v>655</v>
      </c>
      <c r="P35" s="44" t="s">
        <v>656</v>
      </c>
      <c r="Q35" s="44" t="s">
        <v>657</v>
      </c>
      <c r="R35" s="44" t="s">
        <v>74</v>
      </c>
      <c r="S35" s="44" t="s">
        <v>77</v>
      </c>
    </row>
    <row r="36" spans="1:19" x14ac:dyDescent="0.3">
      <c r="A36" s="44" t="s">
        <v>658</v>
      </c>
      <c r="B36" s="44" t="s">
        <v>659</v>
      </c>
      <c r="C36" s="44" t="s">
        <v>660</v>
      </c>
      <c r="D36" s="44" t="s">
        <v>661</v>
      </c>
      <c r="E36" s="44" t="s">
        <v>662</v>
      </c>
      <c r="F36" s="44" t="s">
        <v>663</v>
      </c>
      <c r="G36" s="44" t="s">
        <v>664</v>
      </c>
      <c r="H36" s="44" t="s">
        <v>665</v>
      </c>
      <c r="I36" s="44" t="s">
        <v>666</v>
      </c>
      <c r="J36" s="44" t="s">
        <v>667</v>
      </c>
      <c r="K36" s="44" t="s">
        <v>668</v>
      </c>
      <c r="L36" s="44" t="s">
        <v>669</v>
      </c>
      <c r="M36" s="44" t="s">
        <v>670</v>
      </c>
      <c r="N36" s="44" t="s">
        <v>671</v>
      </c>
      <c r="O36" s="44" t="s">
        <v>672</v>
      </c>
      <c r="P36" s="44" t="s">
        <v>673</v>
      </c>
      <c r="Q36" s="44" t="s">
        <v>674</v>
      </c>
      <c r="R36" s="44" t="s">
        <v>74</v>
      </c>
      <c r="S36" s="44" t="s">
        <v>77</v>
      </c>
    </row>
    <row r="37" spans="1:19" x14ac:dyDescent="0.3">
      <c r="A37" t="s">
        <v>675</v>
      </c>
      <c r="B37" s="44" t="s">
        <v>430</v>
      </c>
      <c r="C37" s="44" t="s">
        <v>676</v>
      </c>
      <c r="D37" s="44" t="s">
        <v>677</v>
      </c>
      <c r="E37" s="44" t="s">
        <v>678</v>
      </c>
      <c r="F37" s="44" t="s">
        <v>679</v>
      </c>
      <c r="G37" s="44" t="s">
        <v>680</v>
      </c>
      <c r="H37" s="44" t="s">
        <v>681</v>
      </c>
      <c r="I37" s="44" t="s">
        <v>682</v>
      </c>
      <c r="J37" s="44" t="s">
        <v>683</v>
      </c>
      <c r="K37" s="44" t="s">
        <v>453</v>
      </c>
      <c r="L37" s="44" t="s">
        <v>684</v>
      </c>
      <c r="M37" s="44" t="s">
        <v>685</v>
      </c>
      <c r="N37" s="44" t="s">
        <v>686</v>
      </c>
      <c r="O37" s="44" t="s">
        <v>687</v>
      </c>
      <c r="P37" s="44" t="s">
        <v>470</v>
      </c>
      <c r="Q37" s="44" t="s">
        <v>688</v>
      </c>
      <c r="R37" s="44" t="s">
        <v>475</v>
      </c>
      <c r="S37" s="44" t="s">
        <v>689</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chiara saporetti</cp:lastModifiedBy>
  <dcterms:created xsi:type="dcterms:W3CDTF">2012-03-20T13:56:56Z</dcterms:created>
  <dcterms:modified xsi:type="dcterms:W3CDTF">2021-10-19T16:11:43Z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