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soyma\Documents\GitHub\EstadoDemocraciaDemo_PUCP\"/>
    </mc:Choice>
  </mc:AlternateContent>
  <xr:revisionPtr revIDLastSave="0" documentId="8_{EB936C67-261C-47F1-BC23-A1CBF35E1520}" xr6:coauthVersionLast="47" xr6:coauthVersionMax="47" xr10:uidLastSave="{00000000-0000-0000-0000-000000000000}"/>
  <bookViews>
    <workbookView xWindow="-108" yWindow="-108" windowWidth="23256" windowHeight="12576" xr2:uid="{00000000-000D-0000-FFFF-FFFF00000000}"/>
  </bookViews>
  <sheets>
    <sheet name="GENERAL" sheetId="1" r:id="rId1"/>
    <sheet name="1876_M1" sheetId="9" r:id="rId2"/>
    <sheet name="1929_M1" sheetId="2" r:id="rId3"/>
    <sheet name="1940_M1" sheetId="3" r:id="rId4"/>
    <sheet name="1949_M1" sheetId="4" r:id="rId5"/>
    <sheet name="1960_M1" sheetId="7" r:id="rId6"/>
    <sheet name="1972_M1" sheetId="8" r:id="rId7"/>
    <sheet name="1981_M1" sheetId="10" r:id="rId8"/>
    <sheet name="1960_M2" sheetId="6" r:id="rId9"/>
    <sheet name="1929_M2" sheetId="5" r:id="rId10"/>
  </sheet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A4" i="8" l="1"/>
  <c r="G4" i="8"/>
  <c r="BC4" i="7"/>
  <c r="B27" i="1"/>
  <c r="E36" i="9"/>
  <c r="E37" i="9"/>
  <c r="E38" i="9"/>
  <c r="E39" i="9"/>
  <c r="E40" i="9"/>
  <c r="E41" i="9"/>
  <c r="E42" i="9"/>
  <c r="E43" i="9"/>
  <c r="E44" i="9"/>
  <c r="E45" i="9"/>
  <c r="E46" i="9"/>
  <c r="E47" i="9"/>
  <c r="E48" i="9"/>
  <c r="E49" i="9"/>
  <c r="E50" i="9"/>
  <c r="E52" i="9"/>
  <c r="E53" i="9"/>
  <c r="E54" i="9"/>
  <c r="E55" i="9"/>
  <c r="E56" i="9"/>
  <c r="E57" i="9"/>
  <c r="E58" i="9"/>
  <c r="E35" i="9"/>
  <c r="AB5" i="9"/>
  <c r="AB6" i="9"/>
  <c r="AB7" i="9"/>
  <c r="AB8" i="9"/>
  <c r="AB9" i="9"/>
  <c r="AB10" i="9"/>
  <c r="AA30" i="9" s="1"/>
  <c r="AB11" i="9"/>
  <c r="AB12" i="9"/>
  <c r="AB13" i="9"/>
  <c r="AB14" i="9"/>
  <c r="AB15" i="9"/>
  <c r="AB16" i="9"/>
  <c r="AB17" i="9"/>
  <c r="AB18" i="9"/>
  <c r="AB19" i="9"/>
  <c r="AB20" i="9"/>
  <c r="AB21" i="9"/>
  <c r="AB22" i="9"/>
  <c r="AB23" i="9"/>
  <c r="AB24" i="9"/>
  <c r="AB25" i="9"/>
  <c r="AB26" i="9"/>
  <c r="AB27" i="9"/>
  <c r="AB28" i="9"/>
  <c r="AB4" i="9"/>
  <c r="Z7" i="9"/>
  <c r="Z11" i="9"/>
  <c r="Z15" i="9"/>
  <c r="Z19" i="9"/>
  <c r="Z23" i="9"/>
  <c r="Z27" i="9"/>
  <c r="X30" i="9"/>
  <c r="Z6" i="9" s="1"/>
  <c r="Y5" i="9"/>
  <c r="Z5" i="9" s="1"/>
  <c r="Y6" i="9"/>
  <c r="Y7" i="9"/>
  <c r="Y8" i="9"/>
  <c r="Z8" i="9" s="1"/>
  <c r="Y9" i="9"/>
  <c r="Z9" i="9" s="1"/>
  <c r="Y10" i="9"/>
  <c r="Y11" i="9"/>
  <c r="Y12" i="9"/>
  <c r="Z12" i="9" s="1"/>
  <c r="Y13" i="9"/>
  <c r="Z13" i="9" s="1"/>
  <c r="Y14" i="9"/>
  <c r="Y15" i="9"/>
  <c r="Y16" i="9"/>
  <c r="Z16" i="9" s="1"/>
  <c r="Y17" i="9"/>
  <c r="Z17" i="9" s="1"/>
  <c r="Y18" i="9"/>
  <c r="Y19" i="9"/>
  <c r="Y20" i="9"/>
  <c r="Z20" i="9" s="1"/>
  <c r="Y21" i="9"/>
  <c r="Z21" i="9" s="1"/>
  <c r="Y22" i="9"/>
  <c r="Y23" i="9"/>
  <c r="Y24" i="9"/>
  <c r="Z24" i="9" s="1"/>
  <c r="Y25" i="9"/>
  <c r="Z25" i="9" s="1"/>
  <c r="Y26" i="9"/>
  <c r="Y27" i="9"/>
  <c r="Y28" i="9"/>
  <c r="Z28" i="9" s="1"/>
  <c r="Y4" i="9"/>
  <c r="Z4" i="9" s="1"/>
  <c r="T5" i="9"/>
  <c r="T6" i="9"/>
  <c r="T7" i="9"/>
  <c r="T8" i="9"/>
  <c r="T9" i="9"/>
  <c r="T10" i="9"/>
  <c r="T11" i="9"/>
  <c r="T12" i="9"/>
  <c r="T13" i="9"/>
  <c r="T14" i="9"/>
  <c r="T15" i="9"/>
  <c r="T16" i="9"/>
  <c r="T17" i="9"/>
  <c r="T18" i="9"/>
  <c r="T19" i="9"/>
  <c r="T20" i="9"/>
  <c r="T21" i="9"/>
  <c r="T22" i="9"/>
  <c r="T23" i="9"/>
  <c r="T24" i="9"/>
  <c r="T25" i="9"/>
  <c r="T26" i="9"/>
  <c r="T27" i="9"/>
  <c r="T28" i="9"/>
  <c r="T4" i="9"/>
  <c r="Q5" i="9"/>
  <c r="Q6" i="9"/>
  <c r="Q7" i="9"/>
  <c r="Q8" i="9"/>
  <c r="Q9" i="9"/>
  <c r="Q10" i="9"/>
  <c r="Q11" i="9"/>
  <c r="Q12" i="9"/>
  <c r="Q13" i="9"/>
  <c r="Q14" i="9"/>
  <c r="Q15" i="9"/>
  <c r="Q16" i="9"/>
  <c r="Q17" i="9"/>
  <c r="Q18" i="9"/>
  <c r="R18" i="9" s="1"/>
  <c r="Q19" i="9"/>
  <c r="P30" i="9" s="1"/>
  <c r="Q20" i="9"/>
  <c r="Q21" i="9"/>
  <c r="Q22" i="9"/>
  <c r="R22" i="9" s="1"/>
  <c r="Q23" i="9"/>
  <c r="R23" i="9" s="1"/>
  <c r="Q24" i="9"/>
  <c r="Q25" i="9"/>
  <c r="Q26" i="9"/>
  <c r="R26" i="9" s="1"/>
  <c r="Q27" i="9"/>
  <c r="R27" i="9" s="1"/>
  <c r="Q28" i="9"/>
  <c r="Q4" i="9"/>
  <c r="N7" i="9"/>
  <c r="N11" i="9"/>
  <c r="N15" i="9"/>
  <c r="N19" i="9"/>
  <c r="N23" i="9"/>
  <c r="N27" i="9"/>
  <c r="L30" i="9"/>
  <c r="N6" i="9" s="1"/>
  <c r="M5" i="9"/>
  <c r="N5" i="9" s="1"/>
  <c r="M6" i="9"/>
  <c r="M7" i="9"/>
  <c r="M8" i="9"/>
  <c r="N8" i="9" s="1"/>
  <c r="M9" i="9"/>
  <c r="N9" i="9" s="1"/>
  <c r="M10" i="9"/>
  <c r="M11" i="9"/>
  <c r="M12" i="9"/>
  <c r="N12" i="9" s="1"/>
  <c r="M13" i="9"/>
  <c r="N13" i="9" s="1"/>
  <c r="M14" i="9"/>
  <c r="M15" i="9"/>
  <c r="M16" i="9"/>
  <c r="N16" i="9" s="1"/>
  <c r="M17" i="9"/>
  <c r="N17" i="9" s="1"/>
  <c r="M18" i="9"/>
  <c r="M19" i="9"/>
  <c r="M20" i="9"/>
  <c r="N20" i="9" s="1"/>
  <c r="M21" i="9"/>
  <c r="N21" i="9" s="1"/>
  <c r="M22" i="9"/>
  <c r="M23" i="9"/>
  <c r="M24" i="9"/>
  <c r="N24" i="9" s="1"/>
  <c r="M25" i="9"/>
  <c r="N25" i="9" s="1"/>
  <c r="M26" i="9"/>
  <c r="M27" i="9"/>
  <c r="M28" i="9"/>
  <c r="N28" i="9" s="1"/>
  <c r="M4" i="9"/>
  <c r="N4" i="9" s="1"/>
  <c r="K8" i="9"/>
  <c r="K12" i="9"/>
  <c r="K16" i="9"/>
  <c r="K20" i="9"/>
  <c r="K24" i="9"/>
  <c r="K28" i="9"/>
  <c r="I30" i="9"/>
  <c r="K6" i="9" s="1"/>
  <c r="J4" i="9"/>
  <c r="K4" i="9" s="1"/>
  <c r="J5" i="9"/>
  <c r="K5" i="9" s="1"/>
  <c r="J6" i="9"/>
  <c r="J7" i="9"/>
  <c r="K7" i="9" s="1"/>
  <c r="J8" i="9"/>
  <c r="J9" i="9"/>
  <c r="K9" i="9" s="1"/>
  <c r="J10" i="9"/>
  <c r="J11" i="9"/>
  <c r="K11" i="9" s="1"/>
  <c r="J12" i="9"/>
  <c r="J13" i="9"/>
  <c r="K13" i="9" s="1"/>
  <c r="J14" i="9"/>
  <c r="J15" i="9"/>
  <c r="K15" i="9" s="1"/>
  <c r="J16" i="9"/>
  <c r="J17" i="9"/>
  <c r="K17" i="9" s="1"/>
  <c r="J18" i="9"/>
  <c r="J19" i="9"/>
  <c r="K19" i="9" s="1"/>
  <c r="J20" i="9"/>
  <c r="J21" i="9"/>
  <c r="K21" i="9" s="1"/>
  <c r="J22" i="9"/>
  <c r="J23" i="9"/>
  <c r="K23" i="9" s="1"/>
  <c r="J24" i="9"/>
  <c r="J25" i="9"/>
  <c r="K25" i="9" s="1"/>
  <c r="J26" i="9"/>
  <c r="J27" i="9"/>
  <c r="K27" i="9" s="1"/>
  <c r="J28" i="9"/>
  <c r="AA29" i="9"/>
  <c r="X29" i="9"/>
  <c r="S29" i="9"/>
  <c r="O29" i="9"/>
  <c r="L29" i="9"/>
  <c r="I29" i="9"/>
  <c r="E29" i="9"/>
  <c r="D29" i="9"/>
  <c r="F25" i="9"/>
  <c r="F29" i="9" s="1"/>
  <c r="H27" i="1"/>
  <c r="D39" i="10"/>
  <c r="D47" i="10"/>
  <c r="C60" i="10"/>
  <c r="D52" i="10" s="1"/>
  <c r="E36" i="10"/>
  <c r="E38" i="10"/>
  <c r="E39" i="10"/>
  <c r="E40" i="10"/>
  <c r="D40" i="10" s="1"/>
  <c r="E41" i="10"/>
  <c r="E42" i="10"/>
  <c r="D42" i="10" s="1"/>
  <c r="E43" i="10"/>
  <c r="E44" i="10"/>
  <c r="D44" i="10" s="1"/>
  <c r="E45" i="10"/>
  <c r="E46" i="10"/>
  <c r="D46" i="10" s="1"/>
  <c r="E47" i="10"/>
  <c r="E48" i="10"/>
  <c r="D48" i="10" s="1"/>
  <c r="E49" i="10"/>
  <c r="E51" i="10"/>
  <c r="D51" i="10" s="1"/>
  <c r="E52" i="10"/>
  <c r="E53" i="10"/>
  <c r="D53" i="10" s="1"/>
  <c r="E54" i="10"/>
  <c r="E55" i="10"/>
  <c r="D55" i="10" s="1"/>
  <c r="E57" i="10"/>
  <c r="D57" i="10" s="1"/>
  <c r="E58" i="10"/>
  <c r="D58" i="10" s="1"/>
  <c r="E59" i="10"/>
  <c r="E35" i="10"/>
  <c r="D35" i="10" s="1"/>
  <c r="BU5" i="10"/>
  <c r="BV5" i="10" s="1"/>
  <c r="BU6" i="10"/>
  <c r="BV6" i="10" s="1"/>
  <c r="BU7" i="10"/>
  <c r="BV7" i="10" s="1"/>
  <c r="BU8" i="10"/>
  <c r="BV8" i="10" s="1"/>
  <c r="BU9" i="10"/>
  <c r="BV9" i="10" s="1"/>
  <c r="BU10" i="10"/>
  <c r="BV10" i="10" s="1"/>
  <c r="BU11" i="10"/>
  <c r="BV11" i="10" s="1"/>
  <c r="BU12" i="10"/>
  <c r="BV12" i="10" s="1"/>
  <c r="BU13" i="10"/>
  <c r="BV13" i="10" s="1"/>
  <c r="BU14" i="10"/>
  <c r="BV14" i="10" s="1"/>
  <c r="BU15" i="10"/>
  <c r="BV15" i="10" s="1"/>
  <c r="BU16" i="10"/>
  <c r="BV16" i="10" s="1"/>
  <c r="BU17" i="10"/>
  <c r="BV17" i="10" s="1"/>
  <c r="BU18" i="10"/>
  <c r="BV18" i="10" s="1"/>
  <c r="BU19" i="10"/>
  <c r="BV19" i="10" s="1"/>
  <c r="BU20" i="10"/>
  <c r="BV20" i="10" s="1"/>
  <c r="BU21" i="10"/>
  <c r="BV21" i="10" s="1"/>
  <c r="BU22" i="10"/>
  <c r="BV22" i="10" s="1"/>
  <c r="BU23" i="10"/>
  <c r="BV23" i="10" s="1"/>
  <c r="BU24" i="10"/>
  <c r="BV24" i="10" s="1"/>
  <c r="BU25" i="10"/>
  <c r="BV25" i="10" s="1"/>
  <c r="BU26" i="10"/>
  <c r="BV26" i="10" s="1"/>
  <c r="BU27" i="10"/>
  <c r="BV27" i="10" s="1"/>
  <c r="BU28" i="10"/>
  <c r="BV28" i="10" s="1"/>
  <c r="BU4" i="10"/>
  <c r="BR5" i="10"/>
  <c r="BR6" i="10"/>
  <c r="BR7" i="10"/>
  <c r="BR8" i="10"/>
  <c r="BR9" i="10"/>
  <c r="BR10" i="10"/>
  <c r="BR11" i="10"/>
  <c r="BR12" i="10"/>
  <c r="BR13" i="10"/>
  <c r="BR14" i="10"/>
  <c r="BR15" i="10"/>
  <c r="BR16" i="10"/>
  <c r="BR17" i="10"/>
  <c r="BR18" i="10"/>
  <c r="BR19" i="10"/>
  <c r="BR20" i="10"/>
  <c r="BR21" i="10"/>
  <c r="BR22" i="10"/>
  <c r="BR23" i="10"/>
  <c r="BR24" i="10"/>
  <c r="BR25" i="10"/>
  <c r="BR26" i="10"/>
  <c r="BR27" i="10"/>
  <c r="BR28" i="10"/>
  <c r="BR4" i="10"/>
  <c r="BM5" i="10"/>
  <c r="BM6" i="10"/>
  <c r="BM7" i="10"/>
  <c r="BM8" i="10"/>
  <c r="BM9" i="10"/>
  <c r="BM10" i="10"/>
  <c r="BM11" i="10"/>
  <c r="BM12" i="10"/>
  <c r="BM13" i="10"/>
  <c r="BM14" i="10"/>
  <c r="BM15" i="10"/>
  <c r="BM16" i="10"/>
  <c r="BM17" i="10"/>
  <c r="BM18" i="10"/>
  <c r="BM19" i="10"/>
  <c r="BM20" i="10"/>
  <c r="BM21" i="10"/>
  <c r="BM22" i="10"/>
  <c r="BM23" i="10"/>
  <c r="BM24" i="10"/>
  <c r="BM25" i="10"/>
  <c r="BM26" i="10"/>
  <c r="BM27" i="10"/>
  <c r="BM28" i="10"/>
  <c r="BM4" i="10"/>
  <c r="BI5" i="10"/>
  <c r="BI6" i="10"/>
  <c r="BI7" i="10"/>
  <c r="BI8" i="10"/>
  <c r="BI9" i="10"/>
  <c r="BI10" i="10"/>
  <c r="BI11" i="10"/>
  <c r="BI12" i="10"/>
  <c r="BI13" i="10"/>
  <c r="BI14" i="10"/>
  <c r="BI15" i="10"/>
  <c r="BI16" i="10"/>
  <c r="BI17" i="10"/>
  <c r="BI18" i="10"/>
  <c r="BI19" i="10"/>
  <c r="BI20" i="10"/>
  <c r="BI21" i="10"/>
  <c r="BI22" i="10"/>
  <c r="BI23" i="10"/>
  <c r="BI24" i="10"/>
  <c r="BI25" i="10"/>
  <c r="BI26" i="10"/>
  <c r="BI27" i="10"/>
  <c r="BI28" i="10"/>
  <c r="BI4" i="10"/>
  <c r="BF5" i="10"/>
  <c r="BF6" i="10"/>
  <c r="BF7" i="10"/>
  <c r="BF8" i="10"/>
  <c r="BF9" i="10"/>
  <c r="BF10" i="10"/>
  <c r="BF11" i="10"/>
  <c r="BF12" i="10"/>
  <c r="BF13" i="10"/>
  <c r="BF14" i="10"/>
  <c r="BF15" i="10"/>
  <c r="BF16" i="10"/>
  <c r="BF17" i="10"/>
  <c r="BF18" i="10"/>
  <c r="BF19" i="10"/>
  <c r="BF20" i="10"/>
  <c r="BF21" i="10"/>
  <c r="BF22" i="10"/>
  <c r="BF23" i="10"/>
  <c r="BF24" i="10"/>
  <c r="BF25" i="10"/>
  <c r="BF26" i="10"/>
  <c r="BF27" i="10"/>
  <c r="BF28" i="10"/>
  <c r="BF4" i="10"/>
  <c r="AZ5" i="10"/>
  <c r="AZ6" i="10"/>
  <c r="AZ7" i="10"/>
  <c r="AZ8" i="10"/>
  <c r="AZ9" i="10"/>
  <c r="AZ10" i="10"/>
  <c r="AZ11" i="10"/>
  <c r="AZ12" i="10"/>
  <c r="AZ13" i="10"/>
  <c r="AZ14" i="10"/>
  <c r="AZ15" i="10"/>
  <c r="AZ16" i="10"/>
  <c r="AZ17" i="10"/>
  <c r="AZ18" i="10"/>
  <c r="AZ19" i="10"/>
  <c r="AZ20" i="10"/>
  <c r="AZ21" i="10"/>
  <c r="AZ22" i="10"/>
  <c r="AZ23" i="10"/>
  <c r="AZ24" i="10"/>
  <c r="AZ25" i="10"/>
  <c r="AZ26" i="10"/>
  <c r="AZ27" i="10"/>
  <c r="AZ28" i="10"/>
  <c r="AZ4" i="10"/>
  <c r="AU5" i="10"/>
  <c r="AU6" i="10"/>
  <c r="AU7" i="10"/>
  <c r="AU8" i="10"/>
  <c r="AU9" i="10"/>
  <c r="AU10" i="10"/>
  <c r="AU11" i="10"/>
  <c r="AU12" i="10"/>
  <c r="AU13" i="10"/>
  <c r="AU14" i="10"/>
  <c r="AU15" i="10"/>
  <c r="AU16" i="10"/>
  <c r="AU17" i="10"/>
  <c r="AU18" i="10"/>
  <c r="AU19" i="10"/>
  <c r="AU20" i="10"/>
  <c r="AU21" i="10"/>
  <c r="AU22" i="10"/>
  <c r="AU23" i="10"/>
  <c r="AU24" i="10"/>
  <c r="AU25" i="10"/>
  <c r="AU26" i="10"/>
  <c r="AU27" i="10"/>
  <c r="AU28" i="10"/>
  <c r="AU4" i="10"/>
  <c r="AL4" i="10"/>
  <c r="AL5" i="10"/>
  <c r="AL6" i="10"/>
  <c r="AL7" i="10"/>
  <c r="AL8" i="10"/>
  <c r="AL9" i="10"/>
  <c r="AL10" i="10"/>
  <c r="AL11" i="10"/>
  <c r="AL12" i="10"/>
  <c r="AL13" i="10"/>
  <c r="AL14" i="10"/>
  <c r="AL15" i="10"/>
  <c r="AL16" i="10"/>
  <c r="AL17" i="10"/>
  <c r="AL18" i="10"/>
  <c r="AL19" i="10"/>
  <c r="AL20" i="10"/>
  <c r="AL21" i="10"/>
  <c r="AL22" i="10"/>
  <c r="AL23" i="10"/>
  <c r="AL24" i="10"/>
  <c r="AL25" i="10"/>
  <c r="AL26" i="10"/>
  <c r="AL27" i="10"/>
  <c r="AL28" i="10"/>
  <c r="AI5" i="10"/>
  <c r="AI6" i="10"/>
  <c r="AI7" i="10"/>
  <c r="AI8" i="10"/>
  <c r="AI9" i="10"/>
  <c r="AI10" i="10"/>
  <c r="AI11" i="10"/>
  <c r="AI12" i="10"/>
  <c r="AI13" i="10"/>
  <c r="AI14" i="10"/>
  <c r="AI15" i="10"/>
  <c r="AI16" i="10"/>
  <c r="AI17" i="10"/>
  <c r="AI18" i="10"/>
  <c r="AI19" i="10"/>
  <c r="AI20" i="10"/>
  <c r="AI21" i="10"/>
  <c r="AI22" i="10"/>
  <c r="AI23" i="10"/>
  <c r="AI24" i="10"/>
  <c r="AI25" i="10"/>
  <c r="AI26" i="10"/>
  <c r="AI27" i="10"/>
  <c r="AI28" i="10"/>
  <c r="AI4" i="10"/>
  <c r="AA5" i="10"/>
  <c r="AA6" i="10"/>
  <c r="AA7" i="10"/>
  <c r="AA8" i="10"/>
  <c r="AA9" i="10"/>
  <c r="AA10" i="10"/>
  <c r="AA11" i="10"/>
  <c r="AA12" i="10"/>
  <c r="AA13" i="10"/>
  <c r="AA14" i="10"/>
  <c r="AA15" i="10"/>
  <c r="AA16" i="10"/>
  <c r="AA17" i="10"/>
  <c r="AA18" i="10"/>
  <c r="AA19" i="10"/>
  <c r="AA20" i="10"/>
  <c r="AA21" i="10"/>
  <c r="AA22" i="10"/>
  <c r="AA23" i="10"/>
  <c r="AA24" i="10"/>
  <c r="AA25" i="10"/>
  <c r="AA26" i="10"/>
  <c r="AA27" i="10"/>
  <c r="AA28" i="10"/>
  <c r="AA4" i="10"/>
  <c r="W5" i="10"/>
  <c r="W6" i="10"/>
  <c r="W7" i="10"/>
  <c r="W8" i="10"/>
  <c r="W9" i="10"/>
  <c r="W10" i="10"/>
  <c r="W11" i="10"/>
  <c r="W12" i="10"/>
  <c r="W13" i="10"/>
  <c r="W14" i="10"/>
  <c r="W15" i="10"/>
  <c r="W16" i="10"/>
  <c r="W17" i="10"/>
  <c r="W18" i="10"/>
  <c r="W19" i="10"/>
  <c r="W20" i="10"/>
  <c r="W21" i="10"/>
  <c r="W22" i="10"/>
  <c r="W23" i="10"/>
  <c r="W24" i="10"/>
  <c r="W25" i="10"/>
  <c r="W26" i="10"/>
  <c r="W27" i="10"/>
  <c r="W28" i="10"/>
  <c r="W4" i="10"/>
  <c r="N5" i="10"/>
  <c r="N7" i="10"/>
  <c r="N8" i="10"/>
  <c r="N9" i="10"/>
  <c r="N10" i="10"/>
  <c r="N11" i="10"/>
  <c r="N12" i="10"/>
  <c r="N13" i="10"/>
  <c r="N14" i="10"/>
  <c r="N15" i="10"/>
  <c r="N16" i="10"/>
  <c r="N17" i="10"/>
  <c r="N18" i="10"/>
  <c r="N20" i="10"/>
  <c r="N21" i="10"/>
  <c r="N22" i="10"/>
  <c r="N23" i="10"/>
  <c r="N24" i="10"/>
  <c r="N26" i="10"/>
  <c r="N27" i="10"/>
  <c r="N28" i="10"/>
  <c r="N4" i="10"/>
  <c r="G27" i="1"/>
  <c r="BA27" i="10" l="1"/>
  <c r="BA23" i="10"/>
  <c r="BA15" i="10"/>
  <c r="BA11" i="10"/>
  <c r="BA7" i="10"/>
  <c r="AH29" i="10"/>
  <c r="AJ23" i="10" s="1"/>
  <c r="BE29" i="10"/>
  <c r="BG27" i="10" s="1"/>
  <c r="Z29" i="10"/>
  <c r="AB14" i="10" s="1"/>
  <c r="AY29" i="10"/>
  <c r="BA18" i="10" s="1"/>
  <c r="V29" i="10"/>
  <c r="X20" i="10" s="1"/>
  <c r="AT29" i="10"/>
  <c r="AV25" i="10" s="1"/>
  <c r="AK29" i="10"/>
  <c r="AM15" i="10" s="1"/>
  <c r="BJ16" i="10"/>
  <c r="BH29" i="10"/>
  <c r="BJ26" i="10" s="1"/>
  <c r="BS23" i="10"/>
  <c r="BO23" i="10" s="1"/>
  <c r="BS19" i="10"/>
  <c r="BO19" i="10" s="1"/>
  <c r="BS15" i="10"/>
  <c r="BO15" i="10" s="1"/>
  <c r="BS7" i="10"/>
  <c r="BO7" i="10" s="1"/>
  <c r="BT29" i="10"/>
  <c r="BV4" i="10" s="1"/>
  <c r="D38" i="10"/>
  <c r="R8" i="9"/>
  <c r="R12" i="9"/>
  <c r="R16" i="9"/>
  <c r="R5" i="9"/>
  <c r="R9" i="9"/>
  <c r="R13" i="9"/>
  <c r="R17" i="9"/>
  <c r="R21" i="9"/>
  <c r="R25" i="9"/>
  <c r="R4" i="9"/>
  <c r="R15" i="9"/>
  <c r="R11" i="9"/>
  <c r="R7" i="9"/>
  <c r="BQ29" i="10"/>
  <c r="BS18" i="10" s="1"/>
  <c r="BO18" i="10" s="1"/>
  <c r="R14" i="9"/>
  <c r="R10" i="9"/>
  <c r="R6" i="9"/>
  <c r="BK29" i="10"/>
  <c r="BL25" i="10" s="1"/>
  <c r="D36" i="10"/>
  <c r="D41" i="10"/>
  <c r="D45" i="10"/>
  <c r="D49" i="10"/>
  <c r="D54" i="10"/>
  <c r="D59" i="10"/>
  <c r="D43" i="10"/>
  <c r="W27" i="9"/>
  <c r="W11" i="9"/>
  <c r="R28" i="9"/>
  <c r="R24" i="9"/>
  <c r="R20" i="9"/>
  <c r="W7" i="9"/>
  <c r="AC5" i="9"/>
  <c r="W5" i="9" s="1"/>
  <c r="AC9" i="9"/>
  <c r="W9" i="9" s="1"/>
  <c r="AC13" i="9"/>
  <c r="W13" i="9" s="1"/>
  <c r="AC17" i="9"/>
  <c r="W17" i="9" s="1"/>
  <c r="AC21" i="9"/>
  <c r="W21" i="9" s="1"/>
  <c r="AC25" i="9"/>
  <c r="W25" i="9" s="1"/>
  <c r="AC4" i="9"/>
  <c r="W4" i="9" s="1"/>
  <c r="AC6" i="9"/>
  <c r="W6" i="9" s="1"/>
  <c r="AC10" i="9"/>
  <c r="AC14" i="9"/>
  <c r="AC18" i="9"/>
  <c r="AC22" i="9"/>
  <c r="AC26" i="9"/>
  <c r="AC7" i="9"/>
  <c r="AC11" i="9"/>
  <c r="AC15" i="9"/>
  <c r="W15" i="9" s="1"/>
  <c r="AC19" i="9"/>
  <c r="W19" i="9" s="1"/>
  <c r="AC23" i="9"/>
  <c r="W23" i="9" s="1"/>
  <c r="AC27" i="9"/>
  <c r="AC8" i="9"/>
  <c r="W8" i="9" s="1"/>
  <c r="AC12" i="9"/>
  <c r="W12" i="9" s="1"/>
  <c r="AC16" i="9"/>
  <c r="W16" i="9" s="1"/>
  <c r="AC20" i="9"/>
  <c r="W20" i="9" s="1"/>
  <c r="AC24" i="9"/>
  <c r="W24" i="9" s="1"/>
  <c r="AC28" i="9"/>
  <c r="W28" i="9" s="1"/>
  <c r="R19" i="9"/>
  <c r="S30" i="9"/>
  <c r="U21" i="9" s="1"/>
  <c r="H21" i="9" s="1"/>
  <c r="C61" i="9"/>
  <c r="D40" i="9" s="1"/>
  <c r="N26" i="9"/>
  <c r="N22" i="9"/>
  <c r="N18" i="9"/>
  <c r="N14" i="9"/>
  <c r="N10" i="9"/>
  <c r="K26" i="9"/>
  <c r="K22" i="9"/>
  <c r="K18" i="9"/>
  <c r="K14" i="9"/>
  <c r="K10" i="9"/>
  <c r="Z26" i="9"/>
  <c r="W26" i="9" s="1"/>
  <c r="Z22" i="9"/>
  <c r="W22" i="9" s="1"/>
  <c r="Z18" i="9"/>
  <c r="W18" i="9" s="1"/>
  <c r="Z14" i="9"/>
  <c r="W14" i="9" s="1"/>
  <c r="Z10" i="9"/>
  <c r="W10" i="9" s="1"/>
  <c r="O14" i="10"/>
  <c r="M29" i="10"/>
  <c r="E36" i="8"/>
  <c r="E37" i="8"/>
  <c r="E38" i="8"/>
  <c r="E39" i="8"/>
  <c r="E40" i="8"/>
  <c r="E41" i="8"/>
  <c r="E42" i="8"/>
  <c r="E43" i="8"/>
  <c r="E44" i="8"/>
  <c r="E45" i="8"/>
  <c r="E46" i="8"/>
  <c r="E47" i="8"/>
  <c r="E48" i="8"/>
  <c r="E49" i="8"/>
  <c r="E50" i="8"/>
  <c r="E51" i="8"/>
  <c r="E52" i="8"/>
  <c r="E53" i="8"/>
  <c r="E54" i="8"/>
  <c r="E55" i="8"/>
  <c r="E56" i="8"/>
  <c r="E57" i="8"/>
  <c r="E58" i="8"/>
  <c r="E59" i="8"/>
  <c r="E35" i="8"/>
  <c r="BF5" i="8"/>
  <c r="BF6" i="8"/>
  <c r="BF7" i="8"/>
  <c r="BF8" i="8"/>
  <c r="BF9" i="8"/>
  <c r="BF10" i="8"/>
  <c r="BF11" i="8"/>
  <c r="BF12" i="8"/>
  <c r="BF13" i="8"/>
  <c r="BF14" i="8"/>
  <c r="BF15" i="8"/>
  <c r="BF16" i="8"/>
  <c r="BF17" i="8"/>
  <c r="BF18" i="8"/>
  <c r="BF19" i="8"/>
  <c r="BF20" i="8"/>
  <c r="BF21" i="8"/>
  <c r="BF22" i="8"/>
  <c r="BF23" i="8"/>
  <c r="BF24" i="8"/>
  <c r="BF25" i="8"/>
  <c r="BF26" i="8"/>
  <c r="BF27" i="8"/>
  <c r="BF28" i="8"/>
  <c r="BF4" i="8"/>
  <c r="BB4" i="8"/>
  <c r="BB5" i="8"/>
  <c r="BB6" i="8"/>
  <c r="BB7" i="8"/>
  <c r="BB8" i="8"/>
  <c r="BB9" i="8"/>
  <c r="BB10" i="8"/>
  <c r="BB11" i="8"/>
  <c r="BB12" i="8"/>
  <c r="BB13" i="8"/>
  <c r="BB14" i="8"/>
  <c r="BB15" i="8"/>
  <c r="BB16" i="8"/>
  <c r="BB17" i="8"/>
  <c r="BB18" i="8"/>
  <c r="BB19" i="8"/>
  <c r="BB20" i="8"/>
  <c r="BB21" i="8"/>
  <c r="BB22" i="8"/>
  <c r="BB23" i="8"/>
  <c r="BB24" i="8"/>
  <c r="BB25" i="8"/>
  <c r="BB26" i="8"/>
  <c r="BB27" i="8"/>
  <c r="BB28" i="8"/>
  <c r="AX5" i="8"/>
  <c r="AX6" i="8"/>
  <c r="AX7" i="8"/>
  <c r="AX8" i="8"/>
  <c r="AX9" i="8"/>
  <c r="AX10" i="8"/>
  <c r="AX11" i="8"/>
  <c r="AX12" i="8"/>
  <c r="AX13" i="8"/>
  <c r="AX14" i="8"/>
  <c r="AX15" i="8"/>
  <c r="AX16" i="8"/>
  <c r="AX17" i="8"/>
  <c r="AX18" i="8"/>
  <c r="AX19" i="8"/>
  <c r="AX20" i="8"/>
  <c r="AX21" i="8"/>
  <c r="AX22" i="8"/>
  <c r="AX23" i="8"/>
  <c r="AX24" i="8"/>
  <c r="AX25" i="8"/>
  <c r="AX26" i="8"/>
  <c r="AX27" i="8"/>
  <c r="AX28" i="8"/>
  <c r="AX4" i="8"/>
  <c r="AR29" i="8"/>
  <c r="AT6" i="8" s="1"/>
  <c r="AS5" i="8"/>
  <c r="AT5" i="8" s="1"/>
  <c r="AS6" i="8"/>
  <c r="AS7" i="8"/>
  <c r="AS8" i="8"/>
  <c r="AT8" i="8" s="1"/>
  <c r="AS9" i="8"/>
  <c r="AT9" i="8" s="1"/>
  <c r="AS10" i="8"/>
  <c r="AS11" i="8"/>
  <c r="AS12" i="8"/>
  <c r="AT12" i="8" s="1"/>
  <c r="AS13" i="8"/>
  <c r="AT13" i="8" s="1"/>
  <c r="AS14" i="8"/>
  <c r="AS15" i="8"/>
  <c r="AS16" i="8"/>
  <c r="AT16" i="8" s="1"/>
  <c r="AS17" i="8"/>
  <c r="AT17" i="8" s="1"/>
  <c r="AS18" i="8"/>
  <c r="AS19" i="8"/>
  <c r="AS20" i="8"/>
  <c r="AT20" i="8" s="1"/>
  <c r="AS21" i="8"/>
  <c r="AT21" i="8" s="1"/>
  <c r="AS22" i="8"/>
  <c r="AS23" i="8"/>
  <c r="AS24" i="8"/>
  <c r="AT24" i="8" s="1"/>
  <c r="AS25" i="8"/>
  <c r="AT25" i="8" s="1"/>
  <c r="AS26" i="8"/>
  <c r="AS27" i="8"/>
  <c r="AS4" i="8"/>
  <c r="AT4" i="8" s="1"/>
  <c r="AN7" i="8"/>
  <c r="AN11" i="8"/>
  <c r="AN15" i="8"/>
  <c r="AN19" i="8"/>
  <c r="AN23" i="8"/>
  <c r="AN27" i="8"/>
  <c r="AM5" i="8"/>
  <c r="AN5" i="8" s="1"/>
  <c r="AM6" i="8"/>
  <c r="AN6" i="8" s="1"/>
  <c r="AM7" i="8"/>
  <c r="AM8" i="8"/>
  <c r="AN8" i="8" s="1"/>
  <c r="AM9" i="8"/>
  <c r="AN9" i="8" s="1"/>
  <c r="AM10" i="8"/>
  <c r="AN10" i="8" s="1"/>
  <c r="AM11" i="8"/>
  <c r="AM12" i="8"/>
  <c r="AN12" i="8" s="1"/>
  <c r="AM13" i="8"/>
  <c r="AN13" i="8" s="1"/>
  <c r="AM14" i="8"/>
  <c r="AN14" i="8" s="1"/>
  <c r="AM15" i="8"/>
  <c r="AM16" i="8"/>
  <c r="AN16" i="8" s="1"/>
  <c r="AM17" i="8"/>
  <c r="AN17" i="8" s="1"/>
  <c r="AM18" i="8"/>
  <c r="AN18" i="8" s="1"/>
  <c r="AM19" i="8"/>
  <c r="AM20" i="8"/>
  <c r="AN20" i="8" s="1"/>
  <c r="AM21" i="8"/>
  <c r="AN21" i="8" s="1"/>
  <c r="AM22" i="8"/>
  <c r="AN22" i="8" s="1"/>
  <c r="AM23" i="8"/>
  <c r="AM24" i="8"/>
  <c r="AN24" i="8" s="1"/>
  <c r="AM25" i="8"/>
  <c r="AN25" i="8" s="1"/>
  <c r="AM26" i="8"/>
  <c r="AN26" i="8" s="1"/>
  <c r="AM27" i="8"/>
  <c r="AM28" i="8"/>
  <c r="AN28" i="8" s="1"/>
  <c r="AM4" i="8"/>
  <c r="AN4" i="8" s="1"/>
  <c r="AA5" i="8"/>
  <c r="AA6" i="8"/>
  <c r="AA7" i="8"/>
  <c r="AA8" i="8"/>
  <c r="AA9" i="8"/>
  <c r="AA10" i="8"/>
  <c r="AA11" i="8"/>
  <c r="AA12" i="8"/>
  <c r="AA13" i="8"/>
  <c r="AA14" i="8"/>
  <c r="AA15" i="8"/>
  <c r="AA16" i="8"/>
  <c r="AA17" i="8"/>
  <c r="AA18" i="8"/>
  <c r="AA19" i="8"/>
  <c r="AA20" i="8"/>
  <c r="AA21" i="8"/>
  <c r="AA22" i="8"/>
  <c r="AA23" i="8"/>
  <c r="AA24" i="8"/>
  <c r="AA25" i="8"/>
  <c r="AA26" i="8"/>
  <c r="AA27" i="8"/>
  <c r="AA28" i="8"/>
  <c r="V19" i="8"/>
  <c r="V27" i="8"/>
  <c r="T29" i="8"/>
  <c r="V6" i="8" s="1"/>
  <c r="G26" i="8"/>
  <c r="U5" i="8"/>
  <c r="V5" i="8" s="1"/>
  <c r="U6" i="8"/>
  <c r="U7" i="8"/>
  <c r="V7" i="8" s="1"/>
  <c r="U8" i="8"/>
  <c r="V8" i="8" s="1"/>
  <c r="U9" i="8"/>
  <c r="V9" i="8" s="1"/>
  <c r="U10" i="8"/>
  <c r="U11" i="8"/>
  <c r="V11" i="8" s="1"/>
  <c r="U12" i="8"/>
  <c r="V12" i="8" s="1"/>
  <c r="U13" i="8"/>
  <c r="V13" i="8" s="1"/>
  <c r="U14" i="8"/>
  <c r="U15" i="8"/>
  <c r="V15" i="8" s="1"/>
  <c r="U16" i="8"/>
  <c r="V16" i="8" s="1"/>
  <c r="U17" i="8"/>
  <c r="V17" i="8" s="1"/>
  <c r="U18" i="8"/>
  <c r="U19" i="8"/>
  <c r="U20" i="8"/>
  <c r="V20" i="8" s="1"/>
  <c r="U21" i="8"/>
  <c r="V21" i="8" s="1"/>
  <c r="U22" i="8"/>
  <c r="U23" i="8"/>
  <c r="V23" i="8" s="1"/>
  <c r="U24" i="8"/>
  <c r="V24" i="8" s="1"/>
  <c r="U25" i="8"/>
  <c r="V25" i="8" s="1"/>
  <c r="U26" i="8"/>
  <c r="U27" i="8"/>
  <c r="U28" i="8"/>
  <c r="V28" i="8" s="1"/>
  <c r="U4" i="8"/>
  <c r="V4" i="8" s="1"/>
  <c r="N4" i="8"/>
  <c r="N5" i="8"/>
  <c r="N6" i="8"/>
  <c r="N7" i="8"/>
  <c r="N8" i="8"/>
  <c r="O8" i="8" s="1"/>
  <c r="N9" i="8"/>
  <c r="N10" i="8"/>
  <c r="N11" i="8"/>
  <c r="N12" i="8"/>
  <c r="N13" i="8"/>
  <c r="N14" i="8"/>
  <c r="N15" i="8"/>
  <c r="N16" i="8"/>
  <c r="N17" i="8"/>
  <c r="N18" i="8"/>
  <c r="N19" i="8"/>
  <c r="N20" i="8"/>
  <c r="N21" i="8"/>
  <c r="M29" i="8" s="1"/>
  <c r="O9" i="8" s="1"/>
  <c r="N22" i="8"/>
  <c r="N23" i="8"/>
  <c r="N24" i="8"/>
  <c r="N25" i="8"/>
  <c r="N26" i="8"/>
  <c r="N27" i="8"/>
  <c r="N28" i="8"/>
  <c r="H19" i="8"/>
  <c r="G5" i="8"/>
  <c r="H5" i="8" s="1"/>
  <c r="G6" i="8"/>
  <c r="G7" i="8"/>
  <c r="G8" i="8"/>
  <c r="G9" i="8"/>
  <c r="H9" i="8" s="1"/>
  <c r="G10" i="8"/>
  <c r="F29" i="8" s="1"/>
  <c r="G11" i="8"/>
  <c r="H11" i="8" s="1"/>
  <c r="G12" i="8"/>
  <c r="G13" i="8"/>
  <c r="H13" i="8" s="1"/>
  <c r="G14" i="8"/>
  <c r="G15" i="8"/>
  <c r="H15" i="8" s="1"/>
  <c r="G16" i="8"/>
  <c r="G17" i="8"/>
  <c r="H17" i="8" s="1"/>
  <c r="G18" i="8"/>
  <c r="G19" i="8"/>
  <c r="G20" i="8"/>
  <c r="G21" i="8"/>
  <c r="H21" i="8" s="1"/>
  <c r="G22" i="8"/>
  <c r="G23" i="8"/>
  <c r="G24" i="8"/>
  <c r="G25" i="8"/>
  <c r="H25" i="8" s="1"/>
  <c r="G27" i="8"/>
  <c r="H27" i="8" s="1"/>
  <c r="G28" i="8"/>
  <c r="F27" i="1"/>
  <c r="E27" i="1"/>
  <c r="D27" i="1"/>
  <c r="C27" i="1"/>
  <c r="F36" i="7"/>
  <c r="F37" i="7"/>
  <c r="F38" i="7"/>
  <c r="F39" i="7"/>
  <c r="F40" i="7"/>
  <c r="E40" i="7" s="1"/>
  <c r="F41" i="7"/>
  <c r="F42" i="7"/>
  <c r="F43" i="7"/>
  <c r="F44" i="7"/>
  <c r="F45" i="7"/>
  <c r="F46" i="7"/>
  <c r="F47" i="7"/>
  <c r="F48" i="7"/>
  <c r="E48" i="7" s="1"/>
  <c r="F49" i="7"/>
  <c r="F50" i="7"/>
  <c r="F51" i="7"/>
  <c r="F52" i="7"/>
  <c r="F53" i="7"/>
  <c r="F54" i="7"/>
  <c r="F55" i="7"/>
  <c r="F56" i="7"/>
  <c r="E56" i="7" s="1"/>
  <c r="F57" i="7"/>
  <c r="D60" i="7" s="1"/>
  <c r="F58" i="7"/>
  <c r="F59" i="7"/>
  <c r="E59" i="7" s="1"/>
  <c r="F35" i="7"/>
  <c r="BK5" i="7"/>
  <c r="BK6" i="7"/>
  <c r="BK7" i="7"/>
  <c r="BK8" i="7"/>
  <c r="BK9" i="7"/>
  <c r="BK10" i="7"/>
  <c r="BK11" i="7"/>
  <c r="BK12" i="7"/>
  <c r="BK13" i="7"/>
  <c r="BK14" i="7"/>
  <c r="BK15" i="7"/>
  <c r="BK16" i="7"/>
  <c r="BK17" i="7"/>
  <c r="BK18" i="7"/>
  <c r="BK19" i="7"/>
  <c r="BK20" i="7"/>
  <c r="BK21" i="7"/>
  <c r="BK22" i="7"/>
  <c r="BK23" i="7"/>
  <c r="BK24" i="7"/>
  <c r="BK25" i="7"/>
  <c r="BK26" i="7"/>
  <c r="BK27" i="7"/>
  <c r="BK28" i="7"/>
  <c r="BK4" i="7"/>
  <c r="BU5" i="7"/>
  <c r="BU6" i="7"/>
  <c r="BU7" i="7"/>
  <c r="BU8" i="7"/>
  <c r="BU9" i="7"/>
  <c r="BU10" i="7"/>
  <c r="BU11" i="7"/>
  <c r="BU12" i="7"/>
  <c r="BU13" i="7"/>
  <c r="BU14" i="7"/>
  <c r="BU15" i="7"/>
  <c r="BU16" i="7"/>
  <c r="BU17" i="7"/>
  <c r="BU18" i="7"/>
  <c r="BU19" i="7"/>
  <c r="BU20" i="7"/>
  <c r="BU21" i="7"/>
  <c r="BU22" i="7"/>
  <c r="BU23" i="7"/>
  <c r="BU24" i="7"/>
  <c r="BU25" i="7"/>
  <c r="BU26" i="7"/>
  <c r="BU27" i="7"/>
  <c r="BU28" i="7"/>
  <c r="BU4" i="7"/>
  <c r="BR5" i="7"/>
  <c r="BR6" i="7"/>
  <c r="BR7" i="7"/>
  <c r="BR8" i="7"/>
  <c r="BR9" i="7"/>
  <c r="BR10" i="7"/>
  <c r="BR11" i="7"/>
  <c r="BR12" i="7"/>
  <c r="BR13" i="7"/>
  <c r="BR14" i="7"/>
  <c r="BR15" i="7"/>
  <c r="BR16" i="7"/>
  <c r="BR17" i="7"/>
  <c r="BR18" i="7"/>
  <c r="BR19" i="7"/>
  <c r="BR20" i="7"/>
  <c r="BR21" i="7"/>
  <c r="BR22" i="7"/>
  <c r="BR23" i="7"/>
  <c r="BR24" i="7"/>
  <c r="BR25" i="7"/>
  <c r="BR26" i="7"/>
  <c r="BR27" i="7"/>
  <c r="BR28" i="7"/>
  <c r="BR4" i="7"/>
  <c r="BH5" i="7"/>
  <c r="BH6" i="7"/>
  <c r="BH7" i="7"/>
  <c r="BH8" i="7"/>
  <c r="BH9" i="7"/>
  <c r="BH10" i="7"/>
  <c r="BG29" i="7" s="1"/>
  <c r="BH11" i="7"/>
  <c r="BH12" i="7"/>
  <c r="BH13" i="7"/>
  <c r="BH14" i="7"/>
  <c r="BH15" i="7"/>
  <c r="BH16" i="7"/>
  <c r="BH17" i="7"/>
  <c r="BH18" i="7"/>
  <c r="BH19" i="7"/>
  <c r="BH20" i="7"/>
  <c r="BH21" i="7"/>
  <c r="BH22" i="7"/>
  <c r="BH23" i="7"/>
  <c r="BH24" i="7"/>
  <c r="BH25" i="7"/>
  <c r="BH26" i="7"/>
  <c r="BH27" i="7"/>
  <c r="BH4" i="7"/>
  <c r="BC5" i="7"/>
  <c r="BC6" i="7"/>
  <c r="BC7" i="7"/>
  <c r="BC8" i="7"/>
  <c r="BC9" i="7"/>
  <c r="BC10" i="7"/>
  <c r="BC11" i="7"/>
  <c r="BC12" i="7"/>
  <c r="BC13" i="7"/>
  <c r="BC14" i="7"/>
  <c r="BC15" i="7"/>
  <c r="BC16" i="7"/>
  <c r="BC17" i="7"/>
  <c r="BC18" i="7"/>
  <c r="BC19" i="7"/>
  <c r="BC20" i="7"/>
  <c r="BC21" i="7"/>
  <c r="BC22" i="7"/>
  <c r="BC23" i="7"/>
  <c r="BC24" i="7"/>
  <c r="BC25" i="7"/>
  <c r="BC26" i="7"/>
  <c r="BC27" i="7"/>
  <c r="BC28" i="7"/>
  <c r="AW5" i="7"/>
  <c r="AW7" i="7"/>
  <c r="AW9" i="7"/>
  <c r="AW11" i="7"/>
  <c r="AW13" i="7"/>
  <c r="AW15" i="7"/>
  <c r="AW17" i="7"/>
  <c r="AW19" i="7"/>
  <c r="AW21" i="7"/>
  <c r="AW23" i="7"/>
  <c r="AW25" i="7"/>
  <c r="AW27" i="7"/>
  <c r="AW4" i="7"/>
  <c r="AQ5" i="7"/>
  <c r="AQ6" i="7"/>
  <c r="AW6" i="7" s="1"/>
  <c r="AQ7" i="7"/>
  <c r="AQ8" i="7"/>
  <c r="AW8" i="7" s="1"/>
  <c r="AQ9" i="7"/>
  <c r="AQ10" i="7"/>
  <c r="AW10" i="7" s="1"/>
  <c r="AQ11" i="7"/>
  <c r="AQ12" i="7"/>
  <c r="AW12" i="7" s="1"/>
  <c r="AQ13" i="7"/>
  <c r="AQ14" i="7"/>
  <c r="AW14" i="7" s="1"/>
  <c r="AQ15" i="7"/>
  <c r="AQ16" i="7"/>
  <c r="AW16" i="7" s="1"/>
  <c r="AQ17" i="7"/>
  <c r="AQ18" i="7"/>
  <c r="AW18" i="7" s="1"/>
  <c r="AQ19" i="7"/>
  <c r="AQ20" i="7"/>
  <c r="AW20" i="7" s="1"/>
  <c r="AQ21" i="7"/>
  <c r="AQ22" i="7"/>
  <c r="AW22" i="7" s="1"/>
  <c r="AQ23" i="7"/>
  <c r="AQ24" i="7"/>
  <c r="AW24" i="7" s="1"/>
  <c r="AQ25" i="7"/>
  <c r="AQ26" i="7"/>
  <c r="AW26" i="7" s="1"/>
  <c r="AQ27" i="7"/>
  <c r="AQ28" i="7"/>
  <c r="AW28" i="7" s="1"/>
  <c r="AQ4" i="7"/>
  <c r="AO5" i="7"/>
  <c r="AO6" i="7"/>
  <c r="AO7" i="7"/>
  <c r="AO8" i="7"/>
  <c r="AO9" i="7"/>
  <c r="AO10" i="7"/>
  <c r="AO11" i="7"/>
  <c r="AO12" i="7"/>
  <c r="AO13" i="7"/>
  <c r="AO14" i="7"/>
  <c r="AO15" i="7"/>
  <c r="AO16" i="7"/>
  <c r="AO17" i="7"/>
  <c r="AO18" i="7"/>
  <c r="AO19" i="7"/>
  <c r="AO20" i="7"/>
  <c r="AO21" i="7"/>
  <c r="AO22" i="7"/>
  <c r="AO23" i="7"/>
  <c r="AO24" i="7"/>
  <c r="AO25" i="7"/>
  <c r="AO26" i="7"/>
  <c r="AO27" i="7"/>
  <c r="AO28" i="7"/>
  <c r="AO4" i="7"/>
  <c r="AL5" i="7"/>
  <c r="AL6" i="7"/>
  <c r="AL7" i="7"/>
  <c r="AL8" i="7"/>
  <c r="AL9" i="7"/>
  <c r="AL10" i="7"/>
  <c r="AL11" i="7"/>
  <c r="AL12" i="7"/>
  <c r="AL13" i="7"/>
  <c r="AL14" i="7"/>
  <c r="AL15" i="7"/>
  <c r="AL16" i="7"/>
  <c r="AL17" i="7"/>
  <c r="AL18" i="7"/>
  <c r="AL19" i="7"/>
  <c r="AL20" i="7"/>
  <c r="AL21" i="7"/>
  <c r="AL22" i="7"/>
  <c r="AL23" i="7"/>
  <c r="AL24" i="7"/>
  <c r="AL25" i="7"/>
  <c r="AL26" i="7"/>
  <c r="AL27" i="7"/>
  <c r="AL28" i="7"/>
  <c r="AL4" i="7"/>
  <c r="AI5" i="7"/>
  <c r="AJ5" i="7" s="1"/>
  <c r="AI6" i="7"/>
  <c r="AI7" i="7"/>
  <c r="AI8" i="7"/>
  <c r="AI9" i="7"/>
  <c r="AJ9" i="7" s="1"/>
  <c r="AI10" i="7"/>
  <c r="AI11" i="7"/>
  <c r="AI12" i="7"/>
  <c r="AI13" i="7"/>
  <c r="AJ13" i="7" s="1"/>
  <c r="AI14" i="7"/>
  <c r="AI15" i="7"/>
  <c r="AI16" i="7"/>
  <c r="AI17" i="7"/>
  <c r="AJ17" i="7" s="1"/>
  <c r="AI18" i="7"/>
  <c r="AJ18" i="7" s="1"/>
  <c r="AI19" i="7"/>
  <c r="AH29" i="7" s="1"/>
  <c r="AI20" i="7"/>
  <c r="AI21" i="7"/>
  <c r="AJ21" i="7" s="1"/>
  <c r="AI22" i="7"/>
  <c r="AJ22" i="7" s="1"/>
  <c r="AI23" i="7"/>
  <c r="AJ23" i="7" s="1"/>
  <c r="AI24" i="7"/>
  <c r="AI25" i="7"/>
  <c r="AJ25" i="7" s="1"/>
  <c r="AI26" i="7"/>
  <c r="AJ26" i="7" s="1"/>
  <c r="AI27" i="7"/>
  <c r="AJ27" i="7" s="1"/>
  <c r="AI28" i="7"/>
  <c r="AI4" i="7"/>
  <c r="AJ4" i="7" s="1"/>
  <c r="AB5" i="7"/>
  <c r="AB6" i="7"/>
  <c r="AB7" i="7"/>
  <c r="AB8" i="7"/>
  <c r="AB9" i="7"/>
  <c r="AB10" i="7"/>
  <c r="AB11" i="7"/>
  <c r="AB12" i="7"/>
  <c r="AB13" i="7"/>
  <c r="AB14" i="7"/>
  <c r="AB15" i="7"/>
  <c r="AB16" i="7"/>
  <c r="AB17" i="7"/>
  <c r="AB18" i="7"/>
  <c r="AB19" i="7"/>
  <c r="AB20" i="7"/>
  <c r="AB21" i="7"/>
  <c r="AB22" i="7"/>
  <c r="AB23" i="7"/>
  <c r="AB24" i="7"/>
  <c r="AB25" i="7"/>
  <c r="AB26" i="7"/>
  <c r="AB27" i="7"/>
  <c r="AB28" i="7"/>
  <c r="AB4" i="7"/>
  <c r="X5" i="7"/>
  <c r="X6" i="7"/>
  <c r="X7" i="7"/>
  <c r="X8" i="7"/>
  <c r="X9" i="7"/>
  <c r="X10" i="7"/>
  <c r="X11" i="7"/>
  <c r="X12" i="7"/>
  <c r="X13" i="7"/>
  <c r="X14" i="7"/>
  <c r="X15" i="7"/>
  <c r="X16" i="7"/>
  <c r="X17" i="7"/>
  <c r="X18" i="7"/>
  <c r="X19" i="7"/>
  <c r="X20" i="7"/>
  <c r="X21" i="7"/>
  <c r="X22" i="7"/>
  <c r="X23" i="7"/>
  <c r="X24" i="7"/>
  <c r="X25" i="7"/>
  <c r="X26" i="7"/>
  <c r="X27" i="7"/>
  <c r="X28" i="7"/>
  <c r="X4" i="7"/>
  <c r="T5" i="7"/>
  <c r="T6" i="7"/>
  <c r="T7" i="7"/>
  <c r="T8" i="7"/>
  <c r="T9" i="7"/>
  <c r="T10" i="7"/>
  <c r="T11" i="7"/>
  <c r="T12" i="7"/>
  <c r="T13" i="7"/>
  <c r="T14" i="7"/>
  <c r="T15" i="7"/>
  <c r="T16" i="7"/>
  <c r="T17" i="7"/>
  <c r="T18" i="7"/>
  <c r="T19" i="7"/>
  <c r="T20" i="7"/>
  <c r="T21" i="7"/>
  <c r="T22" i="7"/>
  <c r="T23" i="7"/>
  <c r="T24" i="7"/>
  <c r="T25" i="7"/>
  <c r="T26" i="7"/>
  <c r="T27" i="7"/>
  <c r="T28" i="7"/>
  <c r="T4" i="7"/>
  <c r="P5" i="7"/>
  <c r="P6" i="7"/>
  <c r="P7" i="7"/>
  <c r="P8" i="7"/>
  <c r="P9" i="7"/>
  <c r="Q9" i="7" s="1"/>
  <c r="P10" i="7"/>
  <c r="P11" i="7"/>
  <c r="Q11" i="7" s="1"/>
  <c r="P12" i="7"/>
  <c r="P13" i="7"/>
  <c r="Q13" i="7" s="1"/>
  <c r="P14" i="7"/>
  <c r="P15" i="7"/>
  <c r="P16" i="7"/>
  <c r="P17" i="7"/>
  <c r="Q17" i="7" s="1"/>
  <c r="P18" i="7"/>
  <c r="P19" i="7"/>
  <c r="Q19" i="7" s="1"/>
  <c r="P20" i="7"/>
  <c r="P21" i="7"/>
  <c r="Q21" i="7" s="1"/>
  <c r="P22" i="7"/>
  <c r="P23" i="7"/>
  <c r="P24" i="7"/>
  <c r="Q24" i="7" s="1"/>
  <c r="P25" i="7"/>
  <c r="O29" i="7" s="1"/>
  <c r="Q5" i="7" s="1"/>
  <c r="P26" i="7"/>
  <c r="P27" i="7"/>
  <c r="Q27" i="7" s="1"/>
  <c r="P28" i="7"/>
  <c r="Q28" i="7" s="1"/>
  <c r="P4" i="7"/>
  <c r="Q4" i="7" s="1"/>
  <c r="M12" i="7"/>
  <c r="M20" i="7"/>
  <c r="M28" i="7"/>
  <c r="K29" i="7"/>
  <c r="L5" i="7"/>
  <c r="L6" i="7"/>
  <c r="M6" i="7" s="1"/>
  <c r="L7" i="7"/>
  <c r="M7" i="7" s="1"/>
  <c r="L8" i="7"/>
  <c r="M8" i="7" s="1"/>
  <c r="L9" i="7"/>
  <c r="L10" i="7"/>
  <c r="M10" i="7" s="1"/>
  <c r="L11" i="7"/>
  <c r="M11" i="7" s="1"/>
  <c r="L12" i="7"/>
  <c r="L13" i="7"/>
  <c r="L14" i="7"/>
  <c r="M14" i="7" s="1"/>
  <c r="L15" i="7"/>
  <c r="M15" i="7" s="1"/>
  <c r="L16" i="7"/>
  <c r="M16" i="7" s="1"/>
  <c r="L17" i="7"/>
  <c r="L18" i="7"/>
  <c r="M18" i="7" s="1"/>
  <c r="L19" i="7"/>
  <c r="M19" i="7" s="1"/>
  <c r="L20" i="7"/>
  <c r="L21" i="7"/>
  <c r="L22" i="7"/>
  <c r="M22" i="7" s="1"/>
  <c r="L23" i="7"/>
  <c r="M23" i="7" s="1"/>
  <c r="L24" i="7"/>
  <c r="M24" i="7" s="1"/>
  <c r="L25" i="7"/>
  <c r="L26" i="7"/>
  <c r="M26" i="7" s="1"/>
  <c r="L27" i="7"/>
  <c r="M27" i="7" s="1"/>
  <c r="L28" i="7"/>
  <c r="L4" i="7"/>
  <c r="H5" i="7"/>
  <c r="H6" i="7"/>
  <c r="H7" i="7"/>
  <c r="H8" i="7"/>
  <c r="H9" i="7"/>
  <c r="H10" i="7"/>
  <c r="H11" i="7"/>
  <c r="H12" i="7"/>
  <c r="H13" i="7"/>
  <c r="H14" i="7"/>
  <c r="H15" i="7"/>
  <c r="H16" i="7"/>
  <c r="H17" i="7"/>
  <c r="H18" i="7"/>
  <c r="H19" i="7"/>
  <c r="H20" i="7"/>
  <c r="H21" i="7"/>
  <c r="H22" i="7"/>
  <c r="H23" i="7"/>
  <c r="H24" i="7"/>
  <c r="H25" i="7"/>
  <c r="H26" i="7"/>
  <c r="H27" i="7"/>
  <c r="H28" i="7"/>
  <c r="H4" i="7"/>
  <c r="N7" i="6"/>
  <c r="O7" i="6" s="1"/>
  <c r="N15" i="6"/>
  <c r="O15" i="6" s="1"/>
  <c r="N23" i="6"/>
  <c r="O23" i="6" s="1"/>
  <c r="M5" i="6"/>
  <c r="N5" i="6" s="1"/>
  <c r="O5" i="6" s="1"/>
  <c r="M6" i="6"/>
  <c r="N6" i="6" s="1"/>
  <c r="O6" i="6" s="1"/>
  <c r="M7" i="6"/>
  <c r="M8" i="6"/>
  <c r="N8" i="6" s="1"/>
  <c r="O8" i="6" s="1"/>
  <c r="M9" i="6"/>
  <c r="N9" i="6" s="1"/>
  <c r="O9" i="6" s="1"/>
  <c r="M10" i="6"/>
  <c r="N10" i="6" s="1"/>
  <c r="O10" i="6" s="1"/>
  <c r="M11" i="6"/>
  <c r="N11" i="6" s="1"/>
  <c r="O11" i="6" s="1"/>
  <c r="M12" i="6"/>
  <c r="N12" i="6" s="1"/>
  <c r="O12" i="6" s="1"/>
  <c r="M13" i="6"/>
  <c r="N13" i="6" s="1"/>
  <c r="O13" i="6" s="1"/>
  <c r="M14" i="6"/>
  <c r="N14" i="6" s="1"/>
  <c r="O14" i="6" s="1"/>
  <c r="M15" i="6"/>
  <c r="M16" i="6"/>
  <c r="N16" i="6" s="1"/>
  <c r="O16" i="6" s="1"/>
  <c r="M17" i="6"/>
  <c r="N17" i="6" s="1"/>
  <c r="O17" i="6" s="1"/>
  <c r="M18" i="6"/>
  <c r="N18" i="6" s="1"/>
  <c r="O18" i="6" s="1"/>
  <c r="M19" i="6"/>
  <c r="N19" i="6" s="1"/>
  <c r="O19" i="6" s="1"/>
  <c r="M20" i="6"/>
  <c r="N20" i="6" s="1"/>
  <c r="O20" i="6" s="1"/>
  <c r="M21" i="6"/>
  <c r="N21" i="6" s="1"/>
  <c r="O21" i="6" s="1"/>
  <c r="M22" i="6"/>
  <c r="N22" i="6" s="1"/>
  <c r="O22" i="6" s="1"/>
  <c r="M23" i="6"/>
  <c r="M24" i="6"/>
  <c r="N24" i="6" s="1"/>
  <c r="O24" i="6" s="1"/>
  <c r="M25" i="6"/>
  <c r="N25" i="6" s="1"/>
  <c r="O25" i="6" s="1"/>
  <c r="M26" i="6"/>
  <c r="N26" i="6" s="1"/>
  <c r="O26" i="6" s="1"/>
  <c r="M27" i="6"/>
  <c r="N27" i="6" s="1"/>
  <c r="O27" i="6" s="1"/>
  <c r="M28" i="6"/>
  <c r="N28" i="6" s="1"/>
  <c r="O28" i="6" s="1"/>
  <c r="M4" i="6"/>
  <c r="N4" i="6" s="1"/>
  <c r="O4" i="6" s="1"/>
  <c r="Q23" i="7" l="1"/>
  <c r="Q15" i="7"/>
  <c r="Q7" i="7"/>
  <c r="AJ14" i="7"/>
  <c r="AJ10" i="7"/>
  <c r="AJ6" i="7"/>
  <c r="E36" i="7"/>
  <c r="E44" i="7"/>
  <c r="E52" i="7"/>
  <c r="E35" i="7"/>
  <c r="Q20" i="7"/>
  <c r="Q16" i="7"/>
  <c r="Q12" i="7"/>
  <c r="Q8" i="7"/>
  <c r="L29" i="6"/>
  <c r="M4" i="7"/>
  <c r="M25" i="7"/>
  <c r="M21" i="7"/>
  <c r="M17" i="7"/>
  <c r="M13" i="7"/>
  <c r="M9" i="7"/>
  <c r="M5" i="7"/>
  <c r="AJ28" i="7"/>
  <c r="AJ24" i="7"/>
  <c r="AJ20" i="7"/>
  <c r="AJ16" i="7"/>
  <c r="AJ12" i="7"/>
  <c r="AJ8" i="7"/>
  <c r="E55" i="7"/>
  <c r="E51" i="7"/>
  <c r="E47" i="7"/>
  <c r="E43" i="7"/>
  <c r="E39" i="7"/>
  <c r="Q26" i="7"/>
  <c r="Q22" i="7"/>
  <c r="Q18" i="7"/>
  <c r="Q14" i="7"/>
  <c r="Q10" i="7"/>
  <c r="Q6" i="7"/>
  <c r="Q25" i="7"/>
  <c r="AJ15" i="7"/>
  <c r="AJ11" i="7"/>
  <c r="AJ7" i="7"/>
  <c r="AP25" i="7"/>
  <c r="AP17" i="7"/>
  <c r="AP9" i="7"/>
  <c r="AX26" i="7"/>
  <c r="AX18" i="7"/>
  <c r="AX10" i="7"/>
  <c r="AV29" i="7"/>
  <c r="AX15" i="7" s="1"/>
  <c r="AX6" i="7"/>
  <c r="AX17" i="7"/>
  <c r="AX9" i="7"/>
  <c r="G29" i="7"/>
  <c r="I4" i="7" s="1"/>
  <c r="W29" i="7"/>
  <c r="Y24" i="7" s="1"/>
  <c r="AN29" i="7"/>
  <c r="AP16" i="7" s="1"/>
  <c r="BT29" i="7"/>
  <c r="BV20" i="7" s="1"/>
  <c r="H10" i="8"/>
  <c r="H4" i="8"/>
  <c r="H7" i="8"/>
  <c r="S29" i="7"/>
  <c r="U15" i="7" s="1"/>
  <c r="AJ19" i="7"/>
  <c r="AK29" i="7"/>
  <c r="AM23" i="7" s="1"/>
  <c r="BQ29" i="7"/>
  <c r="BS27" i="7" s="1"/>
  <c r="E58" i="7"/>
  <c r="E54" i="7"/>
  <c r="E50" i="7"/>
  <c r="E46" i="7"/>
  <c r="E42" i="7"/>
  <c r="E38" i="7"/>
  <c r="BB29" i="7"/>
  <c r="BD4" i="7" s="1"/>
  <c r="E57" i="7"/>
  <c r="E53" i="7"/>
  <c r="E49" i="7"/>
  <c r="E45" i="7"/>
  <c r="E41" i="7"/>
  <c r="E37" i="7"/>
  <c r="H23" i="8"/>
  <c r="AY27" i="8"/>
  <c r="AY19" i="8"/>
  <c r="AY11" i="8"/>
  <c r="AA29" i="7"/>
  <c r="AC17" i="7" s="1"/>
  <c r="BJ29" i="7"/>
  <c r="BL8" i="7" s="1"/>
  <c r="AM29" i="8"/>
  <c r="AO21" i="8" s="1"/>
  <c r="H28" i="8"/>
  <c r="Z29" i="8"/>
  <c r="AB19" i="8" s="1"/>
  <c r="AT28" i="8"/>
  <c r="D47" i="8"/>
  <c r="V19" i="9"/>
  <c r="U13" i="9"/>
  <c r="AT27" i="8"/>
  <c r="AT23" i="8"/>
  <c r="AT19" i="8"/>
  <c r="AT15" i="8"/>
  <c r="AT11" i="8"/>
  <c r="AT7" i="8"/>
  <c r="AW29" i="8"/>
  <c r="AY16" i="8" s="1"/>
  <c r="D54" i="8"/>
  <c r="D38" i="8"/>
  <c r="D56" i="9"/>
  <c r="D39" i="9"/>
  <c r="D46" i="9"/>
  <c r="D45" i="9"/>
  <c r="D52" i="9"/>
  <c r="D35" i="9"/>
  <c r="D42" i="9"/>
  <c r="D58" i="9"/>
  <c r="D41" i="9"/>
  <c r="D53" i="9"/>
  <c r="D36" i="9"/>
  <c r="D47" i="9"/>
  <c r="D55" i="9"/>
  <c r="D38" i="9"/>
  <c r="D54" i="9"/>
  <c r="D37" i="9"/>
  <c r="D43" i="9"/>
  <c r="D50" i="9"/>
  <c r="D49" i="9"/>
  <c r="D44" i="9"/>
  <c r="V8" i="9"/>
  <c r="V7" i="9"/>
  <c r="V26" i="8"/>
  <c r="V22" i="8"/>
  <c r="V18" i="8"/>
  <c r="V14" i="8"/>
  <c r="V10" i="8"/>
  <c r="AT26" i="8"/>
  <c r="AT22" i="8"/>
  <c r="AT18" i="8"/>
  <c r="AT14" i="8"/>
  <c r="AT10" i="8"/>
  <c r="D57" i="8"/>
  <c r="D41" i="8"/>
  <c r="B34" i="8"/>
  <c r="D55" i="8" s="1"/>
  <c r="W31" i="9"/>
  <c r="V5" i="9" s="1"/>
  <c r="V10" i="9"/>
  <c r="V26" i="9"/>
  <c r="U7" i="9"/>
  <c r="H7" i="9" s="1"/>
  <c r="U11" i="9"/>
  <c r="H11" i="9" s="1"/>
  <c r="U15" i="9"/>
  <c r="H15" i="9" s="1"/>
  <c r="U19" i="9"/>
  <c r="U23" i="9"/>
  <c r="H23" i="9" s="1"/>
  <c r="U27" i="9"/>
  <c r="H27" i="9" s="1"/>
  <c r="U8" i="9"/>
  <c r="U12" i="9"/>
  <c r="U16" i="9"/>
  <c r="H16" i="9" s="1"/>
  <c r="U20" i="9"/>
  <c r="H20" i="9" s="1"/>
  <c r="U24" i="9"/>
  <c r="H24" i="9" s="1"/>
  <c r="U28" i="9"/>
  <c r="U14" i="9"/>
  <c r="U26" i="9"/>
  <c r="U10" i="9"/>
  <c r="U17" i="9"/>
  <c r="H17" i="9" s="1"/>
  <c r="U22" i="9"/>
  <c r="H22" i="9" s="1"/>
  <c r="U6" i="9"/>
  <c r="H6" i="9" s="1"/>
  <c r="U18" i="9"/>
  <c r="H18" i="9" s="1"/>
  <c r="D48" i="9"/>
  <c r="V20" i="9"/>
  <c r="V4" i="9"/>
  <c r="V13" i="9"/>
  <c r="U5" i="9"/>
  <c r="H5" i="9" s="1"/>
  <c r="U25" i="9"/>
  <c r="H25" i="9" s="1"/>
  <c r="H28" i="9"/>
  <c r="H13" i="9"/>
  <c r="H12" i="9"/>
  <c r="T20" i="10"/>
  <c r="H24" i="8"/>
  <c r="H20" i="8"/>
  <c r="H16" i="8"/>
  <c r="H12" i="8"/>
  <c r="H8" i="8"/>
  <c r="O27" i="8"/>
  <c r="O23" i="8"/>
  <c r="O19" i="8"/>
  <c r="O15" i="8"/>
  <c r="O11" i="8"/>
  <c r="O7" i="8"/>
  <c r="BA29" i="8"/>
  <c r="BE29" i="8"/>
  <c r="BG26" i="8" s="1"/>
  <c r="D35" i="8"/>
  <c r="D56" i="8"/>
  <c r="D52" i="8"/>
  <c r="D48" i="8"/>
  <c r="D44" i="8"/>
  <c r="D40" i="8"/>
  <c r="D36" i="8"/>
  <c r="V14" i="9"/>
  <c r="H10" i="9"/>
  <c r="H26" i="9"/>
  <c r="H19" i="9"/>
  <c r="D57" i="9"/>
  <c r="V16" i="9"/>
  <c r="V23" i="9"/>
  <c r="V25" i="9"/>
  <c r="V9" i="9"/>
  <c r="U9" i="9"/>
  <c r="H9" i="9" s="1"/>
  <c r="U4" i="9"/>
  <c r="H4" i="9" s="1"/>
  <c r="H8" i="9"/>
  <c r="V27" i="9"/>
  <c r="BL10" i="10"/>
  <c r="BL26" i="10"/>
  <c r="BS8" i="10"/>
  <c r="BO8" i="10" s="1"/>
  <c r="BS24" i="10"/>
  <c r="BO24" i="10" s="1"/>
  <c r="BL15" i="10"/>
  <c r="BJ5" i="10"/>
  <c r="BJ21" i="10"/>
  <c r="BS17" i="10"/>
  <c r="BO17" i="10" s="1"/>
  <c r="BL8" i="10"/>
  <c r="BL24" i="10"/>
  <c r="BJ14" i="10"/>
  <c r="BS6" i="10"/>
  <c r="BO6" i="10" s="1"/>
  <c r="BS22" i="10"/>
  <c r="BO22" i="10" s="1"/>
  <c r="BL13" i="10"/>
  <c r="BL4" i="10"/>
  <c r="BJ19" i="10"/>
  <c r="BG20" i="10"/>
  <c r="AV18" i="10"/>
  <c r="AM8" i="10"/>
  <c r="AM24" i="10"/>
  <c r="AJ16" i="10"/>
  <c r="AB7" i="10"/>
  <c r="AB23" i="10"/>
  <c r="X14" i="10"/>
  <c r="T14" i="10" s="1"/>
  <c r="AM9" i="10"/>
  <c r="AJ13" i="10"/>
  <c r="AB12" i="10"/>
  <c r="X7" i="10"/>
  <c r="T7" i="10" s="1"/>
  <c r="X8" i="10"/>
  <c r="BG5" i="10"/>
  <c r="BG21" i="10"/>
  <c r="BA12" i="10"/>
  <c r="BA28" i="10"/>
  <c r="AV19" i="10"/>
  <c r="AM13" i="10"/>
  <c r="AB8" i="10"/>
  <c r="X24" i="10"/>
  <c r="BG18" i="10"/>
  <c r="BA9" i="10"/>
  <c r="BA25" i="10"/>
  <c r="AV16" i="10"/>
  <c r="AM6" i="10"/>
  <c r="AM22" i="10"/>
  <c r="AJ14" i="10"/>
  <c r="AE14" i="10" s="1"/>
  <c r="AB5" i="10"/>
  <c r="AB21" i="10"/>
  <c r="BJ24" i="10"/>
  <c r="BG15" i="10"/>
  <c r="BA6" i="10"/>
  <c r="BA22" i="10"/>
  <c r="AV13" i="10"/>
  <c r="AV4" i="10"/>
  <c r="AM19" i="10"/>
  <c r="AJ11" i="10"/>
  <c r="AJ27" i="10"/>
  <c r="AB18" i="10"/>
  <c r="X9" i="10"/>
  <c r="X25" i="10"/>
  <c r="BL14" i="10"/>
  <c r="BJ20" i="10"/>
  <c r="BS12" i="10"/>
  <c r="BO12" i="10" s="1"/>
  <c r="BS28" i="10"/>
  <c r="BO28" i="10" s="1"/>
  <c r="BL19" i="10"/>
  <c r="BJ9" i="10"/>
  <c r="BJ25" i="10"/>
  <c r="BS5" i="10"/>
  <c r="BO5" i="10" s="1"/>
  <c r="BS21" i="10"/>
  <c r="BO21" i="10" s="1"/>
  <c r="BL12" i="10"/>
  <c r="BL28" i="10"/>
  <c r="BJ18" i="10"/>
  <c r="BS10" i="10"/>
  <c r="BO10" i="10" s="1"/>
  <c r="BS26" i="10"/>
  <c r="BO26" i="10" s="1"/>
  <c r="BL17" i="10"/>
  <c r="BJ7" i="10"/>
  <c r="BJ23" i="10"/>
  <c r="BG8" i="10"/>
  <c r="BG24" i="10"/>
  <c r="AV6" i="10"/>
  <c r="AV22" i="10"/>
  <c r="AM12" i="10"/>
  <c r="AM28" i="10"/>
  <c r="AJ20" i="10"/>
  <c r="AB11" i="10"/>
  <c r="AB27" i="10"/>
  <c r="X18" i="10"/>
  <c r="AM17" i="10"/>
  <c r="AJ17" i="10"/>
  <c r="AB16" i="10"/>
  <c r="X11" i="10"/>
  <c r="T11" i="10" s="1"/>
  <c r="X16" i="10"/>
  <c r="T16" i="10" s="1"/>
  <c r="BG9" i="10"/>
  <c r="BG25" i="10"/>
  <c r="BA16" i="10"/>
  <c r="AV7" i="10"/>
  <c r="AV23" i="10"/>
  <c r="AM21" i="10"/>
  <c r="AB24" i="10"/>
  <c r="BG6" i="10"/>
  <c r="BG22" i="10"/>
  <c r="BA13" i="10"/>
  <c r="BA4" i="10"/>
  <c r="AV20" i="10"/>
  <c r="AM10" i="10"/>
  <c r="AM26" i="10"/>
  <c r="AJ18" i="10"/>
  <c r="AB9" i="10"/>
  <c r="AB25" i="10"/>
  <c r="BJ28" i="10"/>
  <c r="BG19" i="10"/>
  <c r="BA10" i="10"/>
  <c r="BA26" i="10"/>
  <c r="AV17" i="10"/>
  <c r="AM7" i="10"/>
  <c r="AM23" i="10"/>
  <c r="AE23" i="10" s="1"/>
  <c r="AJ15" i="10"/>
  <c r="AB6" i="10"/>
  <c r="AB22" i="10"/>
  <c r="X13" i="10"/>
  <c r="T13" i="10" s="1"/>
  <c r="X4" i="10"/>
  <c r="V18" i="9"/>
  <c r="H14" i="9"/>
  <c r="BS11" i="10"/>
  <c r="BO11" i="10" s="1"/>
  <c r="BS27" i="10"/>
  <c r="BO27" i="10" s="1"/>
  <c r="BL18" i="10"/>
  <c r="BJ8" i="10"/>
  <c r="BS16" i="10"/>
  <c r="BO16" i="10" s="1"/>
  <c r="BL7" i="10"/>
  <c r="BL23" i="10"/>
  <c r="BJ13" i="10"/>
  <c r="BJ4" i="10"/>
  <c r="BS9" i="10"/>
  <c r="BO9" i="10" s="1"/>
  <c r="BS25" i="10"/>
  <c r="BO25" i="10" s="1"/>
  <c r="BL16" i="10"/>
  <c r="BJ6" i="10"/>
  <c r="BS14" i="10"/>
  <c r="BO14" i="10" s="1"/>
  <c r="BL5" i="10"/>
  <c r="BL21" i="10"/>
  <c r="BJ11" i="10"/>
  <c r="BJ27" i="10"/>
  <c r="BG12" i="10"/>
  <c r="BG28" i="10"/>
  <c r="BA19" i="10"/>
  <c r="AV10" i="10"/>
  <c r="AV26" i="10"/>
  <c r="AM16" i="10"/>
  <c r="AJ8" i="10"/>
  <c r="AJ24" i="10"/>
  <c r="AB15" i="10"/>
  <c r="X6" i="10"/>
  <c r="T6" i="10" s="1"/>
  <c r="X22" i="10"/>
  <c r="T22" i="10" s="1"/>
  <c r="AM25" i="10"/>
  <c r="AJ25" i="10"/>
  <c r="AB20" i="10"/>
  <c r="X19" i="10"/>
  <c r="BJ22" i="10"/>
  <c r="BG13" i="10"/>
  <c r="BG4" i="10"/>
  <c r="BA20" i="10"/>
  <c r="AV11" i="10"/>
  <c r="AV27" i="10"/>
  <c r="AJ5" i="10"/>
  <c r="X15" i="10"/>
  <c r="T15" i="10" s="1"/>
  <c r="BG10" i="10"/>
  <c r="BG26" i="10"/>
  <c r="BA17" i="10"/>
  <c r="AV8" i="10"/>
  <c r="AV24" i="10"/>
  <c r="AM14" i="10"/>
  <c r="AJ6" i="10"/>
  <c r="AJ22" i="10"/>
  <c r="AE22" i="10" s="1"/>
  <c r="AB13" i="10"/>
  <c r="X12" i="10"/>
  <c r="T12" i="10" s="1"/>
  <c r="BG7" i="10"/>
  <c r="BG23" i="10"/>
  <c r="BA14" i="10"/>
  <c r="AV5" i="10"/>
  <c r="AV21" i="10"/>
  <c r="AM11" i="10"/>
  <c r="AM27" i="10"/>
  <c r="AJ19" i="10"/>
  <c r="AB10" i="10"/>
  <c r="AB26" i="10"/>
  <c r="X17" i="10"/>
  <c r="AB4" i="10"/>
  <c r="V11" i="9"/>
  <c r="BL6" i="10"/>
  <c r="BL22" i="10"/>
  <c r="BJ12" i="10"/>
  <c r="BS20" i="10"/>
  <c r="BO20" i="10" s="1"/>
  <c r="BL11" i="10"/>
  <c r="BL27" i="10"/>
  <c r="BJ17" i="10"/>
  <c r="BS13" i="10"/>
  <c r="BO13" i="10" s="1"/>
  <c r="BS4" i="10"/>
  <c r="BO4" i="10" s="1"/>
  <c r="BL20" i="10"/>
  <c r="BJ10" i="10"/>
  <c r="BL9" i="10"/>
  <c r="BJ15" i="10"/>
  <c r="BG16" i="10"/>
  <c r="AV14" i="10"/>
  <c r="AM4" i="10"/>
  <c r="AM20" i="10"/>
  <c r="AJ12" i="10"/>
  <c r="AJ28" i="10"/>
  <c r="AB19" i="10"/>
  <c r="X10" i="10"/>
  <c r="T10" i="10" s="1"/>
  <c r="X26" i="10"/>
  <c r="AJ9" i="10"/>
  <c r="AJ4" i="10"/>
  <c r="AE4" i="10" s="1"/>
  <c r="AB28" i="10"/>
  <c r="X23" i="10"/>
  <c r="T23" i="10" s="1"/>
  <c r="BG17" i="10"/>
  <c r="BA8" i="10"/>
  <c r="BA24" i="10"/>
  <c r="AV15" i="10"/>
  <c r="AM5" i="10"/>
  <c r="AJ21" i="10"/>
  <c r="AE21" i="10" s="1"/>
  <c r="X27" i="10"/>
  <c r="T27" i="10" s="1"/>
  <c r="BG14" i="10"/>
  <c r="BA5" i="10"/>
  <c r="BA21" i="10"/>
  <c r="AV12" i="10"/>
  <c r="AV28" i="10"/>
  <c r="AM18" i="10"/>
  <c r="AJ10" i="10"/>
  <c r="AE10" i="10" s="1"/>
  <c r="AJ26" i="10"/>
  <c r="AE26" i="10" s="1"/>
  <c r="AB17" i="10"/>
  <c r="X28" i="10"/>
  <c r="T28" i="10" s="1"/>
  <c r="BG11" i="10"/>
  <c r="AV9" i="10"/>
  <c r="AJ7" i="10"/>
  <c r="X5" i="10"/>
  <c r="T5" i="10" s="1"/>
  <c r="X21" i="10"/>
  <c r="T21" i="10" s="1"/>
  <c r="O7" i="10"/>
  <c r="O11" i="10"/>
  <c r="O15" i="10"/>
  <c r="O20" i="10"/>
  <c r="O24" i="10"/>
  <c r="O4" i="10"/>
  <c r="O8" i="10"/>
  <c r="O12" i="10"/>
  <c r="O16" i="10"/>
  <c r="O21" i="10"/>
  <c r="O26" i="10"/>
  <c r="O9" i="10"/>
  <c r="O13" i="10"/>
  <c r="O17" i="10"/>
  <c r="O22" i="10"/>
  <c r="O27" i="10"/>
  <c r="O18" i="10"/>
  <c r="O5" i="10"/>
  <c r="O23" i="10"/>
  <c r="O10" i="10"/>
  <c r="O28" i="10"/>
  <c r="O26" i="8"/>
  <c r="O18" i="8"/>
  <c r="O10" i="8"/>
  <c r="H26" i="8"/>
  <c r="H22" i="8"/>
  <c r="H14" i="8"/>
  <c r="H6" i="8"/>
  <c r="O4" i="8"/>
  <c r="O21" i="8"/>
  <c r="O13" i="8"/>
  <c r="O5" i="8"/>
  <c r="O28" i="8"/>
  <c r="O24" i="8"/>
  <c r="O20" i="8"/>
  <c r="O16" i="8"/>
  <c r="O12" i="8"/>
  <c r="O22" i="8"/>
  <c r="O14" i="8"/>
  <c r="O6" i="8"/>
  <c r="H18" i="8"/>
  <c r="O25" i="8"/>
  <c r="O17" i="8"/>
  <c r="BI27" i="7"/>
  <c r="BI23" i="7"/>
  <c r="BI19" i="7"/>
  <c r="BI15" i="7"/>
  <c r="BI11" i="7"/>
  <c r="BI7" i="7"/>
  <c r="BI12" i="7"/>
  <c r="BI20" i="7"/>
  <c r="BI24" i="7"/>
  <c r="BI8" i="7"/>
  <c r="BI16" i="7"/>
  <c r="BI4" i="7"/>
  <c r="BI26" i="7"/>
  <c r="BI22" i="7"/>
  <c r="BI18" i="7"/>
  <c r="BI14" i="7"/>
  <c r="BI6" i="7"/>
  <c r="BI25" i="7"/>
  <c r="BI21" i="7"/>
  <c r="BI17" i="7"/>
  <c r="BI13" i="7"/>
  <c r="BI9" i="7"/>
  <c r="BI5" i="7"/>
  <c r="BI10" i="7"/>
  <c r="G18" i="9" l="1"/>
  <c r="F30" i="9"/>
  <c r="G21" i="9" s="1"/>
  <c r="G22" i="9"/>
  <c r="T19" i="10"/>
  <c r="AE20" i="10"/>
  <c r="AD20" i="10" s="1"/>
  <c r="AC29" i="10"/>
  <c r="AD23" i="10" s="1"/>
  <c r="AD26" i="10"/>
  <c r="S10" i="10"/>
  <c r="R29" i="10"/>
  <c r="S13" i="10" s="1"/>
  <c r="BN4" i="10"/>
  <c r="BN31" i="10"/>
  <c r="T17" i="10"/>
  <c r="S17" i="10" s="1"/>
  <c r="AE24" i="10"/>
  <c r="AD24" i="10" s="1"/>
  <c r="BN14" i="10"/>
  <c r="BN9" i="10"/>
  <c r="BN27" i="10"/>
  <c r="T4" i="10"/>
  <c r="S4" i="10" s="1"/>
  <c r="AE15" i="10"/>
  <c r="AD15" i="10" s="1"/>
  <c r="AE17" i="10"/>
  <c r="AD17" i="10" s="1"/>
  <c r="BN10" i="10"/>
  <c r="BN21" i="10"/>
  <c r="T9" i="10"/>
  <c r="S9" i="10" s="1"/>
  <c r="T24" i="10"/>
  <c r="S24" i="10" s="1"/>
  <c r="T8" i="10"/>
  <c r="S8" i="10" s="1"/>
  <c r="AE16" i="10"/>
  <c r="AD16" i="10" s="1"/>
  <c r="BN22" i="10"/>
  <c r="G19" i="9"/>
  <c r="BC7" i="8"/>
  <c r="BC11" i="8"/>
  <c r="BC15" i="8"/>
  <c r="BC19" i="8"/>
  <c r="BC23" i="8"/>
  <c r="BC27" i="8"/>
  <c r="AV27" i="8" s="1"/>
  <c r="BC8" i="8"/>
  <c r="BC12" i="8"/>
  <c r="BC16" i="8"/>
  <c r="AV16" i="8" s="1"/>
  <c r="BC20" i="8"/>
  <c r="BC24" i="8"/>
  <c r="BC28" i="8"/>
  <c r="G15" i="9"/>
  <c r="D53" i="8"/>
  <c r="V15" i="9"/>
  <c r="V22" i="9"/>
  <c r="D50" i="8"/>
  <c r="V21" i="9"/>
  <c r="D43" i="8"/>
  <c r="D59" i="8"/>
  <c r="BC6" i="8"/>
  <c r="BC22" i="8"/>
  <c r="AO22" i="8"/>
  <c r="BG5" i="8"/>
  <c r="BG21" i="8"/>
  <c r="AB10" i="8"/>
  <c r="AB26" i="8"/>
  <c r="E26" i="8" s="1"/>
  <c r="BG18" i="8"/>
  <c r="AY8" i="8"/>
  <c r="AY24" i="8"/>
  <c r="AO8" i="8"/>
  <c r="AO24" i="8"/>
  <c r="AB15" i="8"/>
  <c r="E15" i="8" s="1"/>
  <c r="BC5" i="8"/>
  <c r="BC21" i="8"/>
  <c r="AO9" i="8"/>
  <c r="AO25" i="8"/>
  <c r="BL14" i="7"/>
  <c r="BV5" i="7"/>
  <c r="BV21" i="7"/>
  <c r="BS12" i="7"/>
  <c r="BS28" i="7"/>
  <c r="BD19" i="7"/>
  <c r="AM8" i="7"/>
  <c r="AM24" i="7"/>
  <c r="AC18" i="7"/>
  <c r="Y9" i="7"/>
  <c r="Y25" i="7"/>
  <c r="U16" i="7"/>
  <c r="I10" i="7"/>
  <c r="I26" i="7"/>
  <c r="BL15" i="7"/>
  <c r="BV6" i="7"/>
  <c r="BV22" i="7"/>
  <c r="BS13" i="7"/>
  <c r="BS4" i="7"/>
  <c r="BD20" i="7"/>
  <c r="AX19" i="7"/>
  <c r="AP14" i="7"/>
  <c r="AM5" i="7"/>
  <c r="AM21" i="7"/>
  <c r="AC19" i="7"/>
  <c r="Y10" i="7"/>
  <c r="Y26" i="7"/>
  <c r="U17" i="7"/>
  <c r="BL24" i="7"/>
  <c r="BV15" i="7"/>
  <c r="BS6" i="7"/>
  <c r="BN6" i="7" s="1"/>
  <c r="BS22" i="7"/>
  <c r="BD13" i="7"/>
  <c r="AX5" i="7"/>
  <c r="AX8" i="7"/>
  <c r="AX24" i="7"/>
  <c r="AP15" i="7"/>
  <c r="AM6" i="7"/>
  <c r="AM22" i="7"/>
  <c r="AC16" i="7"/>
  <c r="Y7" i="7"/>
  <c r="Y23" i="7"/>
  <c r="U14" i="7"/>
  <c r="I8" i="7"/>
  <c r="I24" i="7"/>
  <c r="BL17" i="7"/>
  <c r="BV8" i="7"/>
  <c r="BV24" i="7"/>
  <c r="BS15" i="7"/>
  <c r="BN15" i="7" s="1"/>
  <c r="BD6" i="7"/>
  <c r="BD22" i="7"/>
  <c r="AX23" i="7"/>
  <c r="AP20" i="7"/>
  <c r="AM11" i="7"/>
  <c r="AM27" i="7"/>
  <c r="AC5" i="7"/>
  <c r="AC21" i="7"/>
  <c r="Y12" i="7"/>
  <c r="Y28" i="7"/>
  <c r="U19" i="7"/>
  <c r="I13" i="7"/>
  <c r="S21" i="10"/>
  <c r="S22" i="10"/>
  <c r="BN11" i="10"/>
  <c r="S16" i="10"/>
  <c r="BN5" i="10"/>
  <c r="S14" i="10"/>
  <c r="BN6" i="10"/>
  <c r="BN24" i="10"/>
  <c r="G4" i="9"/>
  <c r="G26" i="9"/>
  <c r="S20" i="10"/>
  <c r="G28" i="9"/>
  <c r="G20" i="9"/>
  <c r="G27" i="9"/>
  <c r="G11" i="9"/>
  <c r="BC10" i="8"/>
  <c r="BC26" i="8"/>
  <c r="AO10" i="8"/>
  <c r="E10" i="8" s="1"/>
  <c r="AO26" i="8"/>
  <c r="BG9" i="8"/>
  <c r="BG25" i="8"/>
  <c r="AY15" i="8"/>
  <c r="AO7" i="8"/>
  <c r="AB14" i="8"/>
  <c r="BG6" i="8"/>
  <c r="BG22" i="8"/>
  <c r="AY12" i="8"/>
  <c r="AY28" i="8"/>
  <c r="AO12" i="8"/>
  <c r="AO28" i="8"/>
  <c r="BC9" i="8"/>
  <c r="BC25" i="8"/>
  <c r="AO13" i="8"/>
  <c r="AO4" i="8"/>
  <c r="I7" i="7"/>
  <c r="I15" i="7"/>
  <c r="I23" i="7"/>
  <c r="BL18" i="7"/>
  <c r="BV9" i="7"/>
  <c r="BV25" i="7"/>
  <c r="BS16" i="7"/>
  <c r="BD7" i="7"/>
  <c r="BD23" i="7"/>
  <c r="AX25" i="7"/>
  <c r="AX14" i="7"/>
  <c r="AP5" i="7"/>
  <c r="AP21" i="7"/>
  <c r="AM12" i="7"/>
  <c r="AM28" i="7"/>
  <c r="AC6" i="7"/>
  <c r="AC22" i="7"/>
  <c r="Y13" i="7"/>
  <c r="Y4" i="7"/>
  <c r="U20" i="7"/>
  <c r="I14" i="7"/>
  <c r="BL19" i="7"/>
  <c r="BV10" i="7"/>
  <c r="BV26" i="7"/>
  <c r="BS17" i="7"/>
  <c r="BD8" i="7"/>
  <c r="BD24" i="7"/>
  <c r="AX27" i="7"/>
  <c r="AP18" i="7"/>
  <c r="AM9" i="7"/>
  <c r="AM25" i="7"/>
  <c r="AC7" i="7"/>
  <c r="AC23" i="7"/>
  <c r="Y14" i="7"/>
  <c r="U5" i="7"/>
  <c r="U21" i="7"/>
  <c r="BL12" i="7"/>
  <c r="BL28" i="7"/>
  <c r="BV19" i="7"/>
  <c r="BS10" i="7"/>
  <c r="BN10" i="7" s="1"/>
  <c r="BS26" i="7"/>
  <c r="BN26" i="7" s="1"/>
  <c r="BD17" i="7"/>
  <c r="AX13" i="7"/>
  <c r="AX12" i="7"/>
  <c r="AX28" i="7"/>
  <c r="AP19" i="7"/>
  <c r="AM10" i="7"/>
  <c r="AM26" i="7"/>
  <c r="AC20" i="7"/>
  <c r="Y11" i="7"/>
  <c r="Y27" i="7"/>
  <c r="U18" i="7"/>
  <c r="I12" i="7"/>
  <c r="E62" i="7"/>
  <c r="BL5" i="7"/>
  <c r="BL21" i="7"/>
  <c r="BV12" i="7"/>
  <c r="BV28" i="7"/>
  <c r="BS19" i="7"/>
  <c r="BN19" i="7" s="1"/>
  <c r="BD10" i="7"/>
  <c r="BD26" i="7"/>
  <c r="AP8" i="7"/>
  <c r="AP24" i="7"/>
  <c r="AM15" i="7"/>
  <c r="AC9" i="7"/>
  <c r="AC25" i="7"/>
  <c r="Y16" i="7"/>
  <c r="U7" i="7"/>
  <c r="U23" i="7"/>
  <c r="I17" i="7"/>
  <c r="I11" i="7"/>
  <c r="AD21" i="10"/>
  <c r="BN13" i="10"/>
  <c r="S15" i="10"/>
  <c r="BN28" i="10"/>
  <c r="BN17" i="10"/>
  <c r="E14" i="8"/>
  <c r="S5" i="10"/>
  <c r="S28" i="10"/>
  <c r="AE9" i="10"/>
  <c r="AD9" i="10" s="1"/>
  <c r="AE28" i="10"/>
  <c r="AD28" i="10" s="1"/>
  <c r="AE6" i="10"/>
  <c r="AD6" i="10" s="1"/>
  <c r="AE5" i="10"/>
  <c r="AD5" i="10" s="1"/>
  <c r="S6" i="10"/>
  <c r="G14" i="9"/>
  <c r="AE18" i="10"/>
  <c r="AD18" i="10" s="1"/>
  <c r="S11" i="10"/>
  <c r="T18" i="10"/>
  <c r="S18" i="10" s="1"/>
  <c r="BN12" i="10"/>
  <c r="AE27" i="10"/>
  <c r="AD27" i="10" s="1"/>
  <c r="BN8" i="10"/>
  <c r="G9" i="9"/>
  <c r="G10" i="9"/>
  <c r="G12" i="9"/>
  <c r="G25" i="9"/>
  <c r="G16" i="9"/>
  <c r="G23" i="9"/>
  <c r="G7" i="9"/>
  <c r="D45" i="8"/>
  <c r="V17" i="9"/>
  <c r="V24" i="9"/>
  <c r="D42" i="8"/>
  <c r="D58" i="8"/>
  <c r="V12" i="9"/>
  <c r="D51" i="8"/>
  <c r="AB8" i="8"/>
  <c r="AB12" i="8"/>
  <c r="E12" i="8" s="1"/>
  <c r="AB16" i="8"/>
  <c r="E16" i="8" s="1"/>
  <c r="AB20" i="8"/>
  <c r="E20" i="8" s="1"/>
  <c r="AB24" i="8"/>
  <c r="AB28" i="8"/>
  <c r="AB5" i="8"/>
  <c r="E5" i="8" s="1"/>
  <c r="AB9" i="8"/>
  <c r="E9" i="8" s="1"/>
  <c r="AB13" i="8"/>
  <c r="E13" i="8" s="1"/>
  <c r="AB17" i="8"/>
  <c r="E17" i="8" s="1"/>
  <c r="AB21" i="8"/>
  <c r="E21" i="8" s="1"/>
  <c r="AB25" i="8"/>
  <c r="E25" i="8" s="1"/>
  <c r="AB4" i="8"/>
  <c r="BC14" i="8"/>
  <c r="AO19" i="8"/>
  <c r="E19" i="8" s="1"/>
  <c r="AO14" i="8"/>
  <c r="BG13" i="8"/>
  <c r="BG4" i="8"/>
  <c r="AO23" i="8"/>
  <c r="AB18" i="8"/>
  <c r="E18" i="8" s="1"/>
  <c r="BG10" i="8"/>
  <c r="AO11" i="8"/>
  <c r="AO16" i="8"/>
  <c r="AB7" i="8"/>
  <c r="AB23" i="8"/>
  <c r="E23" i="8" s="1"/>
  <c r="BC13" i="8"/>
  <c r="AO15" i="8"/>
  <c r="AO17" i="8"/>
  <c r="E7" i="8"/>
  <c r="BL6" i="7"/>
  <c r="BL22" i="7"/>
  <c r="BV13" i="7"/>
  <c r="BV4" i="7"/>
  <c r="BS20" i="7"/>
  <c r="BN20" i="7" s="1"/>
  <c r="BD11" i="7"/>
  <c r="BD27" i="7"/>
  <c r="AM16" i="7"/>
  <c r="AC10" i="7"/>
  <c r="AC26" i="7"/>
  <c r="Y17" i="7"/>
  <c r="U8" i="7"/>
  <c r="U24" i="7"/>
  <c r="I18" i="7"/>
  <c r="BL7" i="7"/>
  <c r="BL23" i="7"/>
  <c r="BV14" i="7"/>
  <c r="BS5" i="7"/>
  <c r="BN5" i="7" s="1"/>
  <c r="BS21" i="7"/>
  <c r="BN21" i="7" s="1"/>
  <c r="BD12" i="7"/>
  <c r="BD28" i="7"/>
  <c r="AP6" i="7"/>
  <c r="AP22" i="7"/>
  <c r="AM13" i="7"/>
  <c r="AM4" i="7"/>
  <c r="AC11" i="7"/>
  <c r="AC27" i="7"/>
  <c r="Y18" i="7"/>
  <c r="U9" i="7"/>
  <c r="U25" i="7"/>
  <c r="BL16" i="7"/>
  <c r="BV7" i="7"/>
  <c r="BV23" i="7"/>
  <c r="BS14" i="7"/>
  <c r="BD5" i="7"/>
  <c r="BD21" i="7"/>
  <c r="AX21" i="7"/>
  <c r="AX16" i="7"/>
  <c r="AP7" i="7"/>
  <c r="AP23" i="7"/>
  <c r="AM14" i="7"/>
  <c r="AC8" i="7"/>
  <c r="AC24" i="7"/>
  <c r="Y15" i="7"/>
  <c r="U6" i="7"/>
  <c r="U22" i="7"/>
  <c r="I16" i="7"/>
  <c r="BL9" i="7"/>
  <c r="BL25" i="7"/>
  <c r="BV16" i="7"/>
  <c r="BS7" i="7"/>
  <c r="BS23" i="7"/>
  <c r="BN23" i="7" s="1"/>
  <c r="BD14" i="7"/>
  <c r="AX7" i="7"/>
  <c r="AP12" i="7"/>
  <c r="AP28" i="7"/>
  <c r="AM19" i="7"/>
  <c r="AC13" i="7"/>
  <c r="AC4" i="7"/>
  <c r="Y20" i="7"/>
  <c r="U11" i="7"/>
  <c r="U27" i="7"/>
  <c r="I5" i="7"/>
  <c r="I21" i="7"/>
  <c r="I19" i="7"/>
  <c r="AD4" i="10"/>
  <c r="BN20" i="10"/>
  <c r="AE8" i="10"/>
  <c r="AD8" i="10" s="1"/>
  <c r="BN16" i="10"/>
  <c r="AE7" i="10"/>
  <c r="AD7" i="10" s="1"/>
  <c r="S23" i="10"/>
  <c r="T26" i="10"/>
  <c r="S26" i="10" s="1"/>
  <c r="AE12" i="10"/>
  <c r="AD12" i="10" s="1"/>
  <c r="AE19" i="10"/>
  <c r="AD19" i="10" s="1"/>
  <c r="S12" i="10"/>
  <c r="AE25" i="10"/>
  <c r="AD25" i="10" s="1"/>
  <c r="BN25" i="10"/>
  <c r="BN26" i="10"/>
  <c r="T25" i="10"/>
  <c r="S25" i="10" s="1"/>
  <c r="AE11" i="10"/>
  <c r="AD11" i="10" s="1"/>
  <c r="AE13" i="10"/>
  <c r="AD13" i="10" s="1"/>
  <c r="G8" i="9"/>
  <c r="BG7" i="8"/>
  <c r="BG11" i="8"/>
  <c r="AV11" i="8" s="1"/>
  <c r="BG15" i="8"/>
  <c r="BG19" i="8"/>
  <c r="AV19" i="8" s="1"/>
  <c r="BG23" i="8"/>
  <c r="BG27" i="8"/>
  <c r="BG8" i="8"/>
  <c r="BG12" i="8"/>
  <c r="BG16" i="8"/>
  <c r="BG20" i="8"/>
  <c r="BG24" i="8"/>
  <c r="BG28" i="8"/>
  <c r="E8" i="8"/>
  <c r="E24" i="8"/>
  <c r="G13" i="9"/>
  <c r="G5" i="9"/>
  <c r="G17" i="9"/>
  <c r="D37" i="8"/>
  <c r="D49" i="8"/>
  <c r="V6" i="9"/>
  <c r="D46" i="8"/>
  <c r="AY5" i="8"/>
  <c r="AV5" i="8" s="1"/>
  <c r="AY9" i="8"/>
  <c r="AV9" i="8" s="1"/>
  <c r="AY13" i="8"/>
  <c r="AV13" i="8" s="1"/>
  <c r="AY17" i="8"/>
  <c r="AV17" i="8" s="1"/>
  <c r="AY21" i="8"/>
  <c r="AV21" i="8" s="1"/>
  <c r="AY25" i="8"/>
  <c r="AV25" i="8" s="1"/>
  <c r="AY4" i="8"/>
  <c r="AY6" i="8"/>
  <c r="AV6" i="8" s="1"/>
  <c r="AY10" i="8"/>
  <c r="AV10" i="8" s="1"/>
  <c r="AY14" i="8"/>
  <c r="AY18" i="8"/>
  <c r="AY22" i="8"/>
  <c r="AV22" i="8" s="1"/>
  <c r="AY26" i="8"/>
  <c r="AV26" i="8" s="1"/>
  <c r="D39" i="8"/>
  <c r="E28" i="8"/>
  <c r="BC18" i="8"/>
  <c r="AO6" i="8"/>
  <c r="AO18" i="8"/>
  <c r="BG17" i="8"/>
  <c r="AY7" i="8"/>
  <c r="AV7" i="8" s="1"/>
  <c r="AY23" i="8"/>
  <c r="AV23" i="8" s="1"/>
  <c r="AB6" i="8"/>
  <c r="E6" i="8" s="1"/>
  <c r="AB22" i="8"/>
  <c r="E22" i="8" s="1"/>
  <c r="BG14" i="8"/>
  <c r="BC4" i="8"/>
  <c r="AY20" i="8"/>
  <c r="AO27" i="8"/>
  <c r="AO20" i="8"/>
  <c r="AB11" i="8"/>
  <c r="E11" i="8" s="1"/>
  <c r="AB27" i="8"/>
  <c r="E27" i="8" s="1"/>
  <c r="BC17" i="8"/>
  <c r="AO5" i="8"/>
  <c r="E4" i="8"/>
  <c r="BL10" i="7"/>
  <c r="BL26" i="7"/>
  <c r="BV17" i="7"/>
  <c r="BS8" i="7"/>
  <c r="BN8" i="7" s="1"/>
  <c r="BS24" i="7"/>
  <c r="BN24" i="7" s="1"/>
  <c r="BD15" i="7"/>
  <c r="AX22" i="7"/>
  <c r="AP13" i="7"/>
  <c r="AP4" i="7"/>
  <c r="AM20" i="7"/>
  <c r="AC14" i="7"/>
  <c r="Y5" i="7"/>
  <c r="Y21" i="7"/>
  <c r="U12" i="7"/>
  <c r="U28" i="7"/>
  <c r="I6" i="7"/>
  <c r="E6" i="7" s="1"/>
  <c r="I22" i="7"/>
  <c r="BL11" i="7"/>
  <c r="BL27" i="7"/>
  <c r="BV18" i="7"/>
  <c r="BS9" i="7"/>
  <c r="BN9" i="7" s="1"/>
  <c r="BS25" i="7"/>
  <c r="BN25" i="7" s="1"/>
  <c r="BD16" i="7"/>
  <c r="AX11" i="7"/>
  <c r="AP10" i="7"/>
  <c r="AP26" i="7"/>
  <c r="AM17" i="7"/>
  <c r="AC15" i="7"/>
  <c r="Y6" i="7"/>
  <c r="Y22" i="7"/>
  <c r="U13" i="7"/>
  <c r="U4" i="7"/>
  <c r="E4" i="7" s="1"/>
  <c r="I28" i="7"/>
  <c r="BL20" i="7"/>
  <c r="BV11" i="7"/>
  <c r="BV27" i="7"/>
  <c r="BN27" i="7" s="1"/>
  <c r="BS18" i="7"/>
  <c r="BD9" i="7"/>
  <c r="BD25" i="7"/>
  <c r="AX4" i="7"/>
  <c r="AX20" i="7"/>
  <c r="AP11" i="7"/>
  <c r="AP27" i="7"/>
  <c r="AM18" i="7"/>
  <c r="AC12" i="7"/>
  <c r="AC28" i="7"/>
  <c r="Y19" i="7"/>
  <c r="U10" i="7"/>
  <c r="U26" i="7"/>
  <c r="I20" i="7"/>
  <c r="BL13" i="7"/>
  <c r="BL4" i="7"/>
  <c r="BS11" i="7"/>
  <c r="BD18" i="7"/>
  <c r="AM7" i="7"/>
  <c r="Y8" i="7"/>
  <c r="I9" i="7"/>
  <c r="E9" i="7" s="1"/>
  <c r="I25" i="7"/>
  <c r="I27" i="7"/>
  <c r="E27" i="7" s="1"/>
  <c r="G29" i="6"/>
  <c r="G30" i="6" s="1"/>
  <c r="H21" i="6"/>
  <c r="H5" i="6"/>
  <c r="H6" i="6"/>
  <c r="H7" i="6"/>
  <c r="H8" i="6"/>
  <c r="H9" i="6"/>
  <c r="H10" i="6"/>
  <c r="H11" i="6"/>
  <c r="H12" i="6"/>
  <c r="H13" i="6"/>
  <c r="H14" i="6"/>
  <c r="H15" i="6"/>
  <c r="H16" i="6"/>
  <c r="H17" i="6"/>
  <c r="H18" i="6"/>
  <c r="H19" i="6"/>
  <c r="H22" i="6"/>
  <c r="H23" i="6"/>
  <c r="H24" i="6"/>
  <c r="H25" i="6"/>
  <c r="H26" i="6"/>
  <c r="H27" i="6"/>
  <c r="H28" i="6"/>
  <c r="H4" i="6"/>
  <c r="H26" i="4"/>
  <c r="H27" i="4"/>
  <c r="H5" i="5"/>
  <c r="H6" i="5"/>
  <c r="H7" i="5"/>
  <c r="H8" i="5"/>
  <c r="H9" i="5"/>
  <c r="H10" i="5"/>
  <c r="H11" i="5"/>
  <c r="H12" i="5"/>
  <c r="H13" i="5"/>
  <c r="H14" i="5"/>
  <c r="H15" i="5"/>
  <c r="H16" i="5"/>
  <c r="H17" i="5"/>
  <c r="H18" i="5"/>
  <c r="H19" i="5"/>
  <c r="H20" i="5"/>
  <c r="H21" i="5"/>
  <c r="H22" i="5"/>
  <c r="H23" i="5"/>
  <c r="H24" i="5"/>
  <c r="H25" i="5"/>
  <c r="H26" i="5"/>
  <c r="H27" i="5"/>
  <c r="H28" i="5"/>
  <c r="H4" i="5"/>
  <c r="D5" i="8" l="1"/>
  <c r="C29" i="8"/>
  <c r="D15" i="8" s="1"/>
  <c r="D27" i="8"/>
  <c r="D17" i="8"/>
  <c r="D12" i="8"/>
  <c r="D26" i="8"/>
  <c r="I5" i="6"/>
  <c r="I4" i="6"/>
  <c r="J4" i="6" s="1"/>
  <c r="I13" i="6"/>
  <c r="I10" i="6"/>
  <c r="J10" i="6" s="1"/>
  <c r="D11" i="8"/>
  <c r="D23" i="8"/>
  <c r="D13" i="8"/>
  <c r="E25" i="7"/>
  <c r="E20" i="7"/>
  <c r="BM25" i="7"/>
  <c r="D28" i="8"/>
  <c r="AV18" i="8"/>
  <c r="AV4" i="8"/>
  <c r="E5" i="7"/>
  <c r="BN7" i="7"/>
  <c r="BM7" i="7" s="1"/>
  <c r="E16" i="7"/>
  <c r="BM21" i="7"/>
  <c r="BM30" i="7"/>
  <c r="BM27" i="7" s="1"/>
  <c r="E11" i="7"/>
  <c r="BM19" i="7"/>
  <c r="BN16" i="7"/>
  <c r="BM16" i="7" s="1"/>
  <c r="E23" i="7"/>
  <c r="AV15" i="8"/>
  <c r="E8" i="7"/>
  <c r="BN22" i="7"/>
  <c r="BM22" i="7" s="1"/>
  <c r="BN12" i="7"/>
  <c r="BM12" i="7" s="1"/>
  <c r="AV24" i="8"/>
  <c r="AD10" i="10"/>
  <c r="BN11" i="7"/>
  <c r="BM11" i="7" s="1"/>
  <c r="BN18" i="7"/>
  <c r="BM18" i="7" s="1"/>
  <c r="E28" i="7"/>
  <c r="BM9" i="7"/>
  <c r="E22" i="7"/>
  <c r="BM24" i="7"/>
  <c r="AV20" i="8"/>
  <c r="AV14" i="8"/>
  <c r="BN14" i="7"/>
  <c r="BM14" i="7" s="1"/>
  <c r="BM5" i="7"/>
  <c r="E18" i="7"/>
  <c r="D9" i="8"/>
  <c r="E17" i="7"/>
  <c r="E15" i="7"/>
  <c r="AV28" i="8"/>
  <c r="BM6" i="7"/>
  <c r="BN4" i="7"/>
  <c r="BM4" i="7" s="1"/>
  <c r="AV8" i="8"/>
  <c r="BN7" i="10"/>
  <c r="BN23" i="10"/>
  <c r="BN19" i="10"/>
  <c r="BN15" i="10"/>
  <c r="BN18" i="10"/>
  <c r="S27" i="10"/>
  <c r="S7" i="10"/>
  <c r="G6" i="9"/>
  <c r="BM8" i="7"/>
  <c r="D4" i="8"/>
  <c r="D24" i="8"/>
  <c r="E19" i="7"/>
  <c r="BM20" i="7"/>
  <c r="D14" i="8"/>
  <c r="E12" i="7"/>
  <c r="BM26" i="7"/>
  <c r="BN17" i="7"/>
  <c r="BM17" i="7" s="1"/>
  <c r="E14" i="7"/>
  <c r="E7" i="7"/>
  <c r="AV12" i="8"/>
  <c r="BN13" i="7"/>
  <c r="BM13" i="7" s="1"/>
  <c r="E26" i="7"/>
  <c r="S19" i="10"/>
  <c r="G24" i="9"/>
  <c r="D8" i="8"/>
  <c r="E21" i="7"/>
  <c r="BM23" i="7"/>
  <c r="D7" i="8"/>
  <c r="BM10" i="7"/>
  <c r="E13" i="7"/>
  <c r="BM15" i="7"/>
  <c r="E24" i="7"/>
  <c r="E10" i="7"/>
  <c r="BN28" i="7"/>
  <c r="BM28" i="7" s="1"/>
  <c r="AD14" i="10"/>
  <c r="AD22" i="10"/>
  <c r="I8" i="6"/>
  <c r="J8" i="6" s="1"/>
  <c r="J13" i="6"/>
  <c r="I17" i="6"/>
  <c r="J17" i="6" s="1"/>
  <c r="I21" i="6"/>
  <c r="J21" i="6" s="1"/>
  <c r="I25" i="6"/>
  <c r="J25" i="6" s="1"/>
  <c r="I16" i="6"/>
  <c r="J16" i="6" s="1"/>
  <c r="I28" i="6"/>
  <c r="J28" i="6" s="1"/>
  <c r="J5" i="6"/>
  <c r="I9" i="6"/>
  <c r="J9" i="6" s="1"/>
  <c r="I14" i="6"/>
  <c r="J14" i="6" s="1"/>
  <c r="I18" i="6"/>
  <c r="J18" i="6" s="1"/>
  <c r="I22" i="6"/>
  <c r="J22" i="6" s="1"/>
  <c r="I26" i="6"/>
  <c r="J26" i="6" s="1"/>
  <c r="I7" i="6"/>
  <c r="J7" i="6" s="1"/>
  <c r="I20" i="6"/>
  <c r="J20" i="6" s="1"/>
  <c r="I6" i="6"/>
  <c r="J6" i="6" s="1"/>
  <c r="I11" i="6"/>
  <c r="J11" i="6" s="1"/>
  <c r="I15" i="6"/>
  <c r="J15" i="6" s="1"/>
  <c r="I19" i="6"/>
  <c r="J19" i="6" s="1"/>
  <c r="I23" i="6"/>
  <c r="J23" i="6" s="1"/>
  <c r="I27" i="6"/>
  <c r="J27" i="6" s="1"/>
  <c r="I12" i="6"/>
  <c r="J12" i="6" s="1"/>
  <c r="I24" i="6"/>
  <c r="J24" i="6" s="1"/>
  <c r="G31" i="6"/>
  <c r="G32" i="6" s="1"/>
  <c r="G33" i="6" s="1"/>
  <c r="G34" i="6" s="1"/>
  <c r="D28" i="7" l="1"/>
  <c r="D22" i="8"/>
  <c r="D20" i="8"/>
  <c r="AU12" i="8"/>
  <c r="D8" i="7"/>
  <c r="AU4" i="8"/>
  <c r="D21" i="8"/>
  <c r="D25" i="8"/>
  <c r="D7" i="7"/>
  <c r="AU28" i="8"/>
  <c r="D22" i="7"/>
  <c r="AU15" i="8"/>
  <c r="AU18" i="8"/>
  <c r="AT29" i="8"/>
  <c r="AU20" i="8" s="1"/>
  <c r="D25" i="7"/>
  <c r="D10" i="8"/>
  <c r="D19" i="8"/>
  <c r="D18" i="8"/>
  <c r="D13" i="7"/>
  <c r="D26" i="7"/>
  <c r="C29" i="7"/>
  <c r="D17" i="7" s="1"/>
  <c r="D14" i="7"/>
  <c r="AU8" i="8"/>
  <c r="D15" i="7"/>
  <c r="AU14" i="8"/>
  <c r="D23" i="7"/>
  <c r="D5" i="7"/>
  <c r="D6" i="8"/>
  <c r="D16" i="8"/>
  <c r="H5" i="4"/>
  <c r="H6" i="4"/>
  <c r="H7" i="4"/>
  <c r="H8" i="4"/>
  <c r="H9" i="4"/>
  <c r="H10" i="4"/>
  <c r="H11" i="4"/>
  <c r="H12" i="4"/>
  <c r="H13" i="4"/>
  <c r="H14" i="4"/>
  <c r="H15" i="4"/>
  <c r="H16" i="4"/>
  <c r="H17" i="4"/>
  <c r="H18" i="4"/>
  <c r="H19" i="4"/>
  <c r="H20" i="4"/>
  <c r="H21" i="4"/>
  <c r="H22" i="4"/>
  <c r="H23" i="4"/>
  <c r="H24" i="4"/>
  <c r="H25" i="4"/>
  <c r="G29" i="4"/>
  <c r="H28" i="4"/>
  <c r="H4" i="4"/>
  <c r="P28" i="4"/>
  <c r="F39" i="4"/>
  <c r="F40" i="4"/>
  <c r="F41" i="4"/>
  <c r="F42" i="4"/>
  <c r="F43" i="4"/>
  <c r="F44" i="4"/>
  <c r="F45" i="4"/>
  <c r="F46" i="4"/>
  <c r="F47" i="4"/>
  <c r="F48" i="4"/>
  <c r="F49" i="4"/>
  <c r="F50" i="4"/>
  <c r="F51" i="4"/>
  <c r="F52" i="4"/>
  <c r="F53" i="4"/>
  <c r="F54" i="4"/>
  <c r="F55" i="4"/>
  <c r="F56" i="4"/>
  <c r="F57" i="4"/>
  <c r="F58" i="4"/>
  <c r="F59" i="4"/>
  <c r="F60" i="4"/>
  <c r="F61" i="4"/>
  <c r="F62" i="4"/>
  <c r="F38" i="4"/>
  <c r="BT5" i="4"/>
  <c r="BT6" i="4"/>
  <c r="BT7" i="4"/>
  <c r="BT8" i="4"/>
  <c r="BT9" i="4"/>
  <c r="BT10" i="4"/>
  <c r="BT11" i="4"/>
  <c r="BT12" i="4"/>
  <c r="BT13" i="4"/>
  <c r="BT14" i="4"/>
  <c r="BT15" i="4"/>
  <c r="BT16" i="4"/>
  <c r="BT17" i="4"/>
  <c r="BT18" i="4"/>
  <c r="BT19" i="4"/>
  <c r="BT20" i="4"/>
  <c r="BT21" i="4"/>
  <c r="BT22" i="4"/>
  <c r="BT23" i="4"/>
  <c r="BT24" i="4"/>
  <c r="BT25" i="4"/>
  <c r="BT26" i="4"/>
  <c r="BT27" i="4"/>
  <c r="BT28" i="4"/>
  <c r="BT4" i="4"/>
  <c r="BE5" i="4"/>
  <c r="BE6" i="4"/>
  <c r="BF6" i="4" s="1"/>
  <c r="BE7" i="4"/>
  <c r="BE8" i="4"/>
  <c r="BF8" i="4" s="1"/>
  <c r="BE9" i="4"/>
  <c r="BE10" i="4"/>
  <c r="BF10" i="4" s="1"/>
  <c r="BE11" i="4"/>
  <c r="BE12" i="4"/>
  <c r="BF12" i="4" s="1"/>
  <c r="BE13" i="4"/>
  <c r="BE14" i="4"/>
  <c r="BF14" i="4" s="1"/>
  <c r="BE15" i="4"/>
  <c r="BE16" i="4"/>
  <c r="BF16" i="4" s="1"/>
  <c r="BE17" i="4"/>
  <c r="BE18" i="4"/>
  <c r="BF18" i="4" s="1"/>
  <c r="BE19" i="4"/>
  <c r="BE20" i="4"/>
  <c r="BF20" i="4" s="1"/>
  <c r="BE21" i="4"/>
  <c r="BE22" i="4"/>
  <c r="BF22" i="4" s="1"/>
  <c r="BE23" i="4"/>
  <c r="BD29" i="4" s="1"/>
  <c r="BE24" i="4"/>
  <c r="BF24" i="4" s="1"/>
  <c r="BE25" i="4"/>
  <c r="BE26" i="4"/>
  <c r="BF26" i="4" s="1"/>
  <c r="BE27" i="4"/>
  <c r="BF27" i="4" s="1"/>
  <c r="BE28" i="4"/>
  <c r="BF28" i="4" s="1"/>
  <c r="BE4" i="4"/>
  <c r="BB5" i="4"/>
  <c r="BC5" i="4" s="1"/>
  <c r="BB6" i="4"/>
  <c r="BB7" i="4"/>
  <c r="BC7" i="4" s="1"/>
  <c r="BB8" i="4"/>
  <c r="BB9" i="4"/>
  <c r="BC9" i="4" s="1"/>
  <c r="BB10" i="4"/>
  <c r="BB11" i="4"/>
  <c r="BC11" i="4" s="1"/>
  <c r="BB12" i="4"/>
  <c r="BB13" i="4"/>
  <c r="BC13" i="4" s="1"/>
  <c r="BB14" i="4"/>
  <c r="BB15" i="4"/>
  <c r="BC15" i="4" s="1"/>
  <c r="BB16" i="4"/>
  <c r="BB17" i="4"/>
  <c r="BC17" i="4" s="1"/>
  <c r="BB18" i="4"/>
  <c r="BA29" i="4" s="1"/>
  <c r="BB19" i="4"/>
  <c r="BC19" i="4" s="1"/>
  <c r="BB20" i="4"/>
  <c r="BB21" i="4"/>
  <c r="BC21" i="4" s="1"/>
  <c r="BB22" i="4"/>
  <c r="BC22" i="4" s="1"/>
  <c r="BB23" i="4"/>
  <c r="BC23" i="4" s="1"/>
  <c r="BB24" i="4"/>
  <c r="BB25" i="4"/>
  <c r="BC25" i="4" s="1"/>
  <c r="BB26" i="4"/>
  <c r="BC26" i="4" s="1"/>
  <c r="BB27" i="4"/>
  <c r="BC27" i="4" s="1"/>
  <c r="BB28" i="4"/>
  <c r="BB4" i="4"/>
  <c r="BC4" i="4" s="1"/>
  <c r="BL5" i="4"/>
  <c r="BL6" i="4"/>
  <c r="BM6" i="4" s="1"/>
  <c r="BL7" i="4"/>
  <c r="BL8" i="4"/>
  <c r="BM8" i="4" s="1"/>
  <c r="BL9" i="4"/>
  <c r="BL10" i="4"/>
  <c r="BM10" i="4" s="1"/>
  <c r="BL11" i="4"/>
  <c r="BL12" i="4"/>
  <c r="BM12" i="4" s="1"/>
  <c r="BL13" i="4"/>
  <c r="BM13" i="4" s="1"/>
  <c r="BL14" i="4"/>
  <c r="BM14" i="4" s="1"/>
  <c r="BL15" i="4"/>
  <c r="BL16" i="4"/>
  <c r="BM16" i="4" s="1"/>
  <c r="BL17" i="4"/>
  <c r="BM17" i="4" s="1"/>
  <c r="BL18" i="4"/>
  <c r="BM18" i="4" s="1"/>
  <c r="BL19" i="4"/>
  <c r="BL20" i="4"/>
  <c r="BM20" i="4" s="1"/>
  <c r="BL21" i="4"/>
  <c r="BM21" i="4" s="1"/>
  <c r="BL22" i="4"/>
  <c r="BM22" i="4" s="1"/>
  <c r="BL23" i="4"/>
  <c r="BL24" i="4"/>
  <c r="BM24" i="4" s="1"/>
  <c r="BL25" i="4"/>
  <c r="BM25" i="4" s="1"/>
  <c r="BL26" i="4"/>
  <c r="BM26" i="4" s="1"/>
  <c r="BL27" i="4"/>
  <c r="BK29" i="4" s="1"/>
  <c r="BL28" i="4"/>
  <c r="BM28" i="4" s="1"/>
  <c r="BL4" i="4"/>
  <c r="BM4" i="4" s="1"/>
  <c r="BI5" i="4"/>
  <c r="BI6" i="4"/>
  <c r="BI7" i="4"/>
  <c r="BI8" i="4"/>
  <c r="BI9" i="4"/>
  <c r="BI10" i="4"/>
  <c r="BI11" i="4"/>
  <c r="BI12" i="4"/>
  <c r="BI13" i="4"/>
  <c r="BI14" i="4"/>
  <c r="BI15" i="4"/>
  <c r="BI16" i="4"/>
  <c r="BI17" i="4"/>
  <c r="BI18" i="4"/>
  <c r="BI19" i="4"/>
  <c r="BI20" i="4"/>
  <c r="BI21" i="4"/>
  <c r="BI22" i="4"/>
  <c r="BI23" i="4"/>
  <c r="BI24" i="4"/>
  <c r="BI25" i="4"/>
  <c r="BI26" i="4"/>
  <c r="BI27" i="4"/>
  <c r="BI28" i="4"/>
  <c r="BI4" i="4"/>
  <c r="BM9" i="4" l="1"/>
  <c r="BM5" i="4"/>
  <c r="BC8" i="4"/>
  <c r="BC12" i="4"/>
  <c r="BC16" i="4"/>
  <c r="BC20" i="4"/>
  <c r="BC14" i="4"/>
  <c r="BC10" i="4"/>
  <c r="BC6" i="4"/>
  <c r="BF19" i="4"/>
  <c r="BF15" i="4"/>
  <c r="BF11" i="4"/>
  <c r="BF7" i="4"/>
  <c r="E54" i="4"/>
  <c r="BM23" i="4"/>
  <c r="BM19" i="4"/>
  <c r="BM15" i="4"/>
  <c r="BM11" i="4"/>
  <c r="BM7" i="4"/>
  <c r="BC28" i="4"/>
  <c r="BC24" i="4"/>
  <c r="BF4" i="4"/>
  <c r="BF25" i="4"/>
  <c r="BF21" i="4"/>
  <c r="BF17" i="4"/>
  <c r="BF13" i="4"/>
  <c r="BF9" i="4"/>
  <c r="BF5" i="4"/>
  <c r="BU18" i="4"/>
  <c r="E61" i="4"/>
  <c r="E45" i="4"/>
  <c r="BC18" i="4"/>
  <c r="D63" i="4"/>
  <c r="E56" i="4" s="1"/>
  <c r="BM27" i="4"/>
  <c r="BF23" i="4"/>
  <c r="D21" i="7"/>
  <c r="D11" i="7"/>
  <c r="D18" i="7"/>
  <c r="D16" i="7"/>
  <c r="D24" i="7"/>
  <c r="BS29" i="4"/>
  <c r="BU4" i="4" s="1"/>
  <c r="D9" i="7"/>
  <c r="D6" i="7"/>
  <c r="D4" i="7"/>
  <c r="D27" i="7"/>
  <c r="AU19" i="8"/>
  <c r="AU27" i="8"/>
  <c r="AU23" i="8"/>
  <c r="AU5" i="8"/>
  <c r="AU22" i="8"/>
  <c r="AU16" i="8"/>
  <c r="AU11" i="8"/>
  <c r="AU25" i="8"/>
  <c r="AU26" i="8"/>
  <c r="AU6" i="8"/>
  <c r="AU9" i="8"/>
  <c r="AU10" i="8"/>
  <c r="AU17" i="8"/>
  <c r="AU13" i="8"/>
  <c r="AU21" i="8"/>
  <c r="AU7" i="8"/>
  <c r="AU24" i="8"/>
  <c r="D12" i="7"/>
  <c r="D20" i="7"/>
  <c r="D19" i="7"/>
  <c r="D10" i="7"/>
  <c r="I5" i="4"/>
  <c r="I9" i="4"/>
  <c r="I13" i="4"/>
  <c r="I17" i="4"/>
  <c r="I21" i="4"/>
  <c r="I25" i="4"/>
  <c r="I6" i="4"/>
  <c r="I10" i="4"/>
  <c r="I14" i="4"/>
  <c r="I18" i="4"/>
  <c r="I22" i="4"/>
  <c r="I26" i="4"/>
  <c r="I7" i="4"/>
  <c r="I11" i="4"/>
  <c r="I15" i="4"/>
  <c r="I19" i="4"/>
  <c r="I23" i="4"/>
  <c r="I27" i="4"/>
  <c r="I8" i="4"/>
  <c r="I12" i="4"/>
  <c r="I16" i="4"/>
  <c r="I20" i="4"/>
  <c r="I24" i="4"/>
  <c r="I28" i="4"/>
  <c r="BU11" i="4" l="1"/>
  <c r="BU27" i="4"/>
  <c r="E51" i="4"/>
  <c r="BU8" i="4"/>
  <c r="BU24" i="4"/>
  <c r="E44" i="4"/>
  <c r="E60" i="4"/>
  <c r="BU17" i="4"/>
  <c r="E49" i="4"/>
  <c r="BU6" i="4"/>
  <c r="BU22" i="4"/>
  <c r="E42" i="4"/>
  <c r="E58" i="4"/>
  <c r="BU15" i="4"/>
  <c r="E39" i="4"/>
  <c r="E55" i="4"/>
  <c r="BU12" i="4"/>
  <c r="BU28" i="4"/>
  <c r="E48" i="4"/>
  <c r="BU5" i="4"/>
  <c r="BU21" i="4"/>
  <c r="E53" i="4"/>
  <c r="BU10" i="4"/>
  <c r="BU26" i="4"/>
  <c r="E46" i="4"/>
  <c r="E62" i="4"/>
  <c r="BU19" i="4"/>
  <c r="E43" i="4"/>
  <c r="E59" i="4"/>
  <c r="BU16" i="4"/>
  <c r="E52" i="4"/>
  <c r="BU9" i="4"/>
  <c r="BU25" i="4"/>
  <c r="E41" i="4"/>
  <c r="E57" i="4"/>
  <c r="BU14" i="4"/>
  <c r="E50" i="4"/>
  <c r="BU7" i="4"/>
  <c r="BU23" i="4"/>
  <c r="E47" i="4"/>
  <c r="E38" i="4"/>
  <c r="BU20" i="4"/>
  <c r="E40" i="4"/>
  <c r="BU13" i="4"/>
  <c r="BQ5" i="4"/>
  <c r="BQ6" i="4"/>
  <c r="BQ7" i="4"/>
  <c r="BQ8" i="4"/>
  <c r="BQ9" i="4"/>
  <c r="BQ10" i="4"/>
  <c r="BQ11" i="4"/>
  <c r="BQ12" i="4"/>
  <c r="BQ13" i="4"/>
  <c r="BQ14" i="4"/>
  <c r="BQ15" i="4"/>
  <c r="BQ16" i="4"/>
  <c r="BQ17" i="4"/>
  <c r="BQ18" i="4"/>
  <c r="BQ19" i="4"/>
  <c r="BQ20" i="4"/>
  <c r="BQ21" i="4"/>
  <c r="BP29" i="4" s="1"/>
  <c r="BR10" i="4" s="1"/>
  <c r="BQ22" i="4"/>
  <c r="BQ23" i="4"/>
  <c r="BQ24" i="4"/>
  <c r="BQ25" i="4"/>
  <c r="BQ26" i="4"/>
  <c r="BQ27" i="4"/>
  <c r="BQ28" i="4"/>
  <c r="BQ4" i="4"/>
  <c r="AV5" i="4"/>
  <c r="AV21" i="4"/>
  <c r="AR5" i="4"/>
  <c r="AR6" i="4"/>
  <c r="AV6" i="4" s="1"/>
  <c r="AR7" i="4"/>
  <c r="AV7" i="4" s="1"/>
  <c r="AR8" i="4"/>
  <c r="AV8" i="4" s="1"/>
  <c r="AR9" i="4"/>
  <c r="AV9" i="4" s="1"/>
  <c r="AR10" i="4"/>
  <c r="AV10" i="4" s="1"/>
  <c r="AR11" i="4"/>
  <c r="AV11" i="4" s="1"/>
  <c r="AR12" i="4"/>
  <c r="AV12" i="4" s="1"/>
  <c r="AR13" i="4"/>
  <c r="AV13" i="4" s="1"/>
  <c r="AR14" i="4"/>
  <c r="AV14" i="4" s="1"/>
  <c r="AR15" i="4"/>
  <c r="AV15" i="4" s="1"/>
  <c r="AR16" i="4"/>
  <c r="AV16" i="4" s="1"/>
  <c r="AR17" i="4"/>
  <c r="AV17" i="4" s="1"/>
  <c r="AR18" i="4"/>
  <c r="AV18" i="4" s="1"/>
  <c r="AR19" i="4"/>
  <c r="AV19" i="4" s="1"/>
  <c r="AR20" i="4"/>
  <c r="AV20" i="4" s="1"/>
  <c r="AR21" i="4"/>
  <c r="AR22" i="4"/>
  <c r="AV22" i="4" s="1"/>
  <c r="AR23" i="4"/>
  <c r="AV23" i="4" s="1"/>
  <c r="AR24" i="4"/>
  <c r="AV24" i="4" s="1"/>
  <c r="AR25" i="4"/>
  <c r="AV25" i="4" s="1"/>
  <c r="AR26" i="4"/>
  <c r="AV26" i="4" s="1"/>
  <c r="AR27" i="4"/>
  <c r="AV27" i="4" s="1"/>
  <c r="AS29" i="4" s="1"/>
  <c r="AR28" i="4"/>
  <c r="AV28" i="4" s="1"/>
  <c r="AR4" i="4"/>
  <c r="AV4" i="4" s="1"/>
  <c r="BR28" i="4" l="1"/>
  <c r="BR24" i="4"/>
  <c r="BR20" i="4"/>
  <c r="BR16" i="4"/>
  <c r="BR12" i="4"/>
  <c r="BR8" i="4"/>
  <c r="E65" i="4"/>
  <c r="BR27" i="4"/>
  <c r="BR23" i="4"/>
  <c r="BR19" i="4"/>
  <c r="BR15" i="4"/>
  <c r="BR11" i="4"/>
  <c r="BR7" i="4"/>
  <c r="AW28" i="4"/>
  <c r="AW22" i="4"/>
  <c r="AW6" i="4"/>
  <c r="BR26" i="4"/>
  <c r="BR18" i="4"/>
  <c r="BR14" i="4"/>
  <c r="BR6" i="4"/>
  <c r="BR4" i="4"/>
  <c r="BR25" i="4"/>
  <c r="BR21" i="4"/>
  <c r="BR17" i="4"/>
  <c r="BR13" i="4"/>
  <c r="BR9" i="4"/>
  <c r="BR5" i="4"/>
  <c r="BR22" i="4"/>
  <c r="AP5" i="4"/>
  <c r="AP6" i="4"/>
  <c r="AP7" i="4"/>
  <c r="AP8" i="4"/>
  <c r="AP9" i="4"/>
  <c r="AP10" i="4"/>
  <c r="AP11" i="4"/>
  <c r="AP12" i="4"/>
  <c r="AP13" i="4"/>
  <c r="AP14" i="4"/>
  <c r="AP15" i="4"/>
  <c r="AP16" i="4"/>
  <c r="AP17" i="4"/>
  <c r="AP18" i="4"/>
  <c r="AP19" i="4"/>
  <c r="AP20" i="4"/>
  <c r="AP21" i="4"/>
  <c r="AP22" i="4"/>
  <c r="AP23" i="4"/>
  <c r="AP24" i="4"/>
  <c r="AP25" i="4"/>
  <c r="AP26" i="4"/>
  <c r="AP27" i="4"/>
  <c r="AP28" i="4"/>
  <c r="AP4" i="4"/>
  <c r="AO29" i="4" s="1"/>
  <c r="AK5" i="4"/>
  <c r="AK6" i="4"/>
  <c r="AK7" i="4"/>
  <c r="AK8" i="4"/>
  <c r="AK9" i="4"/>
  <c r="AK10" i="4"/>
  <c r="AK11" i="4"/>
  <c r="AK12" i="4"/>
  <c r="AK13" i="4"/>
  <c r="AK14" i="4"/>
  <c r="AK15" i="4"/>
  <c r="AK16" i="4"/>
  <c r="AK17" i="4"/>
  <c r="AK18" i="4"/>
  <c r="AK19" i="4"/>
  <c r="AK20" i="4"/>
  <c r="AK21" i="4"/>
  <c r="AK22" i="4"/>
  <c r="AK23" i="4"/>
  <c r="AK24" i="4"/>
  <c r="AK25" i="4"/>
  <c r="AK26" i="4"/>
  <c r="AK27" i="4"/>
  <c r="AK28" i="4"/>
  <c r="AK4" i="4"/>
  <c r="AG5" i="4"/>
  <c r="AG6" i="4"/>
  <c r="AG7" i="4"/>
  <c r="AG8" i="4"/>
  <c r="AG9" i="4"/>
  <c r="AG10" i="4"/>
  <c r="AG11" i="4"/>
  <c r="AG12" i="4"/>
  <c r="AG13" i="4"/>
  <c r="AG14" i="4"/>
  <c r="AG15" i="4"/>
  <c r="AG16" i="4"/>
  <c r="AG17" i="4"/>
  <c r="AG18" i="4"/>
  <c r="AG19" i="4"/>
  <c r="AG21" i="4"/>
  <c r="AG22" i="4"/>
  <c r="AG23" i="4"/>
  <c r="AG24" i="4"/>
  <c r="AG25" i="4"/>
  <c r="AG26" i="4"/>
  <c r="AF29" i="4" s="1"/>
  <c r="AG27" i="4"/>
  <c r="AG4" i="4"/>
  <c r="Z5" i="4"/>
  <c r="Z6" i="4"/>
  <c r="Z7" i="4"/>
  <c r="Z8" i="4"/>
  <c r="Z9" i="4"/>
  <c r="Z10" i="4"/>
  <c r="Z11" i="4"/>
  <c r="Z12" i="4"/>
  <c r="Z13" i="4"/>
  <c r="Z14" i="4"/>
  <c r="Z15" i="4"/>
  <c r="Z16" i="4"/>
  <c r="Z17" i="4"/>
  <c r="Z18" i="4"/>
  <c r="Z19" i="4"/>
  <c r="Z20" i="4"/>
  <c r="Z21" i="4"/>
  <c r="Z22" i="4"/>
  <c r="Z23" i="4"/>
  <c r="Z24" i="4"/>
  <c r="Z25" i="4"/>
  <c r="Z26" i="4"/>
  <c r="Y29" i="4" s="1"/>
  <c r="Z27" i="4"/>
  <c r="Z28" i="4"/>
  <c r="Z4" i="4"/>
  <c r="AE14" i="4"/>
  <c r="AD5" i="4"/>
  <c r="AD6" i="4"/>
  <c r="AD7" i="4"/>
  <c r="AE7" i="4" s="1"/>
  <c r="AD8" i="4"/>
  <c r="AD9" i="4"/>
  <c r="AD10" i="4"/>
  <c r="AC29" i="4" s="1"/>
  <c r="AD11" i="4"/>
  <c r="AD12" i="4"/>
  <c r="AD13" i="4"/>
  <c r="AD14" i="4"/>
  <c r="AD15" i="4"/>
  <c r="AD16" i="4"/>
  <c r="AD17" i="4"/>
  <c r="AD18" i="4"/>
  <c r="AE18" i="4" s="1"/>
  <c r="AD19" i="4"/>
  <c r="AD20" i="4"/>
  <c r="AD21" i="4"/>
  <c r="AD22" i="4"/>
  <c r="AD23" i="4"/>
  <c r="AE23" i="4" s="1"/>
  <c r="AD24" i="4"/>
  <c r="AD25" i="4"/>
  <c r="AD26" i="4"/>
  <c r="AD27" i="4"/>
  <c r="AE27" i="4" s="1"/>
  <c r="AD28" i="4"/>
  <c r="AD4" i="4"/>
  <c r="T5" i="4"/>
  <c r="T6" i="4"/>
  <c r="T7" i="4"/>
  <c r="T8" i="4"/>
  <c r="T9" i="4"/>
  <c r="T10" i="4"/>
  <c r="S29" i="4" s="1"/>
  <c r="T11" i="4"/>
  <c r="T12" i="4"/>
  <c r="T13" i="4"/>
  <c r="T14" i="4"/>
  <c r="T15" i="4"/>
  <c r="T16" i="4"/>
  <c r="T17" i="4"/>
  <c r="T18" i="4"/>
  <c r="T19" i="4"/>
  <c r="T20" i="4"/>
  <c r="T21" i="4"/>
  <c r="T22" i="4"/>
  <c r="T23" i="4"/>
  <c r="T24" i="4"/>
  <c r="T25" i="4"/>
  <c r="T26" i="4"/>
  <c r="T27" i="4"/>
  <c r="T28" i="4"/>
  <c r="T4" i="4"/>
  <c r="P5" i="4"/>
  <c r="P6" i="4"/>
  <c r="P7" i="4"/>
  <c r="P8" i="4"/>
  <c r="P9" i="4"/>
  <c r="P10" i="4"/>
  <c r="P11" i="4"/>
  <c r="P12" i="4"/>
  <c r="P13" i="4"/>
  <c r="P14" i="4"/>
  <c r="P15" i="4"/>
  <c r="P16" i="4"/>
  <c r="P17" i="4"/>
  <c r="P18" i="4"/>
  <c r="P19" i="4"/>
  <c r="P20" i="4"/>
  <c r="P21" i="4"/>
  <c r="P22" i="4"/>
  <c r="P23" i="4"/>
  <c r="P24" i="4"/>
  <c r="P25" i="4"/>
  <c r="P26" i="4"/>
  <c r="P27" i="4"/>
  <c r="O29" i="4" s="1"/>
  <c r="Q28" i="4" s="1"/>
  <c r="P4" i="4"/>
  <c r="AL22" i="4" l="1"/>
  <c r="AJ29" i="4"/>
  <c r="AL7" i="4" s="1"/>
  <c r="AL10" i="4"/>
  <c r="AL25" i="4"/>
  <c r="AL21" i="4"/>
  <c r="AL11" i="4"/>
  <c r="AE6" i="4"/>
  <c r="AE10" i="4"/>
  <c r="AL24" i="4"/>
  <c r="AL20" i="4"/>
  <c r="AL13" i="4"/>
  <c r="AQ18" i="4"/>
  <c r="AW9" i="4"/>
  <c r="AW15" i="4"/>
  <c r="AL16" i="4"/>
  <c r="AL8" i="4"/>
  <c r="AQ10" i="4"/>
  <c r="AQ25" i="4"/>
  <c r="AQ9" i="4"/>
  <c r="AQ5" i="4"/>
  <c r="AW10" i="4"/>
  <c r="AW26" i="4"/>
  <c r="AW8" i="4"/>
  <c r="AW25" i="4"/>
  <c r="AW23" i="4"/>
  <c r="AW16" i="4"/>
  <c r="AQ28" i="4"/>
  <c r="AN28" i="4" s="1"/>
  <c r="AQ24" i="4"/>
  <c r="AQ12" i="4"/>
  <c r="AQ8" i="4"/>
  <c r="AN8" i="4" s="1"/>
  <c r="AW5" i="4"/>
  <c r="AW14" i="4"/>
  <c r="AW19" i="4"/>
  <c r="AW20" i="4"/>
  <c r="AW7" i="4"/>
  <c r="AW13" i="4"/>
  <c r="AW24" i="4"/>
  <c r="AL27" i="4"/>
  <c r="AL17" i="4"/>
  <c r="AL5" i="4"/>
  <c r="AQ22" i="4"/>
  <c r="AN22" i="4" s="1"/>
  <c r="AQ14" i="4"/>
  <c r="AN14" i="4" s="1"/>
  <c r="AW12" i="4"/>
  <c r="AQ13" i="4"/>
  <c r="AN13" i="4" s="1"/>
  <c r="AL19" i="4"/>
  <c r="AL14" i="4"/>
  <c r="AQ23" i="4"/>
  <c r="AN23" i="4" s="1"/>
  <c r="AQ19" i="4"/>
  <c r="AN19" i="4" s="1"/>
  <c r="AQ7" i="4"/>
  <c r="AN7" i="4" s="1"/>
  <c r="AW21" i="4"/>
  <c r="AW18" i="4"/>
  <c r="AW27" i="4"/>
  <c r="AW17" i="4"/>
  <c r="AW11" i="4"/>
  <c r="AW4" i="4"/>
  <c r="AE22" i="4"/>
  <c r="AE13" i="4"/>
  <c r="AE19" i="4"/>
  <c r="AE4" i="4"/>
  <c r="AE25" i="4"/>
  <c r="AE21" i="4"/>
  <c r="AE16" i="4"/>
  <c r="AE12" i="4"/>
  <c r="AE8" i="4"/>
  <c r="AE26" i="4"/>
  <c r="AE17" i="4"/>
  <c r="AE9" i="4"/>
  <c r="AE5" i="4"/>
  <c r="AE28" i="4"/>
  <c r="AE24" i="4"/>
  <c r="AE20" i="4"/>
  <c r="AE15" i="4"/>
  <c r="AE11" i="4"/>
  <c r="AA26" i="4"/>
  <c r="AH8" i="4"/>
  <c r="AH12" i="4"/>
  <c r="AH16" i="4"/>
  <c r="AH5" i="4"/>
  <c r="AH9" i="4"/>
  <c r="AH13" i="4"/>
  <c r="AH17" i="4"/>
  <c r="AH21" i="4"/>
  <c r="AH25" i="4"/>
  <c r="AH4" i="4"/>
  <c r="AH6" i="4"/>
  <c r="AH10" i="4"/>
  <c r="AH14" i="4"/>
  <c r="AH18" i="4"/>
  <c r="AH22" i="4"/>
  <c r="AH26" i="4"/>
  <c r="AH24" i="4"/>
  <c r="AH7" i="4"/>
  <c r="AH11" i="4"/>
  <c r="AH15" i="4"/>
  <c r="AH19" i="4"/>
  <c r="AH23" i="4"/>
  <c r="AH27" i="4"/>
  <c r="Q5" i="4"/>
  <c r="Q9" i="4"/>
  <c r="Q13" i="4"/>
  <c r="Q17" i="4"/>
  <c r="Q21" i="4"/>
  <c r="Q25" i="4"/>
  <c r="Q4" i="4"/>
  <c r="Q11" i="4"/>
  <c r="Q23" i="4"/>
  <c r="Q12" i="4"/>
  <c r="Q6" i="4"/>
  <c r="Q10" i="4"/>
  <c r="Q14" i="4"/>
  <c r="Q18" i="4"/>
  <c r="Q22" i="4"/>
  <c r="Q26" i="4"/>
  <c r="Q7" i="4"/>
  <c r="Q19" i="4"/>
  <c r="Q27" i="4"/>
  <c r="Q8" i="4"/>
  <c r="Q20" i="4"/>
  <c r="Q15" i="4"/>
  <c r="Q16" i="4"/>
  <c r="Q24" i="4"/>
  <c r="AN25" i="4" l="1"/>
  <c r="AN12" i="4"/>
  <c r="AN10" i="4"/>
  <c r="AL26" i="4"/>
  <c r="AN24" i="4"/>
  <c r="AN5" i="4"/>
  <c r="AN18" i="4"/>
  <c r="AL4" i="4"/>
  <c r="AL12" i="4"/>
  <c r="AL15" i="4"/>
  <c r="AN9" i="4"/>
  <c r="AL9" i="4"/>
  <c r="AL28" i="4"/>
  <c r="AL23" i="4"/>
  <c r="AL6" i="4"/>
  <c r="AL18" i="4"/>
  <c r="AQ26" i="4"/>
  <c r="AN26" i="4" s="1"/>
  <c r="AQ11" i="4"/>
  <c r="AN11" i="4" s="1"/>
  <c r="AQ27" i="4"/>
  <c r="AN27" i="4" s="1"/>
  <c r="AQ16" i="4"/>
  <c r="AN16" i="4" s="1"/>
  <c r="AQ17" i="4"/>
  <c r="AN17" i="4" s="1"/>
  <c r="AQ4" i="4"/>
  <c r="AN4" i="4" s="1"/>
  <c r="AQ15" i="4"/>
  <c r="AN15" i="4" s="1"/>
  <c r="AQ6" i="4"/>
  <c r="AN6" i="4" s="1"/>
  <c r="AQ20" i="4"/>
  <c r="AN20" i="4" s="1"/>
  <c r="AQ21" i="4"/>
  <c r="AN21" i="4" s="1"/>
  <c r="AA5" i="4"/>
  <c r="AA9" i="4"/>
  <c r="AA13" i="4"/>
  <c r="AA17" i="4"/>
  <c r="AA22" i="4"/>
  <c r="AA11" i="4"/>
  <c r="AA15" i="4"/>
  <c r="AA24" i="4"/>
  <c r="AA8" i="4"/>
  <c r="AA12" i="4"/>
  <c r="AA21" i="4"/>
  <c r="AA25" i="4"/>
  <c r="AA6" i="4"/>
  <c r="AA10" i="4"/>
  <c r="AA14" i="4"/>
  <c r="AA18" i="4"/>
  <c r="AA23" i="4"/>
  <c r="AA27" i="4"/>
  <c r="AA7" i="4"/>
  <c r="AA20" i="4"/>
  <c r="AA28" i="4"/>
  <c r="AA16" i="4"/>
  <c r="AA4" i="4"/>
  <c r="AA19" i="4"/>
  <c r="U5" i="4"/>
  <c r="U9" i="4"/>
  <c r="U13" i="4"/>
  <c r="U17" i="4"/>
  <c r="U21" i="4"/>
  <c r="U25" i="4"/>
  <c r="U4" i="4"/>
  <c r="U7" i="4"/>
  <c r="U15" i="4"/>
  <c r="U23" i="4"/>
  <c r="U8" i="4"/>
  <c r="U16" i="4"/>
  <c r="U28" i="4"/>
  <c r="U6" i="4"/>
  <c r="U10" i="4"/>
  <c r="U14" i="4"/>
  <c r="U18" i="4"/>
  <c r="U22" i="4"/>
  <c r="U11" i="4"/>
  <c r="U19" i="4"/>
  <c r="U27" i="4"/>
  <c r="U12" i="4"/>
  <c r="U20" i="4"/>
  <c r="U24" i="4"/>
  <c r="U26" i="4"/>
  <c r="AM24" i="4" l="1"/>
  <c r="AM10" i="4"/>
  <c r="AM25" i="4"/>
  <c r="AM9" i="4"/>
  <c r="AM21" i="4"/>
  <c r="AM4" i="4"/>
  <c r="AM12" i="4"/>
  <c r="AM16" i="4"/>
  <c r="AM5" i="4"/>
  <c r="AL29" i="4"/>
  <c r="AM27" i="4"/>
  <c r="AM20" i="4"/>
  <c r="AM17" i="4"/>
  <c r="AM26" i="4"/>
  <c r="AM18" i="4"/>
  <c r="M7" i="4"/>
  <c r="L5" i="4"/>
  <c r="L6" i="4"/>
  <c r="L7" i="4"/>
  <c r="L8" i="4"/>
  <c r="L9" i="4"/>
  <c r="L10" i="4"/>
  <c r="L11" i="4"/>
  <c r="L12" i="4"/>
  <c r="L13" i="4"/>
  <c r="L14" i="4"/>
  <c r="L15" i="4"/>
  <c r="L16" i="4"/>
  <c r="L17" i="4"/>
  <c r="L18" i="4"/>
  <c r="L19" i="4"/>
  <c r="L20" i="4"/>
  <c r="L21" i="4"/>
  <c r="L22" i="4"/>
  <c r="L23" i="4"/>
  <c r="L24" i="4"/>
  <c r="L25" i="4"/>
  <c r="L26" i="4"/>
  <c r="K29" i="4" s="1"/>
  <c r="L27" i="4"/>
  <c r="L28" i="4"/>
  <c r="L4" i="4"/>
  <c r="AM14" i="4" l="1"/>
  <c r="AM22" i="4"/>
  <c r="AM19" i="4"/>
  <c r="AM23" i="4"/>
  <c r="AM7" i="4"/>
  <c r="AM8" i="4"/>
  <c r="AM13" i="4"/>
  <c r="AM28" i="4"/>
  <c r="AM11" i="4"/>
  <c r="AM6" i="4"/>
  <c r="AM15" i="4"/>
  <c r="M19" i="4"/>
  <c r="M22" i="4"/>
  <c r="M14" i="4"/>
  <c r="M4" i="4"/>
  <c r="M25" i="4"/>
  <c r="M21" i="4"/>
  <c r="M17" i="4"/>
  <c r="M13" i="4"/>
  <c r="M9" i="4"/>
  <c r="M5" i="4"/>
  <c r="M18" i="4"/>
  <c r="M6" i="4"/>
  <c r="E6" i="4" s="1"/>
  <c r="I4" i="4"/>
  <c r="M28" i="4"/>
  <c r="E28" i="4" s="1"/>
  <c r="M24" i="4"/>
  <c r="M20" i="4"/>
  <c r="M16" i="4"/>
  <c r="M12" i="4"/>
  <c r="M8" i="4"/>
  <c r="E8" i="4" s="1"/>
  <c r="E7" i="4"/>
  <c r="M26" i="4"/>
  <c r="M10" i="4"/>
  <c r="M27" i="4"/>
  <c r="M23" i="4"/>
  <c r="M15" i="4"/>
  <c r="M11" i="4"/>
  <c r="BE10" i="3"/>
  <c r="F44" i="3"/>
  <c r="F39" i="3"/>
  <c r="F40" i="3"/>
  <c r="F41" i="3"/>
  <c r="F42" i="3"/>
  <c r="F43" i="3"/>
  <c r="F45" i="3"/>
  <c r="F46" i="3"/>
  <c r="F47" i="3"/>
  <c r="F48" i="3"/>
  <c r="F49" i="3"/>
  <c r="F50" i="3"/>
  <c r="F51" i="3"/>
  <c r="F52" i="3"/>
  <c r="F53" i="3"/>
  <c r="F54" i="3"/>
  <c r="F55" i="3"/>
  <c r="F57" i="3"/>
  <c r="F58" i="3"/>
  <c r="F59" i="3"/>
  <c r="F60" i="3"/>
  <c r="F61" i="3"/>
  <c r="F38" i="3"/>
  <c r="BP5" i="3"/>
  <c r="BP6" i="3"/>
  <c r="BP7" i="3"/>
  <c r="BP8" i="3"/>
  <c r="BP9" i="3"/>
  <c r="BP10" i="3"/>
  <c r="BP11" i="3"/>
  <c r="BP12" i="3"/>
  <c r="BP13" i="3"/>
  <c r="BP14" i="3"/>
  <c r="BP15" i="3"/>
  <c r="BP16" i="3"/>
  <c r="BP17" i="3"/>
  <c r="BP18" i="3"/>
  <c r="BP19" i="3"/>
  <c r="BP20" i="3"/>
  <c r="BP21" i="3"/>
  <c r="BP22" i="3"/>
  <c r="BP23" i="3"/>
  <c r="BP24" i="3"/>
  <c r="BP25" i="3"/>
  <c r="BP26" i="3"/>
  <c r="BP27" i="3"/>
  <c r="BP28" i="3"/>
  <c r="BP4" i="3"/>
  <c r="BM21" i="3"/>
  <c r="BM26" i="3"/>
  <c r="BM5" i="3"/>
  <c r="BM6" i="3"/>
  <c r="BM7" i="3"/>
  <c r="BM8" i="3"/>
  <c r="BM9" i="3"/>
  <c r="BM10" i="3"/>
  <c r="BM11" i="3"/>
  <c r="BM12" i="3"/>
  <c r="BM13" i="3"/>
  <c r="BM14" i="3"/>
  <c r="BM15" i="3"/>
  <c r="BM16" i="3"/>
  <c r="BM17" i="3"/>
  <c r="BM18" i="3"/>
  <c r="BM19" i="3"/>
  <c r="BM20" i="3"/>
  <c r="BM22" i="3"/>
  <c r="BM23" i="3"/>
  <c r="BM24" i="3"/>
  <c r="BM25" i="3"/>
  <c r="BM27" i="3"/>
  <c r="BM28" i="3"/>
  <c r="BM4" i="3"/>
  <c r="BD29" i="3"/>
  <c r="BF12" i="3" s="1"/>
  <c r="BE5" i="3"/>
  <c r="BF5" i="3" s="1"/>
  <c r="BE6" i="3"/>
  <c r="BE7" i="3"/>
  <c r="BF7" i="3" s="1"/>
  <c r="BE8" i="3"/>
  <c r="BF8" i="3" s="1"/>
  <c r="BE9" i="3"/>
  <c r="BF9" i="3" s="1"/>
  <c r="BE11" i="3"/>
  <c r="BF11" i="3" s="1"/>
  <c r="BE12" i="3"/>
  <c r="BE13" i="3"/>
  <c r="BF13" i="3" s="1"/>
  <c r="BE14" i="3"/>
  <c r="BE15" i="3"/>
  <c r="BF15" i="3" s="1"/>
  <c r="BE16" i="3"/>
  <c r="BE17" i="3"/>
  <c r="BF17" i="3" s="1"/>
  <c r="BE18" i="3"/>
  <c r="BE19" i="3"/>
  <c r="BF19" i="3" s="1"/>
  <c r="BE20" i="3"/>
  <c r="BE21" i="3"/>
  <c r="BF21" i="3" s="1"/>
  <c r="BE22" i="3"/>
  <c r="BE23" i="3"/>
  <c r="BF23" i="3" s="1"/>
  <c r="BE24" i="3"/>
  <c r="BE25" i="3"/>
  <c r="BF25" i="3" s="1"/>
  <c r="BE26" i="3"/>
  <c r="BE27" i="3"/>
  <c r="BF27" i="3" s="1"/>
  <c r="BE28" i="3"/>
  <c r="BE4" i="3"/>
  <c r="BF4" i="3" s="1"/>
  <c r="BA5" i="3"/>
  <c r="BA6" i="3"/>
  <c r="BA7" i="3"/>
  <c r="BA8" i="3"/>
  <c r="BA9" i="3"/>
  <c r="BA10" i="3"/>
  <c r="BA11" i="3"/>
  <c r="BA12" i="3"/>
  <c r="BA13" i="3"/>
  <c r="BA14" i="3"/>
  <c r="BA15" i="3"/>
  <c r="BA16" i="3"/>
  <c r="BA17" i="3"/>
  <c r="BA18" i="3"/>
  <c r="BA19" i="3"/>
  <c r="BA20" i="3"/>
  <c r="BA21" i="3"/>
  <c r="BA22" i="3"/>
  <c r="BA23" i="3"/>
  <c r="BA24" i="3"/>
  <c r="BA25" i="3"/>
  <c r="BA26" i="3"/>
  <c r="BA27" i="3"/>
  <c r="BA28" i="3"/>
  <c r="BA4" i="3"/>
  <c r="AW5" i="3"/>
  <c r="AW6" i="3"/>
  <c r="AW7" i="3"/>
  <c r="AW8" i="3"/>
  <c r="AW9" i="3"/>
  <c r="AW10" i="3"/>
  <c r="AW11" i="3"/>
  <c r="AW12" i="3"/>
  <c r="AW13" i="3"/>
  <c r="AW14" i="3"/>
  <c r="AW15" i="3"/>
  <c r="AW16" i="3"/>
  <c r="AW17" i="3"/>
  <c r="AW18" i="3"/>
  <c r="AW19" i="3"/>
  <c r="AW20" i="3"/>
  <c r="AW21" i="3"/>
  <c r="AW22" i="3"/>
  <c r="AW23" i="3"/>
  <c r="AW24" i="3"/>
  <c r="AW25" i="3"/>
  <c r="AW26" i="3"/>
  <c r="AW27" i="3"/>
  <c r="AW28" i="3"/>
  <c r="AW4" i="3"/>
  <c r="AS5" i="3"/>
  <c r="AS6" i="3"/>
  <c r="AS7" i="3"/>
  <c r="AS8" i="3"/>
  <c r="AS9" i="3"/>
  <c r="AS10" i="3"/>
  <c r="AS11" i="3"/>
  <c r="AS12" i="3"/>
  <c r="AS13" i="3"/>
  <c r="AS14" i="3"/>
  <c r="AS15" i="3"/>
  <c r="AS16" i="3"/>
  <c r="AS17" i="3"/>
  <c r="AS18" i="3"/>
  <c r="AS19" i="3"/>
  <c r="AS20" i="3"/>
  <c r="AS21" i="3"/>
  <c r="AS22" i="3"/>
  <c r="AS23" i="3"/>
  <c r="AS24" i="3"/>
  <c r="AS25" i="3"/>
  <c r="AS26" i="3"/>
  <c r="AS27" i="3"/>
  <c r="AS28" i="3"/>
  <c r="AS4" i="3"/>
  <c r="AO28" i="3"/>
  <c r="AO5" i="3"/>
  <c r="AO6" i="3"/>
  <c r="AO7" i="3"/>
  <c r="AO8" i="3"/>
  <c r="AO9" i="3"/>
  <c r="AO10" i="3"/>
  <c r="AO11" i="3"/>
  <c r="AO12" i="3"/>
  <c r="AO13" i="3"/>
  <c r="AO14" i="3"/>
  <c r="AO15" i="3"/>
  <c r="AO16" i="3"/>
  <c r="AO17" i="3"/>
  <c r="AO18" i="3"/>
  <c r="AO19" i="3"/>
  <c r="AO20" i="3"/>
  <c r="AO21" i="3"/>
  <c r="AO22" i="3"/>
  <c r="AO23" i="3"/>
  <c r="AO24" i="3"/>
  <c r="AO25" i="3"/>
  <c r="AO26" i="3"/>
  <c r="AO27" i="3"/>
  <c r="AO4" i="3"/>
  <c r="AK5" i="3"/>
  <c r="AK6" i="3"/>
  <c r="AK7" i="3"/>
  <c r="AK8" i="3"/>
  <c r="AK9" i="3"/>
  <c r="AK10" i="3"/>
  <c r="AK11" i="3"/>
  <c r="AK12" i="3"/>
  <c r="AK13" i="3"/>
  <c r="AK14" i="3"/>
  <c r="AK15" i="3"/>
  <c r="AK16" i="3"/>
  <c r="AK17" i="3"/>
  <c r="AK18" i="3"/>
  <c r="AK19" i="3"/>
  <c r="AK20" i="3"/>
  <c r="AK21" i="3"/>
  <c r="AK22" i="3"/>
  <c r="AK23" i="3"/>
  <c r="AK24" i="3"/>
  <c r="AK25" i="3"/>
  <c r="AK26" i="3"/>
  <c r="AJ29" i="3" s="1"/>
  <c r="AL18" i="3" s="1"/>
  <c r="AK27" i="3"/>
  <c r="AK28" i="3"/>
  <c r="AK4" i="3"/>
  <c r="AG28" i="3"/>
  <c r="AG27" i="3"/>
  <c r="AG5" i="3"/>
  <c r="AG6" i="3"/>
  <c r="AG7" i="3"/>
  <c r="AG8" i="3"/>
  <c r="AG9" i="3"/>
  <c r="AG10" i="3"/>
  <c r="AG11" i="3"/>
  <c r="AG12" i="3"/>
  <c r="AG13" i="3"/>
  <c r="AG14" i="3"/>
  <c r="AG15" i="3"/>
  <c r="AG16" i="3"/>
  <c r="AG17" i="3"/>
  <c r="AG18" i="3"/>
  <c r="AG19" i="3"/>
  <c r="AG20" i="3"/>
  <c r="AF29" i="3" s="1"/>
  <c r="AG21" i="3"/>
  <c r="AG22" i="3"/>
  <c r="AG23" i="3"/>
  <c r="AG24" i="3"/>
  <c r="AG25" i="3"/>
  <c r="AG26" i="3"/>
  <c r="AG4" i="3"/>
  <c r="AC8" i="3"/>
  <c r="AC24" i="3"/>
  <c r="AA29" i="3"/>
  <c r="AB5" i="3"/>
  <c r="AB6" i="3"/>
  <c r="AC6" i="3" s="1"/>
  <c r="AB7" i="3"/>
  <c r="AB8" i="3"/>
  <c r="AB9" i="3"/>
  <c r="AB10" i="3"/>
  <c r="AC10" i="3" s="1"/>
  <c r="AB11" i="3"/>
  <c r="AB12" i="3"/>
  <c r="AC12" i="3" s="1"/>
  <c r="AB13" i="3"/>
  <c r="AB14" i="3"/>
  <c r="AC14" i="3" s="1"/>
  <c r="AB15" i="3"/>
  <c r="AB16" i="3"/>
  <c r="AC16" i="3" s="1"/>
  <c r="AB17" i="3"/>
  <c r="AB18" i="3"/>
  <c r="AC18" i="3" s="1"/>
  <c r="AB19" i="3"/>
  <c r="AB20" i="3"/>
  <c r="AC20" i="3" s="1"/>
  <c r="AB21" i="3"/>
  <c r="AB22" i="3"/>
  <c r="AC22" i="3" s="1"/>
  <c r="AB23" i="3"/>
  <c r="AB24" i="3"/>
  <c r="AB25" i="3"/>
  <c r="AB26" i="3"/>
  <c r="AC26" i="3" s="1"/>
  <c r="AB27" i="3"/>
  <c r="AB28" i="3"/>
  <c r="AC28" i="3" s="1"/>
  <c r="AB4" i="3"/>
  <c r="Y5" i="3"/>
  <c r="Y6" i="3"/>
  <c r="Y7" i="3"/>
  <c r="Y8" i="3"/>
  <c r="Y9" i="3"/>
  <c r="Y10" i="3"/>
  <c r="Y11" i="3"/>
  <c r="Y12" i="3"/>
  <c r="Y13" i="3"/>
  <c r="Y14" i="3"/>
  <c r="Y15" i="3"/>
  <c r="Y16" i="3"/>
  <c r="Y17" i="3"/>
  <c r="Y18" i="3"/>
  <c r="Y19" i="3"/>
  <c r="Y20" i="3"/>
  <c r="Y21" i="3"/>
  <c r="Y22" i="3"/>
  <c r="Y23" i="3"/>
  <c r="Y24" i="3"/>
  <c r="Y25" i="3"/>
  <c r="Y26" i="3"/>
  <c r="Y27" i="3"/>
  <c r="Y28" i="3"/>
  <c r="Y4" i="3"/>
  <c r="V5" i="3"/>
  <c r="V6" i="3"/>
  <c r="V7" i="3"/>
  <c r="V8" i="3"/>
  <c r="V9" i="3"/>
  <c r="V10" i="3"/>
  <c r="V11" i="3"/>
  <c r="V12" i="3"/>
  <c r="V13" i="3"/>
  <c r="V14" i="3"/>
  <c r="V15" i="3"/>
  <c r="V16" i="3"/>
  <c r="V17" i="3"/>
  <c r="V18" i="3"/>
  <c r="V19" i="3"/>
  <c r="V20" i="3"/>
  <c r="V21" i="3"/>
  <c r="V22" i="3"/>
  <c r="V23" i="3"/>
  <c r="V24" i="3"/>
  <c r="V25" i="3"/>
  <c r="V26" i="3"/>
  <c r="V27" i="3"/>
  <c r="V28" i="3"/>
  <c r="V4" i="3"/>
  <c r="S8" i="3"/>
  <c r="S24" i="3"/>
  <c r="Q29" i="3"/>
  <c r="R5" i="3"/>
  <c r="R6" i="3"/>
  <c r="S6" i="3" s="1"/>
  <c r="R7" i="3"/>
  <c r="R8" i="3"/>
  <c r="R9" i="3"/>
  <c r="R10" i="3"/>
  <c r="S10" i="3" s="1"/>
  <c r="R11" i="3"/>
  <c r="R12" i="3"/>
  <c r="S12" i="3" s="1"/>
  <c r="R13" i="3"/>
  <c r="R14" i="3"/>
  <c r="S14" i="3" s="1"/>
  <c r="R15" i="3"/>
  <c r="R16" i="3"/>
  <c r="S16" i="3" s="1"/>
  <c r="R17" i="3"/>
  <c r="R18" i="3"/>
  <c r="S18" i="3" s="1"/>
  <c r="R19" i="3"/>
  <c r="R20" i="3"/>
  <c r="S20" i="3" s="1"/>
  <c r="R21" i="3"/>
  <c r="R22" i="3"/>
  <c r="S22" i="3" s="1"/>
  <c r="R23" i="3"/>
  <c r="R24" i="3"/>
  <c r="R25" i="3"/>
  <c r="S25" i="3" s="1"/>
  <c r="R26" i="3"/>
  <c r="S26" i="3" s="1"/>
  <c r="R27" i="3"/>
  <c r="S27" i="3" s="1"/>
  <c r="R28" i="3"/>
  <c r="S28" i="3" s="1"/>
  <c r="R4" i="3"/>
  <c r="S4" i="3" s="1"/>
  <c r="O5" i="3"/>
  <c r="O6" i="3"/>
  <c r="O7" i="3"/>
  <c r="O8" i="3"/>
  <c r="O9" i="3"/>
  <c r="O10" i="3"/>
  <c r="O11" i="3"/>
  <c r="O12" i="3"/>
  <c r="O13" i="3"/>
  <c r="O14" i="3"/>
  <c r="O15" i="3"/>
  <c r="P15" i="3" s="1"/>
  <c r="O16" i="3"/>
  <c r="O17" i="3"/>
  <c r="O18" i="3"/>
  <c r="N29" i="3" s="1"/>
  <c r="O19" i="3"/>
  <c r="O20" i="3"/>
  <c r="O21" i="3"/>
  <c r="O23" i="3"/>
  <c r="O24" i="3"/>
  <c r="P24" i="3" s="1"/>
  <c r="O25" i="3"/>
  <c r="O26" i="3"/>
  <c r="O27" i="3"/>
  <c r="O28" i="3"/>
  <c r="O4" i="3"/>
  <c r="L4" i="3"/>
  <c r="L5" i="3"/>
  <c r="L6" i="3"/>
  <c r="L7" i="3"/>
  <c r="L8" i="3"/>
  <c r="L9" i="3"/>
  <c r="L10" i="3"/>
  <c r="L11" i="3"/>
  <c r="L12" i="3"/>
  <c r="L13" i="3"/>
  <c r="L14" i="3"/>
  <c r="L15" i="3"/>
  <c r="L16" i="3"/>
  <c r="L17" i="3"/>
  <c r="L18" i="3"/>
  <c r="K29" i="3" s="1"/>
  <c r="L19" i="3"/>
  <c r="L20" i="3"/>
  <c r="L21" i="3"/>
  <c r="L23" i="3"/>
  <c r="M23" i="3" s="1"/>
  <c r="L24" i="3"/>
  <c r="L25" i="3"/>
  <c r="L26" i="3"/>
  <c r="L27" i="3"/>
  <c r="M8" i="3" l="1"/>
  <c r="M6" i="3"/>
  <c r="BQ14" i="3"/>
  <c r="BQ21" i="3"/>
  <c r="BQ17" i="3"/>
  <c r="BQ5" i="3"/>
  <c r="BQ19" i="3"/>
  <c r="BQ15" i="3"/>
  <c r="M14" i="3"/>
  <c r="P9" i="3"/>
  <c r="P7" i="3"/>
  <c r="BQ20" i="3"/>
  <c r="BQ16" i="3"/>
  <c r="BF26" i="3"/>
  <c r="BF22" i="3"/>
  <c r="BF18" i="3"/>
  <c r="BF14" i="3"/>
  <c r="BF10" i="3"/>
  <c r="BF6" i="3"/>
  <c r="BO29" i="3"/>
  <c r="BQ23" i="3" s="1"/>
  <c r="E50" i="3"/>
  <c r="B57" i="3"/>
  <c r="E55" i="3" s="1"/>
  <c r="M15" i="3"/>
  <c r="M11" i="3"/>
  <c r="M7" i="3"/>
  <c r="P4" i="3"/>
  <c r="P25" i="3"/>
  <c r="P20" i="3"/>
  <c r="P16" i="3"/>
  <c r="P12" i="3"/>
  <c r="P8" i="3"/>
  <c r="S21" i="3"/>
  <c r="S17" i="3"/>
  <c r="S13" i="3"/>
  <c r="S9" i="3"/>
  <c r="S5" i="3"/>
  <c r="W25" i="3"/>
  <c r="W21" i="3"/>
  <c r="W9" i="3"/>
  <c r="W5" i="3"/>
  <c r="AC4" i="3"/>
  <c r="AC25" i="3"/>
  <c r="AC21" i="3"/>
  <c r="AC17" i="3"/>
  <c r="AC13" i="3"/>
  <c r="AC9" i="3"/>
  <c r="AC5" i="3"/>
  <c r="E53" i="3"/>
  <c r="E49" i="3"/>
  <c r="M19" i="3"/>
  <c r="W28" i="3"/>
  <c r="W16" i="3"/>
  <c r="W12" i="3"/>
  <c r="U29" i="3"/>
  <c r="W14" i="3" s="1"/>
  <c r="AZ29" i="3"/>
  <c r="BB27" i="3" s="1"/>
  <c r="BF28" i="3"/>
  <c r="BF24" i="3"/>
  <c r="BF20" i="3"/>
  <c r="BF16" i="3"/>
  <c r="E61" i="3"/>
  <c r="E48" i="3"/>
  <c r="E39" i="3"/>
  <c r="M4" i="3"/>
  <c r="M24" i="3"/>
  <c r="J24" i="3" s="1"/>
  <c r="S23" i="3"/>
  <c r="S19" i="3"/>
  <c r="S15" i="3"/>
  <c r="S11" i="3"/>
  <c r="S7" i="3"/>
  <c r="W27" i="3"/>
  <c r="W23" i="3"/>
  <c r="W19" i="3"/>
  <c r="W15" i="3"/>
  <c r="W11" i="3"/>
  <c r="W7" i="3"/>
  <c r="AC27" i="3"/>
  <c r="AC23" i="3"/>
  <c r="AC19" i="3"/>
  <c r="AC15" i="3"/>
  <c r="AC11" i="3"/>
  <c r="AC7" i="3"/>
  <c r="AL28" i="3"/>
  <c r="AL24" i="3"/>
  <c r="AL20" i="3"/>
  <c r="AL16" i="3"/>
  <c r="AL12" i="3"/>
  <c r="AL8" i="3"/>
  <c r="AV29" i="3"/>
  <c r="AX11" i="3" s="1"/>
  <c r="BL29" i="3"/>
  <c r="BN17" i="3" s="1"/>
  <c r="BJ17" i="3" s="1"/>
  <c r="E44" i="3"/>
  <c r="E12" i="4"/>
  <c r="E5" i="4"/>
  <c r="E21" i="4"/>
  <c r="E14" i="4"/>
  <c r="E19" i="4"/>
  <c r="E20" i="4"/>
  <c r="E13" i="4"/>
  <c r="E4" i="4"/>
  <c r="E16" i="4"/>
  <c r="E22" i="4"/>
  <c r="E9" i="4"/>
  <c r="E25" i="4"/>
  <c r="E15" i="4"/>
  <c r="E18" i="4"/>
  <c r="E11" i="4"/>
  <c r="E23" i="4"/>
  <c r="E26" i="4"/>
  <c r="E27" i="4"/>
  <c r="E24" i="4"/>
  <c r="E17" i="4"/>
  <c r="E10" i="4"/>
  <c r="E51" i="3"/>
  <c r="J15" i="3"/>
  <c r="J7" i="3"/>
  <c r="AL14" i="3"/>
  <c r="AL27" i="3"/>
  <c r="AL19" i="3"/>
  <c r="M27" i="3"/>
  <c r="M18" i="3"/>
  <c r="M10" i="3"/>
  <c r="P28" i="3"/>
  <c r="P19" i="3"/>
  <c r="J19" i="3" s="1"/>
  <c r="P11" i="3"/>
  <c r="J11" i="3" s="1"/>
  <c r="AH23" i="3"/>
  <c r="AH19" i="3"/>
  <c r="AH15" i="3"/>
  <c r="AH11" i="3"/>
  <c r="AH7" i="3"/>
  <c r="AL22" i="3"/>
  <c r="AL6" i="3"/>
  <c r="M20" i="3"/>
  <c r="J20" i="3" s="1"/>
  <c r="M12" i="3"/>
  <c r="J12" i="3" s="1"/>
  <c r="P21" i="3"/>
  <c r="P13" i="3"/>
  <c r="P5" i="3"/>
  <c r="AH28" i="3"/>
  <c r="AH27" i="3"/>
  <c r="AL23" i="3"/>
  <c r="AL15" i="3"/>
  <c r="AL11" i="3"/>
  <c r="AL7" i="3"/>
  <c r="AL26" i="3"/>
  <c r="AL10" i="3"/>
  <c r="AP26" i="3"/>
  <c r="AN29" i="3"/>
  <c r="AP14" i="3" s="1"/>
  <c r="AP18" i="3"/>
  <c r="AP10" i="3"/>
  <c r="M26" i="3"/>
  <c r="M21" i="3"/>
  <c r="J21" i="3" s="1"/>
  <c r="M17" i="3"/>
  <c r="M13" i="3"/>
  <c r="J13" i="3" s="1"/>
  <c r="M9" i="3"/>
  <c r="J9" i="3" s="1"/>
  <c r="M5" i="3"/>
  <c r="M25" i="3"/>
  <c r="J25" i="3" s="1"/>
  <c r="M16" i="3"/>
  <c r="J16" i="3" s="1"/>
  <c r="P27" i="3"/>
  <c r="P23" i="3"/>
  <c r="J23" i="3" s="1"/>
  <c r="P18" i="3"/>
  <c r="P14" i="3"/>
  <c r="J14" i="3" s="1"/>
  <c r="P10" i="3"/>
  <c r="P6" i="3"/>
  <c r="J6" i="3" s="1"/>
  <c r="P26" i="3"/>
  <c r="P17" i="3"/>
  <c r="AL4" i="3"/>
  <c r="AL25" i="3"/>
  <c r="AL21" i="3"/>
  <c r="AL17" i="3"/>
  <c r="AL13" i="3"/>
  <c r="AL9" i="3"/>
  <c r="AL5" i="3"/>
  <c r="AP24" i="3"/>
  <c r="AP20" i="3"/>
  <c r="AP16" i="3"/>
  <c r="AP12" i="3"/>
  <c r="AP8" i="3"/>
  <c r="AP28" i="3"/>
  <c r="AH26" i="3"/>
  <c r="AH22" i="3"/>
  <c r="AH18" i="3"/>
  <c r="AH14" i="3"/>
  <c r="AH10" i="3"/>
  <c r="AH6" i="3"/>
  <c r="AH25" i="3"/>
  <c r="AH21" i="3"/>
  <c r="AH17" i="3"/>
  <c r="AH13" i="3"/>
  <c r="AH9" i="3"/>
  <c r="AH5" i="3"/>
  <c r="AR29" i="3"/>
  <c r="X29" i="3"/>
  <c r="AH24" i="3"/>
  <c r="AH20" i="3"/>
  <c r="AH16" i="3"/>
  <c r="AH12" i="3"/>
  <c r="AH8" i="3"/>
  <c r="AH4" i="3"/>
  <c r="BN18" i="3" l="1"/>
  <c r="BN19" i="3"/>
  <c r="BJ19" i="3" s="1"/>
  <c r="BN8" i="3"/>
  <c r="BN25" i="3"/>
  <c r="BN5" i="3"/>
  <c r="BJ5" i="3" s="1"/>
  <c r="BN22" i="3"/>
  <c r="BB13" i="3"/>
  <c r="BB4" i="3"/>
  <c r="AX20" i="3"/>
  <c r="W10" i="3"/>
  <c r="AX19" i="3"/>
  <c r="BN28" i="3"/>
  <c r="BB18" i="3"/>
  <c r="BN21" i="3"/>
  <c r="BJ21" i="3" s="1"/>
  <c r="BB11" i="3"/>
  <c r="AX18" i="3"/>
  <c r="AE18" i="3" s="1"/>
  <c r="J8" i="3"/>
  <c r="BN26" i="3"/>
  <c r="BN6" i="3"/>
  <c r="BN23" i="3"/>
  <c r="BJ23" i="3" s="1"/>
  <c r="BN7" i="3"/>
  <c r="BB8" i="3"/>
  <c r="BB12" i="3"/>
  <c r="BB16" i="3"/>
  <c r="BB20" i="3"/>
  <c r="BB24" i="3"/>
  <c r="BB28" i="3"/>
  <c r="BN12" i="3"/>
  <c r="E47" i="3"/>
  <c r="E42" i="3"/>
  <c r="E54" i="3"/>
  <c r="BN9" i="3"/>
  <c r="BN27" i="3"/>
  <c r="BB17" i="3"/>
  <c r="AX8" i="3"/>
  <c r="AE8" i="3" s="1"/>
  <c r="AX24" i="3"/>
  <c r="AE24" i="3" s="1"/>
  <c r="W18" i="3"/>
  <c r="BB6" i="3"/>
  <c r="BB22" i="3"/>
  <c r="E60" i="3"/>
  <c r="BQ18" i="3"/>
  <c r="BN24" i="3"/>
  <c r="BB15" i="3"/>
  <c r="AX6" i="3"/>
  <c r="AX22" i="3"/>
  <c r="E43" i="3"/>
  <c r="AP6" i="3"/>
  <c r="AE6" i="3" s="1"/>
  <c r="BN10" i="3"/>
  <c r="AX5" i="3"/>
  <c r="AX9" i="3"/>
  <c r="AX13" i="3"/>
  <c r="AX17" i="3"/>
  <c r="AX21" i="3"/>
  <c r="AX25" i="3"/>
  <c r="AX4" i="3"/>
  <c r="E52" i="3"/>
  <c r="BN11" i="3"/>
  <c r="W20" i="3"/>
  <c r="E40" i="3"/>
  <c r="E58" i="3"/>
  <c r="BN16" i="3"/>
  <c r="BJ16" i="3" s="1"/>
  <c r="W13" i="3"/>
  <c r="W4" i="3"/>
  <c r="E41" i="3"/>
  <c r="E59" i="3"/>
  <c r="BN13" i="3"/>
  <c r="BQ8" i="3"/>
  <c r="BQ24" i="3"/>
  <c r="BB5" i="3"/>
  <c r="BB21" i="3"/>
  <c r="AX12" i="3"/>
  <c r="AE12" i="3" s="1"/>
  <c r="AX28" i="3"/>
  <c r="W22" i="3"/>
  <c r="BQ27" i="3"/>
  <c r="BQ9" i="3"/>
  <c r="BQ25" i="3"/>
  <c r="BB10" i="3"/>
  <c r="BB26" i="3"/>
  <c r="BQ6" i="3"/>
  <c r="BQ22" i="3"/>
  <c r="BN4" i="3"/>
  <c r="BB19" i="3"/>
  <c r="AX10" i="3"/>
  <c r="AE10" i="3" s="1"/>
  <c r="AX26" i="3"/>
  <c r="AE26" i="3" s="1"/>
  <c r="BQ11" i="3"/>
  <c r="AX23" i="3"/>
  <c r="AE20" i="3"/>
  <c r="AE28" i="3"/>
  <c r="J10" i="3"/>
  <c r="BN14" i="3"/>
  <c r="BJ14" i="3" s="1"/>
  <c r="J4" i="3"/>
  <c r="E57" i="3"/>
  <c r="BN15" i="3"/>
  <c r="BJ15" i="3" s="1"/>
  <c r="W8" i="3"/>
  <c r="W24" i="3"/>
  <c r="E45" i="3"/>
  <c r="E38" i="3"/>
  <c r="BN20" i="3"/>
  <c r="BJ20" i="3" s="1"/>
  <c r="W17" i="3"/>
  <c r="E46" i="3"/>
  <c r="BQ12" i="3"/>
  <c r="BQ28" i="3"/>
  <c r="BB9" i="3"/>
  <c r="BB25" i="3"/>
  <c r="AX16" i="3"/>
  <c r="AE16" i="3" s="1"/>
  <c r="W6" i="3"/>
  <c r="W26" i="3"/>
  <c r="BQ7" i="3"/>
  <c r="AX7" i="3"/>
  <c r="BQ13" i="3"/>
  <c r="BQ4" i="3"/>
  <c r="BB14" i="3"/>
  <c r="AX15" i="3"/>
  <c r="BQ10" i="3"/>
  <c r="BQ26" i="3"/>
  <c r="BB7" i="3"/>
  <c r="BB23" i="3"/>
  <c r="AX14" i="3"/>
  <c r="AE14" i="3" s="1"/>
  <c r="AX27" i="3"/>
  <c r="C29" i="4"/>
  <c r="D15" i="4" s="1"/>
  <c r="D14" i="4"/>
  <c r="D13" i="4"/>
  <c r="D22" i="4"/>
  <c r="Z13" i="3"/>
  <c r="Z4" i="3"/>
  <c r="Z5" i="3"/>
  <c r="Z21" i="3"/>
  <c r="Z25" i="3"/>
  <c r="Z17" i="3"/>
  <c r="Z9" i="3"/>
  <c r="Z16" i="3"/>
  <c r="J17" i="3"/>
  <c r="Z7" i="3"/>
  <c r="Z8" i="3"/>
  <c r="Z24" i="3"/>
  <c r="J5" i="3"/>
  <c r="Z14" i="3"/>
  <c r="Z11" i="3"/>
  <c r="J18" i="3"/>
  <c r="Z10" i="3"/>
  <c r="Z15" i="3"/>
  <c r="Z26" i="3"/>
  <c r="Z27" i="3"/>
  <c r="Z20" i="3"/>
  <c r="Z6" i="3"/>
  <c r="Z12" i="3"/>
  <c r="Z28" i="3"/>
  <c r="J26" i="3"/>
  <c r="AP7" i="3"/>
  <c r="AE7" i="3" s="1"/>
  <c r="AP11" i="3"/>
  <c r="AE11" i="3" s="1"/>
  <c r="AP15" i="3"/>
  <c r="AE15" i="3" s="1"/>
  <c r="AP19" i="3"/>
  <c r="AE19" i="3" s="1"/>
  <c r="AP23" i="3"/>
  <c r="AE23" i="3" s="1"/>
  <c r="AP27" i="3"/>
  <c r="AE27" i="3" s="1"/>
  <c r="AP5" i="3"/>
  <c r="AE5" i="3" s="1"/>
  <c r="AP9" i="3"/>
  <c r="AE9" i="3" s="1"/>
  <c r="AP13" i="3"/>
  <c r="AE13" i="3" s="1"/>
  <c r="AP17" i="3"/>
  <c r="AE17" i="3" s="1"/>
  <c r="AP4" i="3"/>
  <c r="AE4" i="3" s="1"/>
  <c r="AP21" i="3"/>
  <c r="AE21" i="3" s="1"/>
  <c r="AP25" i="3"/>
  <c r="AE25" i="3" s="1"/>
  <c r="Z18" i="3"/>
  <c r="Z19" i="3"/>
  <c r="J27" i="3"/>
  <c r="AP22" i="3"/>
  <c r="AE22" i="3" s="1"/>
  <c r="Z22" i="3"/>
  <c r="Z23" i="3"/>
  <c r="AD29" i="3" l="1"/>
  <c r="AD21" i="3" s="1"/>
  <c r="AD26" i="3"/>
  <c r="AD24" i="3"/>
  <c r="AD19" i="3"/>
  <c r="AD5" i="3"/>
  <c r="AD15" i="3"/>
  <c r="AD12" i="3"/>
  <c r="AD6" i="3"/>
  <c r="AD8" i="3"/>
  <c r="AD17" i="3"/>
  <c r="AD11" i="3"/>
  <c r="AD14" i="3"/>
  <c r="AD4" i="3"/>
  <c r="AD27" i="3"/>
  <c r="AD22" i="3"/>
  <c r="AD25" i="3"/>
  <c r="AD13" i="3"/>
  <c r="AD23" i="3"/>
  <c r="AD7" i="3"/>
  <c r="AD16" i="3"/>
  <c r="BJ10" i="3"/>
  <c r="BJ7" i="3"/>
  <c r="BJ28" i="3"/>
  <c r="BJ25" i="3"/>
  <c r="D20" i="4"/>
  <c r="D24" i="4"/>
  <c r="BJ9" i="3"/>
  <c r="BJ12" i="3"/>
  <c r="BJ8" i="3"/>
  <c r="AD28" i="3"/>
  <c r="AD20" i="3"/>
  <c r="BJ13" i="3"/>
  <c r="BJ24" i="3"/>
  <c r="BJ6" i="3"/>
  <c r="BJ26" i="3"/>
  <c r="BJ22" i="3"/>
  <c r="D21" i="4"/>
  <c r="D17" i="4"/>
  <c r="E63" i="3"/>
  <c r="BJ4" i="3"/>
  <c r="BJ11" i="3"/>
  <c r="BJ27" i="3"/>
  <c r="BJ18" i="3"/>
  <c r="D28" i="4"/>
  <c r="D6" i="4"/>
  <c r="D8" i="4"/>
  <c r="D7" i="4"/>
  <c r="D9" i="4"/>
  <c r="D19" i="4"/>
  <c r="D26" i="4"/>
  <c r="D12" i="4"/>
  <c r="D4" i="4"/>
  <c r="D18" i="4"/>
  <c r="D25" i="4"/>
  <c r="D5" i="4"/>
  <c r="D27" i="4"/>
  <c r="D11" i="4"/>
  <c r="D23" i="4"/>
  <c r="D16" i="4"/>
  <c r="D10" i="4"/>
  <c r="H29" i="3"/>
  <c r="I17" i="3" s="1"/>
  <c r="I27" i="3" l="1"/>
  <c r="BI13" i="3"/>
  <c r="BI11" i="3"/>
  <c r="BI24" i="3"/>
  <c r="I26" i="3"/>
  <c r="BI4" i="3"/>
  <c r="BI29" i="3"/>
  <c r="BI8" i="3"/>
  <c r="BI7" i="3"/>
  <c r="I18" i="3"/>
  <c r="BI27" i="3"/>
  <c r="BI6" i="3"/>
  <c r="BI10" i="3"/>
  <c r="AD9" i="3"/>
  <c r="AD10" i="3"/>
  <c r="AD18" i="3"/>
  <c r="I4" i="3"/>
  <c r="I24" i="3"/>
  <c r="I8" i="3"/>
  <c r="I6" i="3"/>
  <c r="I16" i="3"/>
  <c r="I9" i="3"/>
  <c r="I13" i="3"/>
  <c r="I10" i="3"/>
  <c r="I12" i="3"/>
  <c r="I11" i="3"/>
  <c r="I23" i="3"/>
  <c r="I25" i="3"/>
  <c r="I19" i="3"/>
  <c r="I14" i="3"/>
  <c r="I20" i="3"/>
  <c r="I21" i="3"/>
  <c r="I15" i="3"/>
  <c r="I7" i="3"/>
  <c r="I5" i="3"/>
  <c r="BI17" i="3" l="1"/>
  <c r="BI23" i="3"/>
  <c r="BI19" i="3"/>
  <c r="BI15" i="3"/>
  <c r="BI16" i="3"/>
  <c r="BI14" i="3"/>
  <c r="BI5" i="3"/>
  <c r="BI20" i="3"/>
  <c r="BI21" i="3"/>
  <c r="BI18" i="3"/>
  <c r="BI28" i="3"/>
  <c r="BI12" i="3"/>
  <c r="BI26" i="3"/>
  <c r="BI25" i="3"/>
  <c r="BI9" i="3"/>
  <c r="BI22" i="3"/>
  <c r="B48" i="2"/>
  <c r="F73" i="2"/>
  <c r="F74" i="2"/>
  <c r="F75" i="2"/>
  <c r="F76" i="2"/>
  <c r="E76" i="2" s="1"/>
  <c r="F77" i="2"/>
  <c r="F78" i="2"/>
  <c r="F79" i="2"/>
  <c r="F80" i="2"/>
  <c r="E80" i="2" s="1"/>
  <c r="F81" i="2"/>
  <c r="F82" i="2"/>
  <c r="F83" i="2"/>
  <c r="F84" i="2"/>
  <c r="E84" i="2" s="1"/>
  <c r="F85" i="2"/>
  <c r="F86" i="2"/>
  <c r="F87" i="2"/>
  <c r="F88" i="2"/>
  <c r="E88" i="2" s="1"/>
  <c r="F89" i="2"/>
  <c r="F91" i="2"/>
  <c r="F92" i="2"/>
  <c r="F93" i="2"/>
  <c r="E93" i="2" s="1"/>
  <c r="F94" i="2"/>
  <c r="F95" i="2"/>
  <c r="F72" i="2"/>
  <c r="F97" i="2" s="1"/>
  <c r="O67" i="2"/>
  <c r="J45" i="2"/>
  <c r="J49" i="2"/>
  <c r="J53" i="2"/>
  <c r="J57" i="2"/>
  <c r="J61" i="2"/>
  <c r="J65" i="2"/>
  <c r="B47" i="2"/>
  <c r="J48" i="2" s="1"/>
  <c r="B46" i="2"/>
  <c r="K43" i="2"/>
  <c r="J43" i="2" s="1"/>
  <c r="K44" i="2"/>
  <c r="K45" i="2"/>
  <c r="K46" i="2"/>
  <c r="J46" i="2" s="1"/>
  <c r="K47" i="2"/>
  <c r="J47" i="2" s="1"/>
  <c r="K48" i="2"/>
  <c r="K49" i="2"/>
  <c r="K50" i="2"/>
  <c r="J50" i="2" s="1"/>
  <c r="K51" i="2"/>
  <c r="J51" i="2" s="1"/>
  <c r="K52" i="2"/>
  <c r="K53" i="2"/>
  <c r="K54" i="2"/>
  <c r="J54" i="2" s="1"/>
  <c r="K55" i="2"/>
  <c r="J55" i="2" s="1"/>
  <c r="K56" i="2"/>
  <c r="K57" i="2"/>
  <c r="K58" i="2"/>
  <c r="J58" i="2" s="1"/>
  <c r="K59" i="2"/>
  <c r="J59" i="2" s="1"/>
  <c r="K60" i="2"/>
  <c r="K61" i="2"/>
  <c r="K62" i="2"/>
  <c r="J62" i="2" s="1"/>
  <c r="K63" i="2"/>
  <c r="J63" i="2" s="1"/>
  <c r="K64" i="2"/>
  <c r="K65" i="2"/>
  <c r="K66" i="2"/>
  <c r="J66" i="2" s="1"/>
  <c r="K42" i="2"/>
  <c r="J42" i="2" s="1"/>
  <c r="I67" i="2"/>
  <c r="E67" i="2"/>
  <c r="X4" i="2"/>
  <c r="J56" i="2" l="1"/>
  <c r="J44" i="2"/>
  <c r="J67" i="2" s="1"/>
  <c r="E92" i="2"/>
  <c r="E87" i="2"/>
  <c r="E83" i="2"/>
  <c r="E79" i="2"/>
  <c r="E75" i="2"/>
  <c r="E72" i="2"/>
  <c r="J64" i="2"/>
  <c r="E95" i="2"/>
  <c r="E91" i="2"/>
  <c r="E86" i="2"/>
  <c r="E82" i="2"/>
  <c r="E78" i="2"/>
  <c r="E74" i="2"/>
  <c r="J60" i="2"/>
  <c r="J52" i="2"/>
  <c r="E94" i="2"/>
  <c r="E89" i="2"/>
  <c r="E85" i="2"/>
  <c r="E81" i="2"/>
  <c r="E77" i="2"/>
  <c r="E73" i="2"/>
  <c r="AG5" i="2"/>
  <c r="AG6" i="2"/>
  <c r="AG7" i="2"/>
  <c r="AG8" i="2"/>
  <c r="AG9" i="2"/>
  <c r="AG10" i="2"/>
  <c r="AG11" i="2"/>
  <c r="AG12" i="2"/>
  <c r="AG13" i="2"/>
  <c r="AG14" i="2"/>
  <c r="AG15" i="2"/>
  <c r="AG16" i="2"/>
  <c r="AG17" i="2"/>
  <c r="AG18" i="2"/>
  <c r="AG31" i="2" s="1"/>
  <c r="AH7" i="2" s="1"/>
  <c r="AG19" i="2"/>
  <c r="AG20" i="2"/>
  <c r="AG21" i="2"/>
  <c r="AG22" i="2"/>
  <c r="AG23" i="2"/>
  <c r="AG24" i="2"/>
  <c r="AG25" i="2"/>
  <c r="AG26" i="2"/>
  <c r="AG27" i="2"/>
  <c r="AG28" i="2"/>
  <c r="AG4" i="2"/>
  <c r="AH4" i="2" l="1"/>
  <c r="AH25" i="2"/>
  <c r="AH21" i="2"/>
  <c r="AH17" i="2"/>
  <c r="AH13" i="2"/>
  <c r="AH9" i="2"/>
  <c r="AH5" i="2"/>
  <c r="AH28" i="2"/>
  <c r="AH24" i="2"/>
  <c r="AH20" i="2"/>
  <c r="AH16" i="2"/>
  <c r="AH12" i="2"/>
  <c r="AH8" i="2"/>
  <c r="E97" i="2"/>
  <c r="AH26" i="2"/>
  <c r="AH22" i="2"/>
  <c r="AH18" i="2"/>
  <c r="AH14" i="2"/>
  <c r="AH10" i="2"/>
  <c r="AH6" i="2"/>
  <c r="AH27" i="2"/>
  <c r="AH23" i="2"/>
  <c r="AH19" i="2"/>
  <c r="AH15" i="2"/>
  <c r="AH11" i="2"/>
  <c r="X5" i="2"/>
  <c r="X6" i="2"/>
  <c r="X7" i="2"/>
  <c r="X8" i="2"/>
  <c r="X9" i="2"/>
  <c r="X10" i="2"/>
  <c r="X11" i="2"/>
  <c r="X12" i="2"/>
  <c r="X13" i="2"/>
  <c r="X14" i="2"/>
  <c r="X15" i="2"/>
  <c r="X16" i="2"/>
  <c r="X17" i="2"/>
  <c r="X18" i="2"/>
  <c r="X19" i="2"/>
  <c r="X20" i="2"/>
  <c r="X21" i="2"/>
  <c r="X22" i="2"/>
  <c r="X23" i="2"/>
  <c r="X24" i="2"/>
  <c r="X25" i="2"/>
  <c r="X26" i="2"/>
  <c r="X27" i="2"/>
  <c r="X28" i="2"/>
  <c r="U5" i="2"/>
  <c r="U6" i="2"/>
  <c r="U7" i="2"/>
  <c r="U8" i="2"/>
  <c r="U9" i="2"/>
  <c r="U10" i="2"/>
  <c r="U11" i="2"/>
  <c r="U12" i="2"/>
  <c r="U13" i="2"/>
  <c r="U14" i="2"/>
  <c r="U15" i="2"/>
  <c r="V15" i="2" s="1"/>
  <c r="U16" i="2"/>
  <c r="U17" i="2"/>
  <c r="U18" i="2"/>
  <c r="U19" i="2"/>
  <c r="V19" i="2" s="1"/>
  <c r="U20" i="2"/>
  <c r="U21" i="2"/>
  <c r="U22" i="2"/>
  <c r="U23" i="2"/>
  <c r="V23" i="2" s="1"/>
  <c r="U24" i="2"/>
  <c r="U25" i="2"/>
  <c r="U31" i="2" s="1"/>
  <c r="U26" i="2"/>
  <c r="U27" i="2"/>
  <c r="V27" i="2" s="1"/>
  <c r="U28" i="2"/>
  <c r="U4" i="2"/>
  <c r="R5" i="2"/>
  <c r="R6" i="2"/>
  <c r="R7" i="2"/>
  <c r="R8" i="2"/>
  <c r="R9" i="2"/>
  <c r="R10" i="2"/>
  <c r="R11" i="2"/>
  <c r="R12" i="2"/>
  <c r="R13" i="2"/>
  <c r="R14" i="2"/>
  <c r="R15" i="2"/>
  <c r="R16" i="2"/>
  <c r="R17" i="2"/>
  <c r="R18" i="2"/>
  <c r="R19" i="2"/>
  <c r="R20" i="2"/>
  <c r="R21" i="2"/>
  <c r="R22" i="2"/>
  <c r="R23" i="2"/>
  <c r="R24" i="2"/>
  <c r="R25" i="2"/>
  <c r="R31" i="2" s="1"/>
  <c r="S9" i="2" s="1"/>
  <c r="R26" i="2"/>
  <c r="R27" i="2"/>
  <c r="R28" i="2"/>
  <c r="R4" i="2"/>
  <c r="O5" i="2"/>
  <c r="O6" i="2"/>
  <c r="O7" i="2"/>
  <c r="O8" i="2"/>
  <c r="O9" i="2"/>
  <c r="O10" i="2"/>
  <c r="O11" i="2"/>
  <c r="O12" i="2"/>
  <c r="O13" i="2"/>
  <c r="P13" i="2" s="1"/>
  <c r="O14" i="2"/>
  <c r="O15" i="2"/>
  <c r="O16" i="2"/>
  <c r="O17" i="2"/>
  <c r="P17" i="2" s="1"/>
  <c r="O18" i="2"/>
  <c r="O19" i="2"/>
  <c r="O20" i="2"/>
  <c r="O21" i="2"/>
  <c r="P21" i="2" s="1"/>
  <c r="O22" i="2"/>
  <c r="O23" i="2"/>
  <c r="O24" i="2"/>
  <c r="O25" i="2"/>
  <c r="P25" i="2" s="1"/>
  <c r="O26" i="2"/>
  <c r="O27" i="2"/>
  <c r="O31" i="2" s="1"/>
  <c r="O28" i="2"/>
  <c r="O4" i="2"/>
  <c r="P4" i="2" s="1"/>
  <c r="L5" i="2"/>
  <c r="L6" i="2"/>
  <c r="L7" i="2"/>
  <c r="L8" i="2"/>
  <c r="L9" i="2"/>
  <c r="L10" i="2"/>
  <c r="L11" i="2"/>
  <c r="L12" i="2"/>
  <c r="L13" i="2"/>
  <c r="L14" i="2"/>
  <c r="L15" i="2"/>
  <c r="L16" i="2"/>
  <c r="L17" i="2"/>
  <c r="L18" i="2"/>
  <c r="L19" i="2"/>
  <c r="L20" i="2"/>
  <c r="L21" i="2"/>
  <c r="L31" i="2" s="1"/>
  <c r="L22" i="2"/>
  <c r="L23" i="2"/>
  <c r="L24" i="2"/>
  <c r="L25" i="2"/>
  <c r="L26" i="2"/>
  <c r="L27" i="2"/>
  <c r="L28" i="2"/>
  <c r="L4" i="2"/>
  <c r="I5" i="2"/>
  <c r="I6" i="2"/>
  <c r="I7" i="2"/>
  <c r="I31" i="2" s="1"/>
  <c r="I8" i="2"/>
  <c r="I9" i="2"/>
  <c r="I10" i="2"/>
  <c r="I11" i="2"/>
  <c r="I12" i="2"/>
  <c r="I13" i="2"/>
  <c r="I14" i="2"/>
  <c r="I15" i="2"/>
  <c r="I16" i="2"/>
  <c r="I17" i="2"/>
  <c r="I18" i="2"/>
  <c r="I19" i="2"/>
  <c r="I20" i="2"/>
  <c r="I21" i="2"/>
  <c r="I22" i="2"/>
  <c r="I23" i="2"/>
  <c r="I24" i="2"/>
  <c r="I25" i="2"/>
  <c r="I26" i="2"/>
  <c r="I27" i="2"/>
  <c r="I28" i="2"/>
  <c r="I4" i="2"/>
  <c r="F5" i="2"/>
  <c r="F6" i="2"/>
  <c r="F7" i="2"/>
  <c r="D31" i="2" s="1"/>
  <c r="G5" i="2" s="1"/>
  <c r="F8" i="2"/>
  <c r="F9" i="2"/>
  <c r="F10" i="2"/>
  <c r="F11" i="2"/>
  <c r="F12" i="2"/>
  <c r="F13" i="2"/>
  <c r="F14" i="2"/>
  <c r="F15" i="2"/>
  <c r="F16" i="2"/>
  <c r="F17" i="2"/>
  <c r="F18" i="2"/>
  <c r="F19" i="2"/>
  <c r="F20" i="2"/>
  <c r="F21" i="2"/>
  <c r="F22" i="2"/>
  <c r="F23" i="2"/>
  <c r="F24" i="2"/>
  <c r="F25" i="2"/>
  <c r="F26" i="2"/>
  <c r="F27" i="2"/>
  <c r="F28" i="2"/>
  <c r="F4" i="2"/>
  <c r="P9" i="2" l="1"/>
  <c r="V11" i="2"/>
  <c r="V7" i="2"/>
  <c r="M27" i="2"/>
  <c r="M23" i="2"/>
  <c r="M19" i="2"/>
  <c r="V26" i="2"/>
  <c r="G25" i="2"/>
  <c r="G13" i="2"/>
  <c r="P5" i="2"/>
  <c r="G26" i="2"/>
  <c r="G9" i="2"/>
  <c r="V22" i="2"/>
  <c r="G4" i="2"/>
  <c r="G17" i="2"/>
  <c r="G22" i="2"/>
  <c r="G18" i="2"/>
  <c r="G14" i="2"/>
  <c r="G10" i="2"/>
  <c r="G6" i="2"/>
  <c r="J12" i="2"/>
  <c r="P26" i="2"/>
  <c r="P22" i="2"/>
  <c r="M15" i="2"/>
  <c r="M11" i="2"/>
  <c r="M7" i="2"/>
  <c r="V18" i="2"/>
  <c r="V14" i="2"/>
  <c r="V10" i="2"/>
  <c r="V6" i="2"/>
  <c r="M26" i="2"/>
  <c r="M22" i="2"/>
  <c r="M18" i="2"/>
  <c r="M14" i="2"/>
  <c r="M10" i="2"/>
  <c r="M6" i="2"/>
  <c r="P19" i="2"/>
  <c r="P8" i="2"/>
  <c r="P24" i="2"/>
  <c r="P7" i="2"/>
  <c r="P11" i="2"/>
  <c r="P15" i="2"/>
  <c r="P23" i="2"/>
  <c r="P27" i="2"/>
  <c r="P12" i="2"/>
  <c r="P20" i="2"/>
  <c r="P16" i="2"/>
  <c r="P28" i="2"/>
  <c r="V8" i="2"/>
  <c r="V12" i="2"/>
  <c r="V20" i="2"/>
  <c r="V28" i="2"/>
  <c r="V5" i="2"/>
  <c r="V17" i="2"/>
  <c r="V4" i="2"/>
  <c r="V16" i="2"/>
  <c r="V24" i="2"/>
  <c r="V13" i="2"/>
  <c r="V25" i="2"/>
  <c r="V9" i="2"/>
  <c r="V21" i="2"/>
  <c r="M8" i="2"/>
  <c r="M12" i="2"/>
  <c r="M20" i="2"/>
  <c r="M28" i="2"/>
  <c r="M9" i="2"/>
  <c r="M17" i="2"/>
  <c r="M4" i="2"/>
  <c r="M16" i="2"/>
  <c r="M24" i="2"/>
  <c r="M5" i="2"/>
  <c r="M13" i="2"/>
  <c r="M21" i="2"/>
  <c r="M25" i="2"/>
  <c r="P18" i="2"/>
  <c r="P14" i="2"/>
  <c r="P10" i="2"/>
  <c r="P6" i="2"/>
  <c r="G21" i="2"/>
  <c r="S24" i="2"/>
  <c r="S16" i="2"/>
  <c r="S12" i="2"/>
  <c r="G28" i="2"/>
  <c r="G24" i="2"/>
  <c r="G20" i="2"/>
  <c r="G16" i="2"/>
  <c r="G12" i="2"/>
  <c r="G8" i="2"/>
  <c r="S27" i="2"/>
  <c r="S23" i="2"/>
  <c r="S19" i="2"/>
  <c r="S15" i="2"/>
  <c r="S11" i="2"/>
  <c r="S7" i="2"/>
  <c r="X31" i="2"/>
  <c r="Y14" i="2" s="1"/>
  <c r="S28" i="2"/>
  <c r="S20" i="2"/>
  <c r="S8" i="2"/>
  <c r="G27" i="2"/>
  <c r="G23" i="2"/>
  <c r="G19" i="2"/>
  <c r="G15" i="2"/>
  <c r="G11" i="2"/>
  <c r="G7" i="2"/>
  <c r="S26" i="2"/>
  <c r="S18" i="2"/>
  <c r="S6" i="2"/>
  <c r="S4" i="2"/>
  <c r="S25" i="2"/>
  <c r="S17" i="2"/>
  <c r="S13" i="2"/>
  <c r="S5" i="2"/>
  <c r="S22" i="2"/>
  <c r="S14" i="2"/>
  <c r="S10" i="2"/>
  <c r="S21" i="2"/>
  <c r="J7" i="2"/>
  <c r="J11" i="2"/>
  <c r="J15" i="2"/>
  <c r="J19" i="2"/>
  <c r="J23" i="2"/>
  <c r="J27" i="2"/>
  <c r="J8" i="2"/>
  <c r="J16" i="2"/>
  <c r="J20" i="2"/>
  <c r="J24" i="2"/>
  <c r="J28" i="2"/>
  <c r="J26" i="2"/>
  <c r="J22" i="2"/>
  <c r="J18" i="2"/>
  <c r="J14" i="2"/>
  <c r="J10" i="2"/>
  <c r="J6" i="2"/>
  <c r="J4" i="2"/>
  <c r="J25" i="2"/>
  <c r="J21" i="2"/>
  <c r="J17" i="2"/>
  <c r="J13" i="2"/>
  <c r="J9" i="2"/>
  <c r="J5" i="2"/>
  <c r="Y6" i="2" l="1"/>
  <c r="Y5" i="2"/>
  <c r="Y22" i="2"/>
  <c r="Y21" i="2"/>
  <c r="Y9" i="2"/>
  <c r="Y25" i="2"/>
  <c r="Y10" i="2"/>
  <c r="Y26" i="2"/>
  <c r="Y13" i="2"/>
  <c r="Y4" i="2"/>
  <c r="Y19" i="2"/>
  <c r="Y12" i="2"/>
  <c r="Y15" i="2"/>
  <c r="Y23" i="2"/>
  <c r="Y27" i="2"/>
  <c r="Y8" i="2"/>
  <c r="Y16" i="2"/>
  <c r="Y24" i="2"/>
  <c r="Y28" i="2"/>
  <c r="Y7" i="2"/>
  <c r="Y11" i="2"/>
  <c r="Y20" i="2"/>
  <c r="Y17" i="2"/>
  <c r="Y18" i="2"/>
</calcChain>
</file>

<file path=xl/sharedStrings.xml><?xml version="1.0" encoding="utf-8"?>
<sst xmlns="http://schemas.openxmlformats.org/spreadsheetml/2006/main" count="1352" uniqueCount="346">
  <si>
    <t>Efectividad Legal</t>
  </si>
  <si>
    <t xml:space="preserve">Nivel de penetración en el territorio </t>
  </si>
  <si>
    <t>Provisión de bienes públicos</t>
  </si>
  <si>
    <t>Representación política</t>
  </si>
  <si>
    <t>Seguridad Ciudadana</t>
  </si>
  <si>
    <t>DEPARTAMENTO/PROVINCIA</t>
  </si>
  <si>
    <t>POB ESTIMADA 1927</t>
  </si>
  <si>
    <t>Número de judicaturas</t>
  </si>
  <si>
    <t>Abogados fiscales</t>
  </si>
  <si>
    <t>Km de ferrocarriles estatales</t>
  </si>
  <si>
    <t xml:space="preserve">Establecimientos de educación pública primaria </t>
  </si>
  <si>
    <t>Número de estudiantes en educación primaria</t>
  </si>
  <si>
    <t>Número de profesores en educación pública primaria</t>
  </si>
  <si>
    <t>Estudiantes examinados en los colegios de educación primaria</t>
  </si>
  <si>
    <t>Estudiantes que aprobaron en los colegios de educación primaria</t>
  </si>
  <si>
    <t>Estudiantes que finalizaron la primaria</t>
  </si>
  <si>
    <t>Estudiantes que finalizaron la secundaria</t>
  </si>
  <si>
    <t>Número de senadores  (Representación parlmanetaria Nacional)</t>
  </si>
  <si>
    <t xml:space="preserve"> Número de diputados (Representación parlamentaria Nacional)</t>
  </si>
  <si>
    <t>Número de diputados (Representación parlamentaria regional)</t>
  </si>
  <si>
    <t>Número de reos en cárceles (Hombres y Mujeres) 1930</t>
  </si>
  <si>
    <t>Amazonas</t>
  </si>
  <si>
    <t>Áncash</t>
  </si>
  <si>
    <t>Apurímac</t>
  </si>
  <si>
    <t>Arequipa</t>
  </si>
  <si>
    <t>Ayacucho</t>
  </si>
  <si>
    <t>Cajamarca</t>
  </si>
  <si>
    <t xml:space="preserve">Prov. Const. del Callao </t>
  </si>
  <si>
    <t>Cusco</t>
  </si>
  <si>
    <t>Huancavelica</t>
  </si>
  <si>
    <t>Huánuco</t>
  </si>
  <si>
    <t>Ica</t>
  </si>
  <si>
    <t>Junín</t>
  </si>
  <si>
    <t>La Libertad</t>
  </si>
  <si>
    <t>Lambayeque</t>
  </si>
  <si>
    <t>Lima</t>
  </si>
  <si>
    <t>Loreto</t>
  </si>
  <si>
    <t>Madre de Dios</t>
  </si>
  <si>
    <t>Moquegua</t>
  </si>
  <si>
    <t>Pasco</t>
  </si>
  <si>
    <t xml:space="preserve">Piura </t>
  </si>
  <si>
    <t>Puno</t>
  </si>
  <si>
    <t>San Martín</t>
  </si>
  <si>
    <t>Tacna</t>
  </si>
  <si>
    <t>Tumbes</t>
  </si>
  <si>
    <t>Ucayali</t>
  </si>
  <si>
    <t>Puntuación</t>
  </si>
  <si>
    <t>x10000</t>
  </si>
  <si>
    <t>x1000</t>
  </si>
  <si>
    <t>puntuación</t>
  </si>
  <si>
    <t>SD</t>
  </si>
  <si>
    <t>N de judicaturas cada 10000 hbts</t>
  </si>
  <si>
    <t>N abogados fiscales 1000 hbts</t>
  </si>
  <si>
    <t>Suma</t>
  </si>
  <si>
    <t>REPÚBLICA</t>
  </si>
  <si>
    <t>EL</t>
  </si>
  <si>
    <t>PET</t>
  </si>
  <si>
    <t>PBP</t>
  </si>
  <si>
    <t>Tabla de proporciones</t>
  </si>
  <si>
    <t>CAPACIDAD ESTATAL</t>
  </si>
  <si>
    <t>SC</t>
  </si>
  <si>
    <t>SUMA</t>
  </si>
  <si>
    <t>CAPE</t>
  </si>
  <si>
    <t>CAPACIDAD ESTATAL 1929</t>
  </si>
  <si>
    <t>N de judicaturas cada 10000 hbts + N abogados fiscales 1000 hbts</t>
  </si>
  <si>
    <t>Km de ferrocarriles estatales cada 1000 hbts</t>
  </si>
  <si>
    <t>Establecimientos de educación pública primaria + Número de estudiantes en educación primaria + Número de profesores en educación pública primaria</t>
  </si>
  <si>
    <t>N de reos en cárceles (Hombres y Mujeres) 1930</t>
  </si>
  <si>
    <t>CAPACIDAD</t>
  </si>
  <si>
    <t>VARIABLES</t>
  </si>
  <si>
    <t>DATOS POBLACIÓN</t>
  </si>
  <si>
    <t>NIVEL DE PENETRACIÓN EN LA POBLACIÓN</t>
  </si>
  <si>
    <t>EFECTIVIDAD BUROCRÁTICA</t>
  </si>
  <si>
    <t>SEGURIDAD CIUDADANA</t>
  </si>
  <si>
    <t>CAPACIDAD COERCITIVA</t>
  </si>
  <si>
    <t>PROVISIÓN DE BIENES PÚBLICOS</t>
  </si>
  <si>
    <t>EFECTIVIDAD LEGAL</t>
  </si>
  <si>
    <t>POB CENSADA</t>
  </si>
  <si>
    <t>Población de 6 a 14 años</t>
  </si>
  <si>
    <t>POB de 15 a 59 años de edad</t>
  </si>
  <si>
    <t>Pob indígena</t>
  </si>
  <si>
    <t>Número de viviendas</t>
  </si>
  <si>
    <t>Viviendas con agua</t>
  </si>
  <si>
    <t>Viviendas con desagüe</t>
  </si>
  <si>
    <t>Vivienda con luz</t>
  </si>
  <si>
    <t>Población Económica Activa</t>
  </si>
  <si>
    <t>Personas que trabajan en la Administración Pública</t>
  </si>
  <si>
    <t>Personas que trabajan en el Ministerio de Gobinero y Policía y dependencias</t>
  </si>
  <si>
    <t>Personas que trabajan en el Ministerio de Guerra, Marina y aviación y dependencias</t>
  </si>
  <si>
    <t>Planteles de educación primaria</t>
  </si>
  <si>
    <t>No. De Hospitales (Beneficiencia)</t>
  </si>
  <si>
    <t>No. De Hospitales (estado)</t>
  </si>
  <si>
    <t>No. De camas (Beneficiencia)</t>
  </si>
  <si>
    <t>No. De camas (estado)</t>
  </si>
  <si>
    <t>Total general del personal (Beneficiencia)</t>
  </si>
  <si>
    <t>Total general del personal(estado)</t>
  </si>
  <si>
    <t>Personal técnico de salud (Beneficiencia)</t>
  </si>
  <si>
    <t>Personal técnico de salud(estado)</t>
  </si>
  <si>
    <t>Médicos (Beneficiencia)</t>
  </si>
  <si>
    <t>Médicos (Estado)</t>
  </si>
  <si>
    <t>Obstetrices (Beneficiencia)</t>
  </si>
  <si>
    <t>Obstetrices (Estado)</t>
  </si>
  <si>
    <t>Personal de asistencia y administrativo de salud (Beneficiencia)</t>
  </si>
  <si>
    <t>Personal de asistencia y administrativo de salud(Estado)</t>
  </si>
  <si>
    <t>Vocales</t>
  </si>
  <si>
    <t>Fiscales</t>
  </si>
  <si>
    <t xml:space="preserve">Jueces de 1ra instancia </t>
  </si>
  <si>
    <t>Agentes Fiscales</t>
  </si>
  <si>
    <t>Jueces de Paz Letrados</t>
  </si>
  <si>
    <t>Defensores de oficio</t>
  </si>
  <si>
    <t>-</t>
  </si>
  <si>
    <t>Piura</t>
  </si>
  <si>
    <t>Penetración en el Territorio</t>
  </si>
  <si>
    <t>Provisión de bienes púbicos</t>
  </si>
  <si>
    <t>Seguridad ciudadana</t>
  </si>
  <si>
    <t>ETIQUETA</t>
  </si>
  <si>
    <t>Puntaje</t>
  </si>
  <si>
    <t>X100</t>
  </si>
  <si>
    <t>puntaje</t>
  </si>
  <si>
    <t>CCO</t>
  </si>
  <si>
    <t>EB</t>
  </si>
  <si>
    <t>PPO</t>
  </si>
  <si>
    <t>CAP_EST</t>
  </si>
  <si>
    <t>REPUBLICA</t>
  </si>
  <si>
    <t>Penetración en la población</t>
  </si>
  <si>
    <t>Efectividad burocrática</t>
  </si>
  <si>
    <t>Capacidad Coercitiva</t>
  </si>
  <si>
    <t>Provisión de Bienes Públicos</t>
  </si>
  <si>
    <t>Viviendas con agua + Viviendas con desagüe + Vivienda con luz</t>
  </si>
  <si>
    <t>Planteles de educación primaria + No. De Hospitales (estado) + No. De camas (estado) + Total general del personal de salud(estado) + Personal técnico de salud(estado) + Médicos (Estado) + Obstetrices (Estado)</t>
  </si>
  <si>
    <t>Jueces de 1ra instancia  + N Fiscales</t>
  </si>
  <si>
    <t>CAPACIDAD ESTATAL 1940</t>
  </si>
  <si>
    <t>DATOS DE POBLACIÓN</t>
  </si>
  <si>
    <t>PROVISION DE BIENES PÚBLICOS</t>
  </si>
  <si>
    <t>NIVEL DE PENETRACIÓN EN EL TERRITORIO</t>
  </si>
  <si>
    <t>POB CALCULADA</t>
  </si>
  <si>
    <t>Establecimientos hospitalarios de beneficiencia pública</t>
  </si>
  <si>
    <t>Establecimientos hospotalarios del estado</t>
  </si>
  <si>
    <t>N de pacientes asistidos en beneficiencia pública</t>
  </si>
  <si>
    <t>N de pacientes asistidos en hospitales del estado</t>
  </si>
  <si>
    <t>Profesores de primaria en servicio oficial</t>
  </si>
  <si>
    <t>Personal docente de educación primaria en las Escuelas Oficiales no anexas a otros planteles</t>
  </si>
  <si>
    <t>Personal docente de secciones nocturnas de educación secundaria</t>
  </si>
  <si>
    <t>Personal docente según todos los años y sexo de los colegios nacionales de educación secundaria</t>
  </si>
  <si>
    <t>Alumnos mantriculados en educación primaria</t>
  </si>
  <si>
    <t>Alumnos matriculados en las secciones de primaria anexas a colegios nacionales</t>
  </si>
  <si>
    <t>Alumnos matriculados en las secciones de primaria anexas a Escuelas Normales Urbanas Oficiales</t>
  </si>
  <si>
    <t xml:space="preserve">Alumnos matriculados en las secciones de primaria anexas a Escuelas Normales Rurales Oficiales </t>
  </si>
  <si>
    <t>Alumnos matriculados en secciones nocturnas de educación secundaria anexas a colegios nacionales</t>
  </si>
  <si>
    <t>Alumnos matriculados según todos los años de estudio y sexo de los colegios nacionales de educación secundaria</t>
  </si>
  <si>
    <t>Unidades o planteles de colegios nacionales de educación secundaria que funcionan</t>
  </si>
  <si>
    <t>unidades o planteles de escuelas fiscalizadas de educación primaria</t>
  </si>
  <si>
    <t>Escuelas y secciones anexas a otros planteles oficiales de educación primaria</t>
  </si>
  <si>
    <t>Número de oficinas postales</t>
  </si>
  <si>
    <t>Extensión y caracteristicas de las carreteras en tránsito  (Afirmado en Km)</t>
  </si>
  <si>
    <t>Vehículos motorizados en circulación inscritos en los consejos provinciales (Autos Particulares)</t>
  </si>
  <si>
    <t>Vehículos motorizados en circulación inscritos en los consejos provinciales (Autos Públicos)</t>
  </si>
  <si>
    <t>Camiones</t>
  </si>
  <si>
    <t>Omnibus</t>
  </si>
  <si>
    <t>Comercio de cabotaje por puerto de origen (Toneladas métricas)</t>
  </si>
  <si>
    <t>Telegrafos del estado. Despachos transmitidos por las oficias (Servicio Privado)</t>
  </si>
  <si>
    <t>Telegrafos del estado. Despachos recibidos por las oficias (Servicio Privado)</t>
  </si>
  <si>
    <t>Telegrafos del estado. Despachos transmitidos por las oficias (Servicio Oficial)</t>
  </si>
  <si>
    <t>Telegrafos del estado. Despachos recibidos por las oficias (Servicio Oficial)</t>
  </si>
  <si>
    <t>Telegrafos del estado. Despachos transmitidos por las oficias (servicio Interno)</t>
  </si>
  <si>
    <t>Telegrafos del estado. Despachos recibidos por las oficias (Servicio Interno)</t>
  </si>
  <si>
    <t>KM de vias ferreas del estado</t>
  </si>
  <si>
    <t>Administración de justicia, personal por distritos judiciales  (Cantidad de Jueces)</t>
  </si>
  <si>
    <t>Prov. Const. del Callao</t>
  </si>
  <si>
    <t xml:space="preserve"> </t>
  </si>
  <si>
    <t>Extensión y caracteristicas de las carreteras en tránsito (Explanación en Km)</t>
  </si>
  <si>
    <t>Extensión y caracteristicas de las carreteras en tránsito  (Asfaltado en Km)</t>
  </si>
  <si>
    <t>PTE</t>
  </si>
  <si>
    <t>REP</t>
  </si>
  <si>
    <t>POBLACIÓN</t>
  </si>
  <si>
    <t>PROVISIÓN DE BIENES PÚBLICOS 1958</t>
  </si>
  <si>
    <t>Nivel de penetración en la Población</t>
  </si>
  <si>
    <t>POBLACIÓN 1961</t>
  </si>
  <si>
    <t xml:space="preserve">Total de Planteles de educación primaria </t>
  </si>
  <si>
    <t>Planteles de educación primaria estatal</t>
  </si>
  <si>
    <t>Total de maestros de educación primaria estatal</t>
  </si>
  <si>
    <t>Maestros de educación primaria estatal</t>
  </si>
  <si>
    <t>Total de alumnos matriculados de eduación primaria estatal</t>
  </si>
  <si>
    <t>Alumnos matriculados de educación primaria estatal</t>
  </si>
  <si>
    <t>Total de Planteles de educación secundaria</t>
  </si>
  <si>
    <t>Planteles de educación secundaria estatal</t>
  </si>
  <si>
    <t>Total de maestros de educación secundaria estatal</t>
  </si>
  <si>
    <t>Maestros de educación secundaria estatal</t>
  </si>
  <si>
    <t>Total de alumnos matriculados de eduación secundaria estatal</t>
  </si>
  <si>
    <t>Alumnos matriculados de educación secundaria estatal</t>
  </si>
  <si>
    <t>Total de hospitales informantes</t>
  </si>
  <si>
    <t>hospitales de sociedades de beneficiencia</t>
  </si>
  <si>
    <t>hospitales del Estado</t>
  </si>
  <si>
    <t>Hospitales del seguro social del obrero</t>
  </si>
  <si>
    <t>Hospitales particulares</t>
  </si>
  <si>
    <t>Cantidad de camas</t>
  </si>
  <si>
    <t>Cantidad de médicos</t>
  </si>
  <si>
    <t>Cantidad de odontólogos</t>
  </si>
  <si>
    <t>Cantidad de farmacéuticos</t>
  </si>
  <si>
    <t>Cantidad de Enfermeros Diplomados</t>
  </si>
  <si>
    <t>Cantidad de Obstetrices</t>
  </si>
  <si>
    <t>Cantidad de Puericultoras y asistentes sociales</t>
  </si>
  <si>
    <t>Total de asistidos</t>
  </si>
  <si>
    <t>Total de dados de alta</t>
  </si>
  <si>
    <t>Total de fallecidos</t>
  </si>
  <si>
    <t>Asistidos existentes al terminar el año</t>
  </si>
  <si>
    <t>Viviendas particulares 1961</t>
  </si>
  <si>
    <t>Tienen agua dentro o fuera de ella pero dentro del edificio</t>
  </si>
  <si>
    <t>Sin servicio de agua</t>
  </si>
  <si>
    <t>Km de carretera 1957</t>
  </si>
  <si>
    <t>Total de magistrados, jueces y agentes fiscales 1966</t>
  </si>
  <si>
    <t>jueces de primera</t>
  </si>
  <si>
    <t>X1000</t>
  </si>
  <si>
    <t>PUNTAJE</t>
  </si>
  <si>
    <t>suma</t>
  </si>
  <si>
    <t>QUINTILES</t>
  </si>
  <si>
    <t>q1</t>
  </si>
  <si>
    <t>q2</t>
  </si>
  <si>
    <t>q3</t>
  </si>
  <si>
    <t>q4</t>
  </si>
  <si>
    <t>q5</t>
  </si>
  <si>
    <t>Escala</t>
  </si>
  <si>
    <t>sd</t>
  </si>
  <si>
    <t>Nivel de Penetración en la Población</t>
  </si>
  <si>
    <t>Nivel de Penetración en el Territorio</t>
  </si>
  <si>
    <t>DEPARTAMENTOS</t>
  </si>
  <si>
    <t>Pacientes atendidos totales</t>
  </si>
  <si>
    <t>Establecimientos hospitalarios totales</t>
  </si>
  <si>
    <t>Establecimientos hospitalarios del estado</t>
  </si>
  <si>
    <t>Establecimientos hospitalarios del seguro social</t>
  </si>
  <si>
    <t>Establecimientos hospitalarios de Beneficiencia</t>
  </si>
  <si>
    <t>Establecimientos hospitalarios particulares</t>
  </si>
  <si>
    <t>Número de camas totales</t>
  </si>
  <si>
    <t>Número de camas del estado</t>
  </si>
  <si>
    <t>Número de camas del seguro social</t>
  </si>
  <si>
    <t xml:space="preserve">Numero de camas de Beneficiencia </t>
  </si>
  <si>
    <t>Número de camas de Particulares</t>
  </si>
  <si>
    <t>Personal de salud total</t>
  </si>
  <si>
    <t>Personal de salud del estado</t>
  </si>
  <si>
    <t>Médicos totales</t>
  </si>
  <si>
    <t>Médicos del estado</t>
  </si>
  <si>
    <t>Odontólogos Totales</t>
  </si>
  <si>
    <t>Odontologos del estado</t>
  </si>
  <si>
    <t>Paramédicos totales</t>
  </si>
  <si>
    <t>Paramédicos del estado</t>
  </si>
  <si>
    <t>Enfermeros diplomados totales</t>
  </si>
  <si>
    <t>Enfermeros diplomados del estado</t>
  </si>
  <si>
    <t>Enfermeros licenciados totales</t>
  </si>
  <si>
    <t>Enfermeros licenciados del estado</t>
  </si>
  <si>
    <t>Obstetrices totales</t>
  </si>
  <si>
    <t>Obstetrices del estado</t>
  </si>
  <si>
    <t>Viviendas particulares</t>
  </si>
  <si>
    <t>Longitud vial de las carreteras en km (1969)</t>
  </si>
  <si>
    <t>NÚMERO DE APARATOS TELEFÓNICOS REGISTRADOS EN LA REPÚBLICa (1972)</t>
  </si>
  <si>
    <t>NÚMERO DE APARATOS TELEFÓNICOS REGISTRADOS EN LA REPÚBLICa (1965)</t>
  </si>
  <si>
    <t>NÚMERO DE LINEAS TELEFÓNICAS REGISTRADAS EN LA REPÚBLICA (1972)</t>
  </si>
  <si>
    <t>NÚMERO DE LINEAS TELEFÓNICAS REGISTRADAS EN LA REPÚBLICA (1969)</t>
  </si>
  <si>
    <t>CAP_ESTA</t>
  </si>
  <si>
    <t>Datos población</t>
  </si>
  <si>
    <t>Nivel de penetración en la población</t>
  </si>
  <si>
    <t>Capacidad coercitiva</t>
  </si>
  <si>
    <t>Edad de 5 - 9 años</t>
  </si>
  <si>
    <t>Edad de 10 a 14 años</t>
  </si>
  <si>
    <t>Edad de 15 a 19 años</t>
  </si>
  <si>
    <t>Total de población ocupada</t>
  </si>
  <si>
    <t>Miembros del Poder Ejecutivo y Legislativo</t>
  </si>
  <si>
    <t>Jefes y directores de la administración Pública</t>
  </si>
  <si>
    <t>Supervisores, Controladores y/o Inspectores de la Administración Pública</t>
  </si>
  <si>
    <t>Agentes consuladores y de aduana</t>
  </si>
  <si>
    <t>Empleados de registro</t>
  </si>
  <si>
    <t>Su trabajo pertenece al sector público</t>
  </si>
  <si>
    <t>Su trabajo pertenece al sector social</t>
  </si>
  <si>
    <t>Su trabajo pertenece al sector privado</t>
  </si>
  <si>
    <t>No especifica donde pertenece su trabajo</t>
  </si>
  <si>
    <t>Viviendas con red pública de agua dentro de la vivienda</t>
  </si>
  <si>
    <t>Viviendas sin red pública dentro de la vivienda</t>
  </si>
  <si>
    <t>Viviendas con alumbrado eléctrico</t>
  </si>
  <si>
    <t>Viviendas sin alumbrado eléctrico</t>
  </si>
  <si>
    <t>Sin ningun nivel de estudios aprobados</t>
  </si>
  <si>
    <t>Nivel de estudios inicial o pre-escolar aprobado</t>
  </si>
  <si>
    <t>Nivel de estudios primaria aprobado</t>
  </si>
  <si>
    <t>Nivel de estudios secundaria aprobado</t>
  </si>
  <si>
    <t>Nivel de estudios básico regular aprobado</t>
  </si>
  <si>
    <t>Nivel de estudio básica laboral aprobado</t>
  </si>
  <si>
    <t xml:space="preserve">Nivel de estudios superior no universitaria incompleta </t>
  </si>
  <si>
    <t>Nivel de estudio superior no universitario completa</t>
  </si>
  <si>
    <t>Nivel de estudio superior universitaria incompleta</t>
  </si>
  <si>
    <t>Nivel de estudio superior no universitario</t>
  </si>
  <si>
    <t>Sabe leer o escribir</t>
  </si>
  <si>
    <t>No sabe leer o escribir</t>
  </si>
  <si>
    <t>No especifica si sabe leer o escribir</t>
  </si>
  <si>
    <t>Médicos y cirujanos</t>
  </si>
  <si>
    <t>Odontólogos</t>
  </si>
  <si>
    <t>Enfermeros Diplomados</t>
  </si>
  <si>
    <t>Obstetrices</t>
  </si>
  <si>
    <t>Profesores de Educación Secundaria</t>
  </si>
  <si>
    <t>Profesores o Maestros de Primaria</t>
  </si>
  <si>
    <t>Oficiales de cubierta y pilotos de navegación (Marítima, Fluvial y Lacustre)</t>
  </si>
  <si>
    <t>Bomberos remunerados</t>
  </si>
  <si>
    <t>Policias Municipales</t>
  </si>
  <si>
    <t>Personal de los Servicios de Protección (Cárceles y Reformatorios)</t>
  </si>
  <si>
    <t>CC</t>
  </si>
  <si>
    <t>Coerción</t>
  </si>
  <si>
    <t>Población Censada</t>
  </si>
  <si>
    <t>Edad de no trabajar (0 a 14)</t>
  </si>
  <si>
    <t>Edad de trabajar (14 a más)</t>
  </si>
  <si>
    <t>Indios</t>
  </si>
  <si>
    <t xml:space="preserve">Saben leer </t>
  </si>
  <si>
    <t xml:space="preserve">Saben escribir </t>
  </si>
  <si>
    <t xml:space="preserve">No saben leer ni escribir </t>
  </si>
  <si>
    <t>PRECEPTORES Y PROFESORES</t>
  </si>
  <si>
    <t>Médicos</t>
  </si>
  <si>
    <t>Militares</t>
  </si>
  <si>
    <t>Marinos y marineros</t>
  </si>
  <si>
    <t>TOTAL</t>
  </si>
  <si>
    <t>CO</t>
  </si>
  <si>
    <t>CAPACIDADES ESTATALES 1876</t>
  </si>
  <si>
    <t>CAPACIDAD ESTATAL 1949</t>
  </si>
  <si>
    <t>CAPACIDAD ESTATAL 1972</t>
  </si>
  <si>
    <t>CAPACIDAD ESTATAL 1981</t>
  </si>
  <si>
    <t>total</t>
  </si>
  <si>
    <t>AMAZONAS</t>
  </si>
  <si>
    <t>ANCASH</t>
  </si>
  <si>
    <t>APURIMAC</t>
  </si>
  <si>
    <t>AREQUIPA</t>
  </si>
  <si>
    <t>AYACUCHO</t>
  </si>
  <si>
    <t>CAJAMARCA</t>
  </si>
  <si>
    <t>CALLAO</t>
  </si>
  <si>
    <t>CUSCO</t>
  </si>
  <si>
    <t>HUANCAVELICA</t>
  </si>
  <si>
    <t>HUANUCO</t>
  </si>
  <si>
    <t>ICA</t>
  </si>
  <si>
    <t>JUNIN</t>
  </si>
  <si>
    <t>LA LIBERTAD</t>
  </si>
  <si>
    <t>LAMBAYEQUE</t>
  </si>
  <si>
    <t>LIMA</t>
  </si>
  <si>
    <t>LORETO</t>
  </si>
  <si>
    <t>MADRE DE DIOS</t>
  </si>
  <si>
    <t>MOQUEGUA</t>
  </si>
  <si>
    <t>PASCO</t>
  </si>
  <si>
    <t>PIURA</t>
  </si>
  <si>
    <t>PUNO</t>
  </si>
  <si>
    <t>SAN MARTIN</t>
  </si>
  <si>
    <t>TACNA</t>
  </si>
  <si>
    <t>TUMBES</t>
  </si>
  <si>
    <t>UCAYALI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</si>
</sst>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 ###\ ##0"/>
    <numFmt numFmtId="165" formatCode="0.000"/>
    <numFmt numFmtId="166" formatCode="#\ ###\ ###"/>
    <numFmt numFmtId="167" formatCode="0.0000000"/>
    <numFmt numFmtId="168" formatCode="0.000000"/>
    <numFmt numFmtId="169" formatCode="0.00000"/>
    <numFmt numFmtId="170" formatCode="0.0000"/>
    <numFmt numFmtId="171" formatCode="0.00000000"/>
  </numFmts>
  <fonts count="21">
    <font>
      <sz val="11"/>
      <color theme="1"/>
      <name val="Calibri"/>
      <family val="2"/>
      <scheme val="minor"/>
    </font>
    <font>
      <sz val="11"/>
      <color rgb="FFFF0000"/>
      <name val="Calibri"/>
      <family val="2"/>
      <scheme val="minor"/>
    </font>
    <font>
      <b/>
      <sz val="11"/>
      <color theme="1"/>
      <name val="Calibri"/>
      <family val="2"/>
      <scheme val="minor"/>
    </font>
    <font>
      <b/>
      <sz val="11"/>
      <color theme="1"/>
      <name val="Arial Narrow"/>
      <family val="2"/>
    </font>
    <font>
      <sz val="11"/>
      <name val="Arial Narrow"/>
      <family val="2"/>
    </font>
    <font>
      <sz val="11"/>
      <color theme="1"/>
      <name val="Arial Narrow"/>
      <family val="2"/>
    </font>
    <font>
      <sz val="11"/>
      <name val="Calibri Light"/>
      <family val="2"/>
      <scheme val="major"/>
    </font>
    <font>
      <b/>
      <sz val="11"/>
      <color rgb="FFFF0000"/>
      <name val="Calibri"/>
      <family val="2"/>
      <scheme val="minor"/>
    </font>
    <font>
      <sz val="8"/>
      <color theme="1"/>
      <name val="Calibri"/>
      <family val="2"/>
      <scheme val="minor"/>
    </font>
    <font>
      <b/>
      <sz val="11"/>
      <name val="Calibri"/>
      <family val="2"/>
      <scheme val="minor"/>
    </font>
    <font>
      <sz val="11"/>
      <name val="Calibri"/>
      <family val="2"/>
      <scheme val="minor"/>
    </font>
    <font>
      <b/>
      <sz val="11"/>
      <color theme="0"/>
      <name val="Calibri"/>
      <family val="2"/>
      <scheme val="minor"/>
    </font>
    <font>
      <sz val="11"/>
      <color theme="0"/>
      <name val="Calibri"/>
      <family val="2"/>
      <scheme val="minor"/>
    </font>
    <font>
      <sz val="11"/>
      <color rgb="FF050505"/>
      <name val="Segoe UI Historic"/>
      <family val="2"/>
    </font>
    <font>
      <b/>
      <sz val="11"/>
      <color theme="1"/>
      <name val="Calibri Light"/>
      <family val="2"/>
      <scheme val="major"/>
    </font>
    <font>
      <b/>
      <sz val="10"/>
      <name val="Courier New CE"/>
    </font>
    <font>
      <b/>
      <sz val="11"/>
      <name val="Calibri Light"/>
      <family val="2"/>
      <scheme val="major"/>
    </font>
    <font>
      <b/>
      <sz val="11"/>
      <color rgb="FFFF0000"/>
      <name val="Calibri Light"/>
      <family val="2"/>
      <scheme val="major"/>
    </font>
    <font>
      <b/>
      <sz val="8"/>
      <color theme="1"/>
      <name val="Arial Narrow"/>
      <family val="2"/>
    </font>
    <font>
      <sz val="11"/>
      <color theme="1"/>
      <name val="Arial"/>
      <family val="2"/>
    </font>
    <font>
      <b/>
      <sz val="11"/>
      <name val="Arial Narrow"/>
      <family val="2"/>
    </font>
  </fonts>
  <fills count="23">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7" tint="0.79998168889431442"/>
        <bgColor indexed="64"/>
      </patternFill>
    </fill>
    <fill>
      <patternFill patternType="solid">
        <fgColor theme="0"/>
        <bgColor indexed="64"/>
      </patternFill>
    </fill>
    <fill>
      <patternFill patternType="solid">
        <fgColor rgb="FF92D050"/>
        <bgColor indexed="64"/>
      </patternFill>
    </fill>
    <fill>
      <patternFill patternType="solid">
        <fgColor theme="4"/>
        <bgColor indexed="64"/>
      </patternFill>
    </fill>
    <fill>
      <patternFill patternType="solid">
        <fgColor theme="9"/>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8"/>
        <bgColor indexed="64"/>
      </patternFill>
    </fill>
    <fill>
      <patternFill patternType="solid">
        <fgColor theme="2"/>
        <bgColor indexed="64"/>
      </patternFill>
    </fill>
    <fill>
      <patternFill patternType="solid">
        <fgColor theme="3"/>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1" tint="0.499984740745262"/>
        <bgColor indexed="64"/>
      </patternFill>
    </fill>
  </fills>
  <borders count="28">
    <border>
      <left/>
      <right/>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9" fillId="0" borderId="0"/>
    <xf numFmtId="0" fontId="19" fillId="0" borderId="0"/>
  </cellStyleXfs>
  <cellXfs count="352">
    <xf numFmtId="0" fontId="0" fillId="0" borderId="0" xfId="0"/>
    <xf numFmtId="0" fontId="0" fillId="0" borderId="0" xfId="0" applyAlignment="1">
      <alignment horizontal="center" vertical="center"/>
    </xf>
    <xf numFmtId="0" fontId="0" fillId="0" borderId="0" xfId="0" applyAlignment="1">
      <alignment horizontal="center"/>
    </xf>
    <xf numFmtId="0" fontId="2" fillId="0" borderId="2" xfId="0" applyFont="1" applyBorder="1"/>
    <xf numFmtId="0" fontId="2" fillId="0" borderId="3" xfId="0" applyFont="1" applyBorder="1"/>
    <xf numFmtId="0" fontId="2"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4" fillId="3" borderId="8" xfId="0" applyFont="1" applyFill="1" applyBorder="1" applyAlignment="1" applyProtection="1">
      <alignment horizontal="left" vertical="center"/>
    </xf>
    <xf numFmtId="164" fontId="5" fillId="0" borderId="9" xfId="0" applyNumberFormat="1" applyFont="1" applyFill="1" applyBorder="1" applyAlignment="1">
      <alignment horizontal="center" vertical="center"/>
    </xf>
    <xf numFmtId="0" fontId="0" fillId="0" borderId="7" xfId="0" applyBorder="1" applyAlignment="1">
      <alignment horizontal="center"/>
    </xf>
    <xf numFmtId="0" fontId="0" fillId="0" borderId="7" xfId="0" applyBorder="1"/>
    <xf numFmtId="0" fontId="0" fillId="0" borderId="7" xfId="0" applyFont="1" applyBorder="1" applyAlignment="1">
      <alignment horizontal="center"/>
    </xf>
    <xf numFmtId="0" fontId="0" fillId="0" borderId="9" xfId="0" applyFont="1" applyBorder="1" applyAlignment="1">
      <alignment horizontal="center"/>
    </xf>
    <xf numFmtId="0" fontId="0" fillId="0" borderId="9" xfId="0" applyFill="1" applyBorder="1" applyAlignment="1">
      <alignment horizontal="center"/>
    </xf>
    <xf numFmtId="165" fontId="6" fillId="0" borderId="7" xfId="0" applyNumberFormat="1" applyFont="1" applyFill="1" applyBorder="1" applyAlignment="1">
      <alignment horizontal="center" vertical="center"/>
    </xf>
    <xf numFmtId="166" fontId="0" fillId="0" borderId="7" xfId="0" applyNumberFormat="1" applyFont="1" applyBorder="1" applyAlignment="1">
      <alignment horizontal="center" vertical="center"/>
    </xf>
    <xf numFmtId="166" fontId="0" fillId="0" borderId="9" xfId="0" applyNumberFormat="1" applyFont="1" applyBorder="1" applyAlignment="1">
      <alignment horizontal="center" vertical="center"/>
    </xf>
    <xf numFmtId="164" fontId="5" fillId="0" borderId="0" xfId="0" applyNumberFormat="1" applyFont="1" applyBorder="1" applyAlignment="1">
      <alignment horizontal="center"/>
    </xf>
    <xf numFmtId="165" fontId="0" fillId="0" borderId="7" xfId="0" applyNumberFormat="1" applyBorder="1" applyAlignment="1">
      <alignment horizontal="center"/>
    </xf>
    <xf numFmtId="0" fontId="4" fillId="0" borderId="8" xfId="0" applyFont="1" applyFill="1" applyBorder="1" applyAlignment="1" applyProtection="1">
      <alignment horizontal="left" vertical="center"/>
    </xf>
    <xf numFmtId="0" fontId="0" fillId="0" borderId="7" xfId="0" applyFill="1" applyBorder="1" applyAlignment="1">
      <alignment horizontal="center"/>
    </xf>
    <xf numFmtId="166" fontId="0" fillId="0" borderId="7" xfId="0" applyNumberFormat="1" applyFont="1" applyFill="1" applyBorder="1" applyAlignment="1">
      <alignment horizontal="center" vertical="center"/>
    </xf>
    <xf numFmtId="166" fontId="0" fillId="0" borderId="9" xfId="0" applyNumberFormat="1" applyFont="1" applyFill="1" applyBorder="1" applyAlignment="1">
      <alignment horizontal="center" vertical="center"/>
    </xf>
    <xf numFmtId="0" fontId="0" fillId="0" borderId="9" xfId="0" applyFont="1" applyFill="1" applyBorder="1" applyAlignment="1">
      <alignment horizontal="center"/>
    </xf>
    <xf numFmtId="0" fontId="0" fillId="0" borderId="7" xfId="0" applyFill="1" applyBorder="1"/>
    <xf numFmtId="0" fontId="0" fillId="0" borderId="9" xfId="0" applyFill="1" applyBorder="1"/>
    <xf numFmtId="164" fontId="4" fillId="0" borderId="9" xfId="0" applyNumberFormat="1" applyFont="1" applyFill="1" applyBorder="1" applyAlignment="1">
      <alignment horizontal="center" vertical="center"/>
    </xf>
    <xf numFmtId="0" fontId="0" fillId="0" borderId="7" xfId="0" applyFont="1" applyFill="1" applyBorder="1" applyAlignment="1">
      <alignment horizontal="center"/>
    </xf>
    <xf numFmtId="0" fontId="0" fillId="0" borderId="7" xfId="0" applyFill="1" applyBorder="1" applyAlignment="1">
      <alignment horizontal="center" vertical="center"/>
    </xf>
    <xf numFmtId="164" fontId="4" fillId="0" borderId="9" xfId="0" applyNumberFormat="1" applyFont="1" applyFill="1" applyBorder="1" applyAlignment="1" applyProtection="1">
      <alignment horizontal="center" vertical="center"/>
    </xf>
    <xf numFmtId="0" fontId="4" fillId="0" borderId="10" xfId="0" applyFont="1" applyFill="1" applyBorder="1" applyAlignment="1" applyProtection="1">
      <alignment horizontal="left" vertical="center"/>
    </xf>
    <xf numFmtId="164" fontId="4" fillId="0" borderId="11" xfId="0" applyNumberFormat="1" applyFont="1" applyFill="1" applyBorder="1" applyAlignment="1" applyProtection="1">
      <alignment horizontal="left" vertical="center"/>
    </xf>
    <xf numFmtId="0" fontId="0" fillId="0" borderId="12" xfId="0" applyFill="1" applyBorder="1" applyAlignment="1">
      <alignment horizontal="center"/>
    </xf>
    <xf numFmtId="0" fontId="0" fillId="0" borderId="12" xfId="0" applyFill="1" applyBorder="1"/>
    <xf numFmtId="0" fontId="0" fillId="0" borderId="12" xfId="0" applyFont="1" applyFill="1" applyBorder="1" applyAlignment="1">
      <alignment horizontal="center"/>
    </xf>
    <xf numFmtId="0" fontId="0" fillId="0" borderId="11" xfId="0" applyFont="1" applyFill="1" applyBorder="1" applyAlignment="1">
      <alignment horizontal="center"/>
    </xf>
    <xf numFmtId="0" fontId="0" fillId="0" borderId="11" xfId="0" applyFill="1" applyBorder="1"/>
    <xf numFmtId="2" fontId="0" fillId="0" borderId="7" xfId="0" applyNumberFormat="1" applyBorder="1" applyAlignment="1">
      <alignment horizontal="center"/>
    </xf>
    <xf numFmtId="2" fontId="0" fillId="0" borderId="0" xfId="0" applyNumberFormat="1" applyAlignment="1">
      <alignment horizontal="center"/>
    </xf>
    <xf numFmtId="2" fontId="0" fillId="0" borderId="9" xfId="0" applyNumberFormat="1" applyFont="1" applyBorder="1" applyAlignment="1">
      <alignment horizontal="center"/>
    </xf>
    <xf numFmtId="0" fontId="1" fillId="0" borderId="0" xfId="0" applyFont="1"/>
    <xf numFmtId="0" fontId="7" fillId="0" borderId="9" xfId="0" applyFont="1" applyFill="1" applyBorder="1" applyAlignment="1">
      <alignment horizontal="center" vertical="center" wrapText="1"/>
    </xf>
    <xf numFmtId="0" fontId="1" fillId="0" borderId="9" xfId="0" applyFont="1" applyBorder="1" applyAlignment="1">
      <alignment horizontal="center"/>
    </xf>
    <xf numFmtId="0" fontId="1" fillId="0" borderId="9" xfId="0" applyFont="1" applyFill="1" applyBorder="1" applyAlignment="1">
      <alignment horizontal="center"/>
    </xf>
    <xf numFmtId="0" fontId="1" fillId="0" borderId="11" xfId="0" applyFont="1" applyFill="1" applyBorder="1" applyAlignment="1">
      <alignment horizontal="center"/>
    </xf>
    <xf numFmtId="0" fontId="2" fillId="7" borderId="7" xfId="0" applyFont="1" applyFill="1" applyBorder="1" applyAlignment="1">
      <alignment horizontal="center" vertical="center" wrapText="1"/>
    </xf>
    <xf numFmtId="2" fontId="0" fillId="7" borderId="7" xfId="0" applyNumberFormat="1" applyFill="1" applyBorder="1" applyAlignment="1">
      <alignment horizontal="center"/>
    </xf>
    <xf numFmtId="0" fontId="2" fillId="7" borderId="9" xfId="0" applyFont="1" applyFill="1" applyBorder="1" applyAlignment="1">
      <alignment horizontal="center" vertical="center" wrapText="1"/>
    </xf>
    <xf numFmtId="2" fontId="0" fillId="7" borderId="9" xfId="0" applyNumberFormat="1" applyFont="1" applyFill="1" applyBorder="1" applyAlignment="1">
      <alignment horizontal="center"/>
    </xf>
    <xf numFmtId="165" fontId="0" fillId="7" borderId="7" xfId="0" applyNumberFormat="1" applyFill="1" applyBorder="1" applyAlignment="1">
      <alignment horizontal="center"/>
    </xf>
    <xf numFmtId="0" fontId="4" fillId="0" borderId="0" xfId="0" applyFont="1" applyFill="1" applyBorder="1" applyAlignment="1" applyProtection="1">
      <alignment horizontal="left" vertical="center"/>
    </xf>
    <xf numFmtId="0" fontId="0" fillId="0" borderId="0" xfId="0" applyAlignment="1">
      <alignment vertical="center"/>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7" xfId="0" applyBorder="1" applyAlignment="1">
      <alignment horizontal="center" wrapText="1"/>
    </xf>
    <xf numFmtId="0" fontId="4" fillId="3" borderId="7" xfId="0" applyFont="1" applyFill="1" applyBorder="1" applyAlignment="1" applyProtection="1">
      <alignment horizontal="left" vertical="center"/>
    </xf>
    <xf numFmtId="2" fontId="4" fillId="3" borderId="7" xfId="0" applyNumberFormat="1" applyFont="1" applyFill="1" applyBorder="1" applyAlignment="1" applyProtection="1">
      <alignment horizontal="center" vertical="center"/>
    </xf>
    <xf numFmtId="0" fontId="4" fillId="0" borderId="7" xfId="0" applyFont="1" applyFill="1" applyBorder="1" applyAlignment="1" applyProtection="1">
      <alignment horizontal="left" vertical="center"/>
    </xf>
    <xf numFmtId="0" fontId="4" fillId="7" borderId="7" xfId="0" applyFont="1" applyFill="1" applyBorder="1" applyAlignment="1" applyProtection="1">
      <alignment horizontal="left" vertical="center"/>
    </xf>
    <xf numFmtId="165" fontId="0" fillId="7" borderId="0" xfId="0" applyNumberFormat="1" applyFill="1" applyAlignment="1">
      <alignment horizontal="center"/>
    </xf>
    <xf numFmtId="0" fontId="0" fillId="7" borderId="7" xfId="0" applyFill="1" applyBorder="1" applyAlignment="1">
      <alignment horizontal="center" vertical="center" wrapText="1"/>
    </xf>
    <xf numFmtId="0" fontId="0" fillId="0" borderId="0" xfId="0" applyAlignment="1">
      <alignment horizontal="left" wrapText="1"/>
    </xf>
    <xf numFmtId="0" fontId="0" fillId="0" borderId="9" xfId="0" applyBorder="1" applyAlignment="1">
      <alignment horizontal="center" vertical="center" wrapText="1"/>
    </xf>
    <xf numFmtId="0" fontId="0" fillId="0" borderId="9" xfId="0" applyBorder="1" applyAlignment="1">
      <alignment horizontal="center"/>
    </xf>
    <xf numFmtId="0" fontId="0" fillId="0" borderId="7" xfId="0" applyBorder="1" applyAlignment="1">
      <alignment vertical="center" wrapText="1"/>
    </xf>
    <xf numFmtId="0" fontId="0" fillId="0" borderId="7" xfId="0" applyBorder="1" applyAlignment="1">
      <alignment wrapText="1"/>
    </xf>
    <xf numFmtId="0" fontId="0" fillId="0" borderId="7" xfId="0" applyBorder="1" applyAlignment="1">
      <alignment horizontal="center"/>
    </xf>
    <xf numFmtId="165" fontId="0" fillId="0" borderId="0" xfId="0" applyNumberFormat="1" applyFill="1" applyBorder="1" applyAlignment="1">
      <alignment horizontal="center"/>
    </xf>
    <xf numFmtId="0" fontId="0" fillId="0" borderId="0" xfId="0" applyFill="1" applyBorder="1"/>
    <xf numFmtId="2" fontId="0" fillId="0" borderId="0" xfId="0" applyNumberFormat="1" applyFill="1" applyBorder="1" applyAlignment="1">
      <alignment horizontal="center"/>
    </xf>
    <xf numFmtId="165" fontId="0" fillId="0" borderId="0" xfId="0" applyNumberFormat="1" applyFill="1" applyAlignment="1">
      <alignment horizontal="center"/>
    </xf>
    <xf numFmtId="0" fontId="0" fillId="0" borderId="0" xfId="0" applyFill="1"/>
    <xf numFmtId="0" fontId="1" fillId="0" borderId="0" xfId="0" applyFont="1" applyFill="1"/>
    <xf numFmtId="167" fontId="0" fillId="0" borderId="7" xfId="0" applyNumberFormat="1" applyBorder="1" applyAlignment="1">
      <alignment horizontal="center"/>
    </xf>
    <xf numFmtId="168" fontId="0" fillId="0" borderId="7" xfId="0" applyNumberFormat="1" applyBorder="1" applyAlignment="1">
      <alignment horizontal="center"/>
    </xf>
    <xf numFmtId="169" fontId="0" fillId="0" borderId="7" xfId="0" applyNumberFormat="1" applyBorder="1" applyAlignment="1">
      <alignment horizontal="center"/>
    </xf>
    <xf numFmtId="0" fontId="2" fillId="0" borderId="7" xfId="0" applyFont="1" applyBorder="1" applyAlignment="1">
      <alignment vertical="center" wrapText="1"/>
    </xf>
    <xf numFmtId="0" fontId="3" fillId="0" borderId="7" xfId="0" applyFont="1" applyBorder="1" applyAlignment="1">
      <alignment horizontal="center" vertical="center" wrapText="1"/>
    </xf>
    <xf numFmtId="0" fontId="2" fillId="0" borderId="7" xfId="0" applyFont="1" applyFill="1" applyBorder="1" applyAlignment="1">
      <alignment horizontal="center" vertical="center" textRotation="90" wrapText="1"/>
    </xf>
    <xf numFmtId="0" fontId="2" fillId="0" borderId="7" xfId="0" applyFont="1" applyBorder="1" applyAlignment="1">
      <alignment horizontal="center" vertical="center" textRotation="90" wrapText="1"/>
    </xf>
    <xf numFmtId="164" fontId="4" fillId="0" borderId="7" xfId="0" applyNumberFormat="1" applyFont="1" applyFill="1" applyBorder="1" applyAlignment="1" applyProtection="1">
      <alignment horizontal="center" vertical="center"/>
    </xf>
    <xf numFmtId="0" fontId="0" fillId="8" borderId="16" xfId="0" applyFill="1" applyBorder="1"/>
    <xf numFmtId="0" fontId="4" fillId="8" borderId="17" xfId="0" applyFont="1" applyFill="1" applyBorder="1" applyAlignment="1" applyProtection="1">
      <alignment horizontal="left" vertical="center"/>
    </xf>
    <xf numFmtId="165" fontId="0" fillId="8" borderId="17" xfId="0" applyNumberFormat="1" applyFill="1" applyBorder="1" applyAlignment="1">
      <alignment horizontal="center"/>
    </xf>
    <xf numFmtId="0" fontId="0" fillId="8" borderId="17" xfId="0" applyFill="1" applyBorder="1"/>
    <xf numFmtId="2" fontId="0" fillId="8" borderId="17" xfId="0" applyNumberFormat="1" applyFill="1" applyBorder="1" applyAlignment="1">
      <alignment horizontal="center"/>
    </xf>
    <xf numFmtId="0" fontId="0" fillId="8" borderId="18" xfId="0" applyFill="1" applyBorder="1"/>
    <xf numFmtId="0" fontId="0" fillId="8" borderId="19" xfId="0" applyFill="1" applyBorder="1"/>
    <xf numFmtId="0" fontId="0" fillId="8" borderId="0" xfId="0" applyFill="1" applyBorder="1"/>
    <xf numFmtId="0" fontId="0" fillId="8" borderId="20" xfId="0" applyFill="1" applyBorder="1"/>
    <xf numFmtId="0" fontId="0" fillId="8" borderId="7" xfId="0" applyFill="1" applyBorder="1"/>
    <xf numFmtId="0" fontId="0" fillId="8" borderId="7" xfId="0" applyFill="1" applyBorder="1" applyAlignment="1">
      <alignment horizontal="center" vertical="center"/>
    </xf>
    <xf numFmtId="167" fontId="0" fillId="8" borderId="7" xfId="0" applyNumberFormat="1" applyFill="1" applyBorder="1" applyAlignment="1">
      <alignment horizontal="center"/>
    </xf>
    <xf numFmtId="0" fontId="0" fillId="8" borderId="21" xfId="0" applyFill="1" applyBorder="1"/>
    <xf numFmtId="0" fontId="0" fillId="8" borderId="22" xfId="0" applyFill="1" applyBorder="1"/>
    <xf numFmtId="0" fontId="0" fillId="8" borderId="23" xfId="0" applyFill="1" applyBorder="1"/>
    <xf numFmtId="0" fontId="2" fillId="8" borderId="7" xfId="0" applyFont="1" applyFill="1" applyBorder="1" applyAlignment="1">
      <alignment horizontal="center"/>
    </xf>
    <xf numFmtId="0" fontId="0" fillId="8" borderId="7" xfId="0" applyFill="1" applyBorder="1" applyAlignment="1">
      <alignment vertical="center"/>
    </xf>
    <xf numFmtId="167" fontId="0" fillId="8" borderId="7" xfId="0" applyNumberFormat="1" applyFill="1" applyBorder="1" applyAlignment="1">
      <alignment horizontal="center" vertical="center"/>
    </xf>
    <xf numFmtId="0" fontId="7" fillId="0" borderId="7" xfId="0" applyFont="1" applyBorder="1" applyAlignment="1">
      <alignment horizontal="center" vertical="center" textRotation="90" wrapText="1"/>
    </xf>
    <xf numFmtId="168" fontId="0" fillId="7" borderId="7" xfId="0" applyNumberFormat="1" applyFill="1" applyBorder="1" applyAlignment="1">
      <alignment horizontal="center"/>
    </xf>
    <xf numFmtId="0" fontId="0" fillId="7" borderId="7" xfId="0" applyFill="1" applyBorder="1" applyAlignment="1">
      <alignment horizontal="center"/>
    </xf>
    <xf numFmtId="167" fontId="0" fillId="7" borderId="7" xfId="0" applyNumberFormat="1" applyFill="1" applyBorder="1" applyAlignment="1">
      <alignment horizontal="center"/>
    </xf>
    <xf numFmtId="169" fontId="0" fillId="7" borderId="7" xfId="0" applyNumberFormat="1" applyFill="1" applyBorder="1" applyAlignment="1">
      <alignment horizontal="center"/>
    </xf>
    <xf numFmtId="171" fontId="0" fillId="7" borderId="7" xfId="0" applyNumberFormat="1" applyFill="1" applyBorder="1" applyAlignment="1">
      <alignment horizontal="center"/>
    </xf>
    <xf numFmtId="0" fontId="7" fillId="0" borderId="7" xfId="0" applyFont="1" applyFill="1" applyBorder="1" applyAlignment="1">
      <alignment horizontal="center" vertical="center" textRotation="90" wrapText="1"/>
    </xf>
    <xf numFmtId="0" fontId="1" fillId="0" borderId="7" xfId="0" applyFont="1" applyBorder="1" applyAlignment="1">
      <alignment horizontal="center"/>
    </xf>
    <xf numFmtId="169" fontId="1" fillId="0" borderId="7" xfId="0" applyNumberFormat="1" applyFont="1" applyBorder="1" applyAlignment="1">
      <alignment horizontal="center"/>
    </xf>
    <xf numFmtId="170" fontId="0" fillId="0" borderId="7" xfId="0" applyNumberFormat="1" applyBorder="1" applyAlignment="1">
      <alignment horizontal="center"/>
    </xf>
    <xf numFmtId="171" fontId="0" fillId="0" borderId="7" xfId="0" applyNumberFormat="1" applyFill="1" applyBorder="1" applyAlignment="1">
      <alignment horizontal="center"/>
    </xf>
    <xf numFmtId="0" fontId="2" fillId="7" borderId="7" xfId="0" applyFont="1" applyFill="1" applyBorder="1" applyAlignment="1">
      <alignment horizontal="center" vertical="center" textRotation="90" wrapText="1"/>
    </xf>
    <xf numFmtId="170" fontId="0" fillId="7" borderId="7" xfId="0" applyNumberFormat="1" applyFill="1" applyBorder="1" applyAlignment="1">
      <alignment horizontal="center"/>
    </xf>
    <xf numFmtId="0" fontId="9" fillId="0" borderId="7" xfId="0" applyFont="1" applyFill="1" applyBorder="1" applyAlignment="1">
      <alignment horizontal="center" vertical="center" textRotation="90" wrapText="1"/>
    </xf>
    <xf numFmtId="170" fontId="10" fillId="0" borderId="7" xfId="0" applyNumberFormat="1" applyFont="1" applyBorder="1" applyAlignment="1">
      <alignment horizontal="center"/>
    </xf>
    <xf numFmtId="0" fontId="9" fillId="7" borderId="7" xfId="0" applyFont="1" applyFill="1" applyBorder="1" applyAlignment="1">
      <alignment horizontal="center" vertical="center" textRotation="90" wrapText="1"/>
    </xf>
    <xf numFmtId="170" fontId="10" fillId="7" borderId="7" xfId="0" applyNumberFormat="1" applyFont="1" applyFill="1" applyBorder="1" applyAlignment="1">
      <alignment horizontal="center"/>
    </xf>
    <xf numFmtId="0" fontId="1" fillId="7" borderId="0" xfId="0" applyFont="1" applyFill="1"/>
    <xf numFmtId="170" fontId="0" fillId="0" borderId="7" xfId="0" applyNumberFormat="1" applyFill="1" applyBorder="1" applyAlignment="1">
      <alignment horizontal="center"/>
    </xf>
    <xf numFmtId="0" fontId="0" fillId="7" borderId="0" xfId="0" applyFill="1"/>
    <xf numFmtId="0" fontId="4" fillId="3" borderId="7" xfId="0" applyFont="1" applyFill="1" applyBorder="1" applyAlignment="1" applyProtection="1">
      <alignment horizontal="left" vertical="center" wrapText="1"/>
    </xf>
    <xf numFmtId="0" fontId="0" fillId="0" borderId="15" xfId="0" applyFill="1" applyBorder="1" applyAlignment="1">
      <alignment horizontal="center" vertical="center" wrapText="1"/>
    </xf>
    <xf numFmtId="169" fontId="0" fillId="0" borderId="7" xfId="0" applyNumberFormat="1" applyBorder="1" applyAlignment="1">
      <alignment horizontal="center" vertical="center"/>
    </xf>
    <xf numFmtId="167" fontId="0" fillId="0" borderId="7" xfId="0" applyNumberFormat="1" applyBorder="1" applyAlignment="1">
      <alignment horizontal="center" vertical="center"/>
    </xf>
    <xf numFmtId="0" fontId="0" fillId="2" borderId="0" xfId="0" applyFill="1"/>
    <xf numFmtId="0" fontId="4" fillId="2" borderId="7" xfId="0" applyFont="1" applyFill="1" applyBorder="1" applyAlignment="1" applyProtection="1">
      <alignment horizontal="left" vertical="center"/>
    </xf>
    <xf numFmtId="164" fontId="4" fillId="2" borderId="7" xfId="0" applyNumberFormat="1" applyFont="1" applyFill="1" applyBorder="1" applyAlignment="1" applyProtection="1">
      <alignment horizontal="center" vertical="center"/>
    </xf>
    <xf numFmtId="0" fontId="0" fillId="2" borderId="7" xfId="0" applyFill="1" applyBorder="1" applyAlignment="1">
      <alignment horizontal="center"/>
    </xf>
    <xf numFmtId="168" fontId="0" fillId="2" borderId="7" xfId="0" applyNumberFormat="1" applyFill="1" applyBorder="1" applyAlignment="1">
      <alignment horizontal="center"/>
    </xf>
    <xf numFmtId="169" fontId="0" fillId="2" borderId="7" xfId="0" applyNumberFormat="1" applyFill="1" applyBorder="1" applyAlignment="1">
      <alignment horizontal="center"/>
    </xf>
    <xf numFmtId="167" fontId="0" fillId="2" borderId="7" xfId="0" applyNumberFormat="1" applyFill="1" applyBorder="1" applyAlignment="1">
      <alignment horizontal="center"/>
    </xf>
    <xf numFmtId="171" fontId="0" fillId="2" borderId="7" xfId="0" applyNumberFormat="1" applyFill="1" applyBorder="1" applyAlignment="1">
      <alignment horizontal="center"/>
    </xf>
    <xf numFmtId="170" fontId="0" fillId="2" borderId="7" xfId="0" applyNumberFormat="1" applyFill="1" applyBorder="1" applyAlignment="1">
      <alignment horizontal="center"/>
    </xf>
    <xf numFmtId="0" fontId="1" fillId="2" borderId="7" xfId="0" applyFont="1" applyFill="1" applyBorder="1" applyAlignment="1">
      <alignment horizontal="center"/>
    </xf>
    <xf numFmtId="170" fontId="10" fillId="2" borderId="7" xfId="0" applyNumberFormat="1" applyFont="1" applyFill="1" applyBorder="1" applyAlignment="1">
      <alignment horizontal="center"/>
    </xf>
    <xf numFmtId="2" fontId="0" fillId="2" borderId="7" xfId="0" applyNumberFormat="1" applyFill="1" applyBorder="1" applyAlignment="1">
      <alignment horizontal="center"/>
    </xf>
    <xf numFmtId="0" fontId="2" fillId="8" borderId="7" xfId="0" applyFont="1" applyFill="1" applyBorder="1" applyAlignment="1">
      <alignment horizontal="center" vertical="center" wrapText="1"/>
    </xf>
    <xf numFmtId="0" fontId="2" fillId="8" borderId="7" xfId="0" applyFont="1" applyFill="1" applyBorder="1" applyAlignment="1">
      <alignment horizontal="center" vertical="center"/>
    </xf>
    <xf numFmtId="0" fontId="2" fillId="9" borderId="7" xfId="0" applyFont="1" applyFill="1" applyBorder="1" applyAlignment="1">
      <alignment horizontal="center" vertical="center" textRotation="90" wrapText="1"/>
    </xf>
    <xf numFmtId="0" fontId="0" fillId="7" borderId="0" xfId="0" applyFill="1" applyAlignment="1">
      <alignment vertical="center"/>
    </xf>
    <xf numFmtId="0" fontId="0" fillId="0" borderId="0" xfId="0" applyFill="1" applyAlignment="1">
      <alignment vertical="center"/>
    </xf>
    <xf numFmtId="0" fontId="1" fillId="0" borderId="0" xfId="0" applyFont="1" applyAlignment="1">
      <alignment vertical="center"/>
    </xf>
    <xf numFmtId="0" fontId="1" fillId="7" borderId="0" xfId="0" applyFont="1" applyFill="1" applyAlignment="1">
      <alignment vertical="center"/>
    </xf>
    <xf numFmtId="0" fontId="4" fillId="3" borderId="7" xfId="0" applyFont="1" applyFill="1" applyBorder="1" applyAlignment="1" applyProtection="1">
      <alignment horizontal="center" vertical="center"/>
    </xf>
    <xf numFmtId="0" fontId="0" fillId="7" borderId="0" xfId="0" applyFill="1" applyAlignment="1">
      <alignment horizontal="center" vertical="center"/>
    </xf>
    <xf numFmtId="0" fontId="0" fillId="0" borderId="0" xfId="0" applyFill="1" applyAlignment="1">
      <alignment horizontal="center" vertical="center"/>
    </xf>
    <xf numFmtId="0" fontId="1" fillId="0" borderId="0" xfId="0" applyFont="1" applyAlignment="1">
      <alignment horizontal="center" vertical="center"/>
    </xf>
    <xf numFmtId="0" fontId="1" fillId="7" borderId="0" xfId="0" applyFont="1" applyFill="1" applyAlignment="1">
      <alignment horizontal="center" vertical="center"/>
    </xf>
    <xf numFmtId="0" fontId="2" fillId="0" borderId="7" xfId="0" applyFont="1" applyBorder="1" applyAlignment="1">
      <alignment horizontal="center" vertical="center"/>
    </xf>
    <xf numFmtId="170" fontId="0" fillId="8" borderId="7" xfId="0" applyNumberFormat="1" applyFill="1" applyBorder="1" applyAlignment="1">
      <alignment horizontal="center"/>
    </xf>
    <xf numFmtId="0" fontId="0" fillId="0" borderId="7" xfId="0" applyBorder="1" applyAlignment="1">
      <alignment horizontal="center" vertical="center"/>
    </xf>
    <xf numFmtId="0" fontId="3" fillId="0" borderId="24" xfId="0" applyFont="1" applyBorder="1" applyAlignment="1">
      <alignment horizontal="center" vertical="center" wrapText="1"/>
    </xf>
    <xf numFmtId="0" fontId="0" fillId="0" borderId="25" xfId="0" applyBorder="1" applyAlignment="1">
      <alignment horizontal="center" vertical="center" wrapText="1"/>
    </xf>
    <xf numFmtId="0" fontId="0" fillId="10" borderId="24" xfId="0" applyFill="1" applyBorder="1" applyAlignment="1">
      <alignment horizontal="center" vertical="center" wrapText="1"/>
    </xf>
    <xf numFmtId="0" fontId="0" fillId="7" borderId="24" xfId="0" applyFill="1" applyBorder="1" applyAlignment="1">
      <alignment horizontal="center" vertical="center" wrapText="1"/>
    </xf>
    <xf numFmtId="0" fontId="0" fillId="4" borderId="24" xfId="0" applyFill="1" applyBorder="1" applyAlignment="1">
      <alignment horizontal="center" vertical="center" wrapText="1"/>
    </xf>
    <xf numFmtId="0" fontId="0" fillId="11" borderId="24" xfId="0" applyFill="1" applyBorder="1" applyAlignment="1">
      <alignment horizontal="center" vertical="center" wrapText="1"/>
    </xf>
    <xf numFmtId="0" fontId="0" fillId="2" borderId="24" xfId="0" applyFill="1" applyBorder="1" applyAlignment="1">
      <alignment horizontal="center" vertical="center" wrapText="1"/>
    </xf>
    <xf numFmtId="0" fontId="0" fillId="2" borderId="15" xfId="0" applyFill="1" applyBorder="1" applyAlignment="1">
      <alignment horizontal="center" vertical="center" wrapText="1"/>
    </xf>
    <xf numFmtId="0" fontId="0" fillId="12" borderId="24" xfId="0" applyFill="1" applyBorder="1" applyAlignment="1">
      <alignment horizontal="center" vertical="center" wrapText="1"/>
    </xf>
    <xf numFmtId="0" fontId="0" fillId="13" borderId="24" xfId="0" applyFill="1" applyBorder="1" applyAlignment="1">
      <alignment horizontal="center" vertical="center" wrapText="1"/>
    </xf>
    <xf numFmtId="0" fontId="0" fillId="14" borderId="24" xfId="0" applyFill="1" applyBorder="1" applyAlignment="1">
      <alignment horizontal="center" vertical="center" wrapText="1"/>
    </xf>
    <xf numFmtId="0" fontId="0" fillId="11" borderId="7" xfId="0" applyFill="1" applyBorder="1" applyAlignment="1">
      <alignment horizontal="center" vertical="center" wrapText="1"/>
    </xf>
    <xf numFmtId="0" fontId="0" fillId="15" borderId="7" xfId="0" applyFill="1" applyBorder="1" applyAlignment="1">
      <alignment horizontal="center" vertical="center" wrapText="1"/>
    </xf>
    <xf numFmtId="0" fontId="0" fillId="6" borderId="7" xfId="0" applyFill="1" applyBorder="1" applyAlignment="1">
      <alignment horizontal="center" vertical="center" wrapText="1"/>
    </xf>
    <xf numFmtId="0" fontId="0" fillId="5" borderId="7" xfId="0" applyFill="1" applyBorder="1" applyAlignment="1">
      <alignment horizontal="center" vertical="center" wrapText="1"/>
    </xf>
    <xf numFmtId="0" fontId="0" fillId="4" borderId="15" xfId="0" applyFill="1" applyBorder="1" applyAlignment="1">
      <alignment horizontal="center" vertical="center" wrapText="1"/>
    </xf>
    <xf numFmtId="0" fontId="0" fillId="10" borderId="15" xfId="0" applyFill="1" applyBorder="1" applyAlignment="1">
      <alignment horizontal="center" vertical="center" wrapText="1"/>
    </xf>
    <xf numFmtId="0" fontId="0" fillId="2" borderId="7" xfId="0" applyFill="1" applyBorder="1" applyAlignment="1">
      <alignment horizontal="center" vertical="center"/>
    </xf>
    <xf numFmtId="0" fontId="0" fillId="5" borderId="15" xfId="0" applyFill="1" applyBorder="1" applyAlignment="1">
      <alignment horizontal="center" vertical="center" wrapText="1"/>
    </xf>
    <xf numFmtId="0" fontId="0" fillId="0" borderId="7" xfId="0" applyBorder="1" applyAlignment="1">
      <alignment vertical="center"/>
    </xf>
    <xf numFmtId="0" fontId="1" fillId="4" borderId="24" xfId="0" applyFont="1" applyFill="1" applyBorder="1" applyAlignment="1">
      <alignment horizontal="center" vertical="center" wrapText="1"/>
    </xf>
    <xf numFmtId="0" fontId="1" fillId="11" borderId="24"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0" borderId="7" xfId="0" applyFont="1" applyBorder="1" applyAlignment="1">
      <alignment horizontal="center" vertical="center"/>
    </xf>
    <xf numFmtId="0" fontId="1" fillId="12" borderId="24" xfId="0" applyFont="1" applyFill="1" applyBorder="1" applyAlignment="1">
      <alignment horizontal="center" vertical="center" wrapText="1"/>
    </xf>
    <xf numFmtId="0" fontId="1" fillId="0" borderId="7" xfId="0" applyFont="1" applyBorder="1"/>
    <xf numFmtId="0" fontId="1" fillId="0" borderId="7" xfId="0" applyFont="1" applyFill="1" applyBorder="1" applyAlignment="1">
      <alignment horizontal="center"/>
    </xf>
    <xf numFmtId="0" fontId="1" fillId="14" borderId="24" xfId="0" applyFont="1" applyFill="1" applyBorder="1" applyAlignment="1">
      <alignment horizontal="center" vertical="center" wrapText="1"/>
    </xf>
    <xf numFmtId="0" fontId="0" fillId="7" borderId="15" xfId="0" applyFill="1" applyBorder="1" applyAlignment="1">
      <alignment horizontal="center" vertical="center" wrapText="1"/>
    </xf>
    <xf numFmtId="165" fontId="4" fillId="0" borderId="9" xfId="0" applyNumberFormat="1" applyFont="1" applyFill="1" applyBorder="1" applyAlignment="1" applyProtection="1">
      <alignment horizontal="center" vertical="center"/>
    </xf>
    <xf numFmtId="170" fontId="4" fillId="0" borderId="9" xfId="0" applyNumberFormat="1" applyFont="1" applyFill="1" applyBorder="1" applyAlignment="1" applyProtection="1">
      <alignment horizontal="center" vertical="center"/>
    </xf>
    <xf numFmtId="170" fontId="4" fillId="0" borderId="1" xfId="0" applyNumberFormat="1" applyFont="1" applyFill="1" applyBorder="1" applyAlignment="1" applyProtection="1">
      <alignment horizontal="center" vertical="center"/>
    </xf>
    <xf numFmtId="170" fontId="0" fillId="0" borderId="7" xfId="0" applyNumberFormat="1" applyBorder="1" applyAlignment="1">
      <alignment horizontal="center" vertical="center"/>
    </xf>
    <xf numFmtId="165" fontId="0" fillId="0" borderId="7" xfId="0" applyNumberFormat="1" applyBorder="1" applyAlignment="1">
      <alignment horizontal="center" vertical="center"/>
    </xf>
    <xf numFmtId="0" fontId="1" fillId="4" borderId="15" xfId="0" applyFont="1" applyFill="1" applyBorder="1" applyAlignment="1">
      <alignment horizontal="center" vertical="center" wrapText="1"/>
    </xf>
    <xf numFmtId="0" fontId="10" fillId="4" borderId="15" xfId="0" applyFont="1" applyFill="1" applyBorder="1" applyAlignment="1">
      <alignment horizontal="center" vertical="center" wrapText="1"/>
    </xf>
    <xf numFmtId="0" fontId="10" fillId="0" borderId="7" xfId="0" applyFont="1" applyBorder="1" applyAlignment="1">
      <alignment horizontal="center"/>
    </xf>
    <xf numFmtId="0" fontId="1" fillId="6" borderId="7" xfId="0" applyFont="1" applyFill="1" applyBorder="1" applyAlignment="1">
      <alignment horizontal="center" vertical="center" wrapText="1"/>
    </xf>
    <xf numFmtId="170" fontId="0" fillId="7" borderId="7" xfId="0" applyNumberFormat="1" applyFill="1" applyBorder="1" applyAlignment="1">
      <alignment horizontal="center" vertical="center"/>
    </xf>
    <xf numFmtId="165" fontId="0" fillId="7" borderId="7" xfId="0" applyNumberFormat="1" applyFill="1" applyBorder="1" applyAlignment="1">
      <alignment horizontal="center" vertical="center"/>
    </xf>
    <xf numFmtId="170" fontId="0" fillId="0" borderId="0" xfId="0" applyNumberFormat="1" applyAlignment="1">
      <alignment horizontal="center"/>
    </xf>
    <xf numFmtId="170" fontId="0" fillId="7" borderId="0" xfId="0" applyNumberFormat="1" applyFill="1" applyAlignment="1">
      <alignment horizontal="center"/>
    </xf>
    <xf numFmtId="0" fontId="0" fillId="7" borderId="7" xfId="0" applyFill="1" applyBorder="1" applyAlignment="1">
      <alignment horizontal="center" vertical="center"/>
    </xf>
    <xf numFmtId="0" fontId="3" fillId="0" borderId="7" xfId="0" applyFont="1" applyBorder="1" applyAlignment="1">
      <alignment vertical="center" wrapText="1"/>
    </xf>
    <xf numFmtId="0" fontId="4" fillId="3" borderId="7" xfId="0" applyFont="1" applyFill="1" applyBorder="1" applyAlignment="1" applyProtection="1">
      <alignment vertical="center"/>
    </xf>
    <xf numFmtId="0" fontId="4" fillId="0" borderId="7" xfId="0" applyFont="1" applyFill="1" applyBorder="1" applyAlignment="1" applyProtection="1">
      <alignment vertical="center"/>
    </xf>
    <xf numFmtId="0" fontId="4" fillId="0" borderId="9" xfId="0" applyNumberFormat="1" applyFont="1" applyFill="1" applyBorder="1" applyAlignment="1" applyProtection="1">
      <alignment horizontal="center" vertical="center"/>
    </xf>
    <xf numFmtId="169" fontId="0" fillId="0" borderId="7" xfId="0" applyNumberFormat="1" applyBorder="1"/>
    <xf numFmtId="0" fontId="4" fillId="0" borderId="7" xfId="0" applyFont="1" applyFill="1" applyBorder="1" applyAlignment="1" applyProtection="1">
      <alignment horizontal="center" vertical="center"/>
    </xf>
    <xf numFmtId="0" fontId="10" fillId="0" borderId="0" xfId="0" applyFont="1" applyAlignment="1">
      <alignment horizontal="center" vertical="center" wrapText="1"/>
    </xf>
    <xf numFmtId="0" fontId="10" fillId="0" borderId="7" xfId="0" applyFont="1" applyBorder="1" applyAlignment="1">
      <alignment horizontal="center" vertical="center"/>
    </xf>
    <xf numFmtId="0" fontId="0" fillId="0" borderId="7" xfId="0" applyBorder="1" applyAlignment="1">
      <alignment horizontal="center"/>
    </xf>
    <xf numFmtId="0" fontId="0" fillId="0" borderId="7" xfId="0" applyBorder="1" applyAlignment="1">
      <alignment horizontal="center" vertical="center" wrapText="1"/>
    </xf>
    <xf numFmtId="0" fontId="2" fillId="0" borderId="7" xfId="0" applyFont="1" applyBorder="1" applyAlignment="1">
      <alignment horizontal="center"/>
    </xf>
    <xf numFmtId="0" fontId="0" fillId="0" borderId="9" xfId="0" applyBorder="1" applyAlignment="1">
      <alignment horizontal="center" vertical="center"/>
    </xf>
    <xf numFmtId="0" fontId="0" fillId="0" borderId="0" xfId="0" applyAlignment="1"/>
    <xf numFmtId="0" fontId="2" fillId="0" borderId="3" xfId="0" applyFont="1" applyBorder="1" applyAlignment="1">
      <alignment horizontal="center" vertical="center" wrapText="1"/>
    </xf>
    <xf numFmtId="0" fontId="3" fillId="16" borderId="7" xfId="0" applyFont="1" applyFill="1" applyBorder="1" applyAlignment="1">
      <alignment horizontal="center" vertical="center" wrapText="1"/>
    </xf>
    <xf numFmtId="0" fontId="2" fillId="16" borderId="7" xfId="0" applyFont="1" applyFill="1" applyBorder="1" applyAlignment="1">
      <alignment horizontal="center" vertical="center" wrapText="1"/>
    </xf>
    <xf numFmtId="0" fontId="11" fillId="17" borderId="7" xfId="0" applyFont="1" applyFill="1" applyBorder="1" applyAlignment="1">
      <alignment horizontal="center" vertical="center" wrapText="1"/>
    </xf>
    <xf numFmtId="0" fontId="2" fillId="10" borderId="7"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15" borderId="7" xfId="0" applyFont="1" applyFill="1" applyBorder="1" applyAlignment="1">
      <alignment horizontal="center" vertical="center" wrapText="1"/>
    </xf>
    <xf numFmtId="0" fontId="2" fillId="11" borderId="7"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4" fillId="3" borderId="24" xfId="0" applyFont="1" applyFill="1" applyBorder="1" applyAlignment="1" applyProtection="1">
      <alignment horizontal="left" vertical="center"/>
    </xf>
    <xf numFmtId="0" fontId="4" fillId="3" borderId="24" xfId="0" applyFont="1" applyFill="1" applyBorder="1" applyAlignment="1" applyProtection="1">
      <alignment horizontal="center" vertical="center"/>
    </xf>
    <xf numFmtId="0" fontId="13" fillId="0" borderId="7" xfId="0" applyFont="1" applyBorder="1" applyAlignment="1">
      <alignment horizontal="center"/>
    </xf>
    <xf numFmtId="2" fontId="0" fillId="0" borderId="7" xfId="0" applyNumberFormat="1" applyBorder="1" applyAlignment="1">
      <alignment horizontal="center" vertical="center"/>
    </xf>
    <xf numFmtId="0" fontId="4" fillId="18" borderId="7" xfId="0" applyFont="1" applyFill="1" applyBorder="1" applyAlignment="1" applyProtection="1">
      <alignment horizontal="center" vertical="center"/>
    </xf>
    <xf numFmtId="0" fontId="13" fillId="18" borderId="7" xfId="0" applyFont="1" applyFill="1" applyBorder="1" applyAlignment="1">
      <alignment horizontal="center"/>
    </xf>
    <xf numFmtId="0" fontId="0" fillId="18" borderId="7" xfId="0" applyFill="1" applyBorder="1" applyAlignment="1">
      <alignment horizontal="center" vertical="center"/>
    </xf>
    <xf numFmtId="0" fontId="9" fillId="7" borderId="7" xfId="0" applyFont="1" applyFill="1" applyBorder="1" applyAlignment="1">
      <alignment horizontal="center" vertical="center" wrapText="1"/>
    </xf>
    <xf numFmtId="0" fontId="10" fillId="7" borderId="7" xfId="0" applyFont="1" applyFill="1" applyBorder="1" applyAlignment="1">
      <alignment horizontal="center" vertical="center"/>
    </xf>
    <xf numFmtId="0" fontId="10" fillId="7" borderId="15" xfId="0" applyFont="1" applyFill="1" applyBorder="1" applyAlignment="1">
      <alignment horizontal="center" vertical="center"/>
    </xf>
    <xf numFmtId="170" fontId="10" fillId="7" borderId="7" xfId="0" applyNumberFormat="1" applyFont="1" applyFill="1" applyBorder="1" applyAlignment="1">
      <alignment horizontal="center" vertical="center"/>
    </xf>
    <xf numFmtId="168" fontId="0" fillId="7" borderId="7" xfId="0" applyNumberFormat="1" applyFill="1" applyBorder="1" applyAlignment="1">
      <alignment horizontal="center" vertical="center"/>
    </xf>
    <xf numFmtId="2" fontId="0" fillId="7" borderId="7" xfId="0" applyNumberFormat="1" applyFill="1" applyBorder="1" applyAlignment="1">
      <alignment horizontal="center" vertical="center"/>
    </xf>
    <xf numFmtId="2" fontId="0" fillId="7" borderId="15" xfId="0" applyNumberFormat="1" applyFill="1" applyBorder="1" applyAlignment="1">
      <alignment horizontal="center" vertical="center"/>
    </xf>
    <xf numFmtId="0" fontId="3" fillId="7" borderId="7" xfId="0" applyFont="1" applyFill="1" applyBorder="1" applyAlignment="1">
      <alignment horizontal="center" vertical="center" wrapText="1"/>
    </xf>
    <xf numFmtId="168" fontId="0" fillId="0" borderId="7" xfId="0" applyNumberFormat="1" applyBorder="1" applyAlignment="1">
      <alignment horizontal="center" vertical="center"/>
    </xf>
    <xf numFmtId="0" fontId="3" fillId="11" borderId="7" xfId="0" applyFont="1" applyFill="1" applyBorder="1" applyAlignment="1">
      <alignment horizontal="center" vertical="center" wrapText="1"/>
    </xf>
    <xf numFmtId="170" fontId="0" fillId="0" borderId="15" xfId="0" applyNumberFormat="1" applyFill="1" applyBorder="1" applyAlignment="1">
      <alignment horizontal="center" vertical="center"/>
    </xf>
    <xf numFmtId="0" fontId="0" fillId="2" borderId="7" xfId="0" applyFill="1" applyBorder="1" applyAlignment="1">
      <alignment horizontal="center" vertical="center" wrapText="1"/>
    </xf>
    <xf numFmtId="0" fontId="0" fillId="7" borderId="7" xfId="0" applyFont="1" applyFill="1" applyBorder="1" applyAlignment="1">
      <alignment horizontal="center" vertical="center" wrapText="1"/>
    </xf>
    <xf numFmtId="170" fontId="4" fillId="3" borderId="24" xfId="0" applyNumberFormat="1" applyFont="1" applyFill="1" applyBorder="1" applyAlignment="1" applyProtection="1">
      <alignment horizontal="center" vertical="center"/>
    </xf>
    <xf numFmtId="0" fontId="0" fillId="21" borderId="7" xfId="0" applyFill="1" applyBorder="1" applyAlignment="1">
      <alignment horizontal="center" vertical="center" wrapText="1"/>
    </xf>
    <xf numFmtId="0" fontId="0" fillId="22" borderId="7" xfId="0" applyFill="1" applyBorder="1" applyAlignment="1">
      <alignment horizontal="center" vertical="center" wrapText="1"/>
    </xf>
    <xf numFmtId="0" fontId="0" fillId="10" borderId="7" xfId="0" applyFill="1" applyBorder="1" applyAlignment="1">
      <alignment horizontal="center" vertical="center" wrapText="1"/>
    </xf>
    <xf numFmtId="0" fontId="0" fillId="4" borderId="7" xfId="0" applyFill="1" applyBorder="1" applyAlignment="1">
      <alignment horizontal="center" vertical="center" wrapText="1"/>
    </xf>
    <xf numFmtId="0" fontId="0" fillId="0" borderId="7" xfId="0" applyFill="1" applyBorder="1" applyAlignment="1">
      <alignment horizontal="center" vertical="center" wrapText="1"/>
    </xf>
    <xf numFmtId="0" fontId="0" fillId="20" borderId="7" xfId="0" applyFill="1" applyBorder="1" applyAlignment="1">
      <alignment horizontal="center" vertical="center" wrapText="1"/>
    </xf>
    <xf numFmtId="0" fontId="0" fillId="12" borderId="7" xfId="0" applyFill="1" applyBorder="1" applyAlignment="1">
      <alignment horizontal="center" vertical="center" wrapText="1"/>
    </xf>
    <xf numFmtId="1" fontId="2" fillId="0" borderId="7" xfId="0" applyNumberFormat="1" applyFont="1" applyBorder="1" applyAlignment="1">
      <alignment horizontal="center"/>
    </xf>
    <xf numFmtId="1" fontId="2" fillId="0" borderId="7" xfId="0" applyNumberFormat="1" applyFont="1" applyFill="1" applyBorder="1" applyAlignment="1">
      <alignment horizontal="center"/>
    </xf>
    <xf numFmtId="1" fontId="15" fillId="0" borderId="7" xfId="0" applyNumberFormat="1" applyFont="1" applyBorder="1" applyAlignment="1">
      <alignment horizontal="center"/>
    </xf>
    <xf numFmtId="0" fontId="14" fillId="0" borderId="7" xfId="0" applyFont="1" applyBorder="1" applyAlignment="1">
      <alignment horizontal="center" vertical="center"/>
    </xf>
    <xf numFmtId="0" fontId="4" fillId="6" borderId="7" xfId="0" applyFont="1" applyFill="1" applyBorder="1" applyAlignment="1" applyProtection="1">
      <alignment horizontal="left" vertical="center"/>
    </xf>
    <xf numFmtId="0" fontId="0" fillId="6" borderId="7" xfId="0" applyFill="1" applyBorder="1" applyAlignment="1">
      <alignment horizontal="center" vertical="center"/>
    </xf>
    <xf numFmtId="0" fontId="0" fillId="6" borderId="0" xfId="0" applyFill="1"/>
    <xf numFmtId="0" fontId="0" fillId="6" borderId="9" xfId="0" applyFill="1" applyBorder="1" applyAlignment="1">
      <alignment horizontal="center" vertical="center"/>
    </xf>
    <xf numFmtId="0" fontId="0" fillId="19" borderId="0" xfId="0" applyFill="1"/>
    <xf numFmtId="0" fontId="17" fillId="0" borderId="7" xfId="0" applyFont="1" applyBorder="1" applyAlignment="1">
      <alignment horizontal="center" vertical="center"/>
    </xf>
    <xf numFmtId="0" fontId="1" fillId="6" borderId="0" xfId="0" applyFont="1" applyFill="1"/>
    <xf numFmtId="0" fontId="1" fillId="19" borderId="0" xfId="0" applyFont="1" applyFill="1"/>
    <xf numFmtId="0" fontId="2" fillId="0" borderId="9" xfId="0" applyFont="1" applyBorder="1" applyAlignment="1">
      <alignment horizontal="center" vertical="center" textRotation="90" wrapText="1"/>
    </xf>
    <xf numFmtId="0" fontId="14" fillId="0" borderId="9" xfId="0" applyFont="1" applyBorder="1" applyAlignment="1">
      <alignment horizontal="center" vertical="center"/>
    </xf>
    <xf numFmtId="170" fontId="14" fillId="0" borderId="7" xfId="0" applyNumberFormat="1" applyFont="1" applyBorder="1" applyAlignment="1">
      <alignment horizontal="center" vertical="center"/>
    </xf>
    <xf numFmtId="170" fontId="0" fillId="0" borderId="9" xfId="0" applyNumberFormat="1" applyBorder="1" applyAlignment="1">
      <alignment horizontal="center" vertical="center"/>
    </xf>
    <xf numFmtId="0" fontId="3" fillId="0" borderId="7" xfId="0" applyFont="1" applyFill="1" applyBorder="1" applyAlignment="1">
      <alignment horizontal="center" vertical="center" wrapText="1"/>
    </xf>
    <xf numFmtId="0" fontId="3" fillId="0" borderId="7" xfId="0" applyFont="1" applyBorder="1" applyAlignment="1">
      <alignment horizontal="center" vertical="center"/>
    </xf>
    <xf numFmtId="0" fontId="18" fillId="0" borderId="7" xfId="0" applyFont="1" applyBorder="1" applyAlignment="1">
      <alignment horizontal="center" vertical="center" wrapText="1"/>
    </xf>
    <xf numFmtId="49" fontId="16" fillId="0" borderId="7" xfId="1" applyNumberFormat="1" applyFont="1" applyFill="1" applyBorder="1" applyAlignment="1">
      <alignment horizontal="center" vertical="center" textRotation="90" wrapText="1"/>
    </xf>
    <xf numFmtId="164" fontId="5" fillId="0" borderId="7" xfId="0" applyNumberFormat="1" applyFont="1" applyFill="1" applyBorder="1" applyAlignment="1">
      <alignment horizontal="center" vertical="center"/>
    </xf>
    <xf numFmtId="164" fontId="5" fillId="0" borderId="7" xfId="1" applyNumberFormat="1" applyFont="1" applyBorder="1" applyAlignment="1">
      <alignment horizontal="center"/>
    </xf>
    <xf numFmtId="164" fontId="4" fillId="0" borderId="7" xfId="1" applyNumberFormat="1" applyFont="1" applyBorder="1" applyAlignment="1">
      <alignment horizontal="center"/>
    </xf>
    <xf numFmtId="164" fontId="5" fillId="0" borderId="7" xfId="0" applyNumberFormat="1" applyFont="1" applyBorder="1" applyAlignment="1">
      <alignment horizontal="center"/>
    </xf>
    <xf numFmtId="164" fontId="4" fillId="0" borderId="7" xfId="0" applyNumberFormat="1" applyFont="1" applyBorder="1" applyAlignment="1">
      <alignment horizontal="center" vertical="center"/>
    </xf>
    <xf numFmtId="164" fontId="4" fillId="0" borderId="7" xfId="2" applyNumberFormat="1" applyFont="1" applyBorder="1" applyAlignment="1">
      <alignment horizontal="center"/>
    </xf>
    <xf numFmtId="164" fontId="4" fillId="0" borderId="7" xfId="1" applyNumberFormat="1" applyFont="1" applyBorder="1" applyAlignment="1">
      <alignment horizontal="center" wrapText="1"/>
    </xf>
    <xf numFmtId="164" fontId="5" fillId="0" borderId="7" xfId="2" applyNumberFormat="1" applyFont="1" applyBorder="1" applyAlignment="1">
      <alignment horizontal="center"/>
    </xf>
    <xf numFmtId="164" fontId="5" fillId="0" borderId="7" xfId="0" applyNumberFormat="1" applyFont="1" applyBorder="1"/>
    <xf numFmtId="164" fontId="4" fillId="0" borderId="7" xfId="1" applyNumberFormat="1" applyFont="1" applyFill="1" applyBorder="1" applyAlignment="1">
      <alignment horizontal="center"/>
    </xf>
    <xf numFmtId="164" fontId="5" fillId="0" borderId="7" xfId="1" applyNumberFormat="1" applyFont="1" applyFill="1" applyBorder="1" applyAlignment="1">
      <alignment horizontal="center"/>
    </xf>
    <xf numFmtId="164" fontId="4" fillId="0" borderId="7" xfId="1" applyNumberFormat="1" applyFont="1" applyFill="1" applyBorder="1" applyAlignment="1">
      <alignment horizontal="center" vertical="center"/>
    </xf>
    <xf numFmtId="164" fontId="5" fillId="0" borderId="7" xfId="0" applyNumberFormat="1" applyFont="1" applyFill="1" applyBorder="1" applyAlignment="1">
      <alignment horizontal="center"/>
    </xf>
    <xf numFmtId="164" fontId="4" fillId="0" borderId="7" xfId="1" applyNumberFormat="1" applyFont="1" applyFill="1" applyBorder="1" applyAlignment="1">
      <alignment horizontal="center" wrapText="1"/>
    </xf>
    <xf numFmtId="164" fontId="4" fillId="0" borderId="7" xfId="2" applyNumberFormat="1" applyFont="1" applyFill="1" applyBorder="1" applyAlignment="1">
      <alignment horizontal="center" wrapText="1"/>
    </xf>
    <xf numFmtId="164" fontId="5" fillId="0" borderId="7" xfId="0" applyNumberFormat="1" applyFont="1" applyFill="1" applyBorder="1"/>
    <xf numFmtId="0" fontId="20" fillId="0" borderId="7" xfId="0" applyFont="1" applyFill="1" applyBorder="1" applyAlignment="1" applyProtection="1">
      <alignment horizontal="center" vertical="center"/>
    </xf>
    <xf numFmtId="2" fontId="5" fillId="0" borderId="7" xfId="1" applyNumberFormat="1" applyFont="1" applyBorder="1" applyAlignment="1">
      <alignment horizontal="center"/>
    </xf>
    <xf numFmtId="0" fontId="18" fillId="7" borderId="7" xfId="0" applyFont="1" applyFill="1" applyBorder="1" applyAlignment="1">
      <alignment horizontal="center" vertical="center" wrapText="1"/>
    </xf>
    <xf numFmtId="49" fontId="16" fillId="7" borderId="7" xfId="1" applyNumberFormat="1" applyFont="1" applyFill="1" applyBorder="1" applyAlignment="1">
      <alignment horizontal="center" vertical="center" wrapText="1"/>
    </xf>
    <xf numFmtId="2" fontId="5" fillId="0" borderId="7" xfId="0" applyNumberFormat="1" applyFont="1" applyFill="1" applyBorder="1" applyAlignment="1">
      <alignment horizontal="center" vertical="center"/>
    </xf>
    <xf numFmtId="0" fontId="2" fillId="8" borderId="7" xfId="0" applyFont="1" applyFill="1" applyBorder="1"/>
    <xf numFmtId="0" fontId="12" fillId="0" borderId="0" xfId="0" applyFont="1"/>
    <xf numFmtId="0" fontId="12" fillId="0" borderId="15" xfId="0" applyFont="1" applyFill="1" applyBorder="1" applyAlignment="1">
      <alignment horizontal="center"/>
    </xf>
    <xf numFmtId="170" fontId="12" fillId="0" borderId="0" xfId="0" applyNumberFormat="1" applyFont="1" applyAlignment="1">
      <alignment horizontal="center"/>
    </xf>
    <xf numFmtId="170" fontId="12" fillId="0" borderId="15" xfId="0" applyNumberFormat="1" applyFont="1" applyFill="1" applyBorder="1" applyAlignment="1">
      <alignment horizontal="center"/>
    </xf>
    <xf numFmtId="0" fontId="0" fillId="0" borderId="0" xfId="0" applyAlignment="1">
      <alignment vertical="center" wrapText="1"/>
    </xf>
    <xf numFmtId="0" fontId="2" fillId="0" borderId="9"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0" fillId="0" borderId="26" xfId="0" applyBorder="1" applyAlignment="1">
      <alignment horizontal="center"/>
    </xf>
    <xf numFmtId="0" fontId="3" fillId="0" borderId="9"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9"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8" fillId="8" borderId="7" xfId="0" applyFont="1" applyFill="1" applyBorder="1" applyAlignment="1">
      <alignment horizontal="left" vertical="center" wrapText="1"/>
    </xf>
    <xf numFmtId="0" fontId="2" fillId="8" borderId="7" xfId="0" applyFont="1" applyFill="1" applyBorder="1" applyAlignment="1">
      <alignment horizontal="center"/>
    </xf>
    <xf numFmtId="0" fontId="0" fillId="8" borderId="7" xfId="0" applyFill="1" applyBorder="1" applyAlignment="1">
      <alignment horizontal="center" vertical="center" wrapText="1"/>
    </xf>
    <xf numFmtId="0" fontId="0" fillId="0" borderId="7" xfId="0" applyBorder="1" applyAlignment="1">
      <alignment horizont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0" fillId="0" borderId="7" xfId="0" applyBorder="1" applyAlignment="1">
      <alignment vertical="center" wrapText="1"/>
    </xf>
    <xf numFmtId="0" fontId="0" fillId="0" borderId="7" xfId="0" applyBorder="1" applyAlignment="1">
      <alignment horizontal="left" wrapText="1"/>
    </xf>
    <xf numFmtId="0" fontId="0" fillId="0" borderId="7" xfId="0" applyFill="1"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center" vertical="center" wrapText="1"/>
    </xf>
    <xf numFmtId="0" fontId="2" fillId="0" borderId="7" xfId="0" applyFont="1" applyBorder="1" applyAlignment="1">
      <alignment horizontal="center"/>
    </xf>
    <xf numFmtId="0" fontId="10" fillId="0" borderId="1" xfId="0" applyFont="1" applyBorder="1" applyAlignment="1"/>
    <xf numFmtId="0" fontId="10" fillId="0" borderId="0" xfId="0" applyFont="1" applyAlignment="1"/>
    <xf numFmtId="0" fontId="10" fillId="0" borderId="0" xfId="0" applyFont="1" applyAlignment="1">
      <alignment horizontal="center" vertical="center"/>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10" fillId="0" borderId="1" xfId="0" applyFont="1" applyBorder="1" applyAlignment="1">
      <alignment horizontal="left"/>
    </xf>
    <xf numFmtId="0" fontId="10" fillId="0" borderId="0" xfId="0" applyFont="1" applyAlignment="1">
      <alignment horizontal="left"/>
    </xf>
    <xf numFmtId="0" fontId="0" fillId="0" borderId="27" xfId="0" applyBorder="1" applyAlignment="1">
      <alignment horizontal="center" vertical="center" wrapText="1"/>
    </xf>
    <xf numFmtId="0" fontId="0" fillId="0" borderId="9"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4" fillId="19" borderId="7" xfId="0" applyFont="1" applyFill="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9" xfId="0" applyFont="1" applyBorder="1" applyAlignment="1">
      <alignment horizontal="center" vertical="center"/>
    </xf>
    <xf numFmtId="0" fontId="14" fillId="19" borderId="9" xfId="0" applyFont="1" applyFill="1" applyBorder="1" applyAlignment="1">
      <alignment horizontal="center" vertical="center" wrapText="1"/>
    </xf>
    <xf numFmtId="0" fontId="14" fillId="19" borderId="13" xfId="0" applyFont="1" applyFill="1" applyBorder="1" applyAlignment="1">
      <alignment horizontal="center" vertical="center" wrapText="1"/>
    </xf>
    <xf numFmtId="0" fontId="14" fillId="19" borderId="14" xfId="0" applyFont="1" applyFill="1" applyBorder="1" applyAlignment="1">
      <alignment horizontal="center" vertical="center" wrapText="1"/>
    </xf>
    <xf numFmtId="0" fontId="0" fillId="0" borderId="7" xfId="0" applyBorder="1" applyAlignment="1">
      <alignment horizontal="center" vertical="center"/>
    </xf>
    <xf numFmtId="0" fontId="2" fillId="0" borderId="3" xfId="0" applyFont="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299358</xdr:colOff>
      <xdr:row>33</xdr:row>
      <xdr:rowOff>27214</xdr:rowOff>
    </xdr:from>
    <xdr:to>
      <xdr:col>13</xdr:col>
      <xdr:colOff>244929</xdr:colOff>
      <xdr:row>36</xdr:row>
      <xdr:rowOff>122464</xdr:rowOff>
    </xdr:to>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5633358" y="7116535"/>
          <a:ext cx="4517571" cy="11293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b="1"/>
            <a:t>PROVISIÓN DE BIENES PÚBLICOS</a:t>
          </a:r>
        </a:p>
        <a:p>
          <a:r>
            <a:rPr lang="es-PE" sz="1100" b="0"/>
            <a:t>N personas que saben leer + N de profesores y preceptores + N médicos</a:t>
          </a:r>
        </a:p>
        <a:p>
          <a:endParaRPr lang="es-PE" sz="1100" b="1"/>
        </a:p>
        <a:p>
          <a:r>
            <a:rPr lang="es-PE" sz="1100" b="1"/>
            <a:t>CAPACIDAD</a:t>
          </a:r>
          <a:r>
            <a:rPr lang="es-PE" sz="1100" b="1" baseline="0"/>
            <a:t> COERCITIVA</a:t>
          </a:r>
        </a:p>
        <a:p>
          <a:r>
            <a:rPr lang="es-PE" sz="1100" b="0" baseline="0"/>
            <a:t>N militares + N marinos y marineros</a:t>
          </a:r>
          <a:endParaRPr lang="es-PE"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123825</xdr:colOff>
      <xdr:row>31</xdr:row>
      <xdr:rowOff>9525</xdr:rowOff>
    </xdr:from>
    <xdr:to>
      <xdr:col>9</xdr:col>
      <xdr:colOff>533400</xdr:colOff>
      <xdr:row>37</xdr:row>
      <xdr:rowOff>161925</xdr:rowOff>
    </xdr:to>
    <xdr:sp macro="" textlink="">
      <xdr:nvSpPr>
        <xdr:cNvPr id="2" name="CuadroTexto 1">
          <a:extLst>
            <a:ext uri="{FF2B5EF4-FFF2-40B4-BE49-F238E27FC236}">
              <a16:creationId xmlns:a16="http://schemas.microsoft.com/office/drawing/2014/main" id="{00000000-0008-0000-0200-000002000000}"/>
            </a:ext>
          </a:extLst>
        </xdr:cNvPr>
        <xdr:cNvSpPr txBox="1"/>
      </xdr:nvSpPr>
      <xdr:spPr>
        <a:xfrm>
          <a:off x="1647825" y="8124825"/>
          <a:ext cx="4981575"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b="1"/>
            <a:t>Efectividad Legal 1929 </a:t>
          </a:r>
        </a:p>
        <a:p>
          <a:r>
            <a:rPr lang="es-PE" sz="1100"/>
            <a:t>OBS: </a:t>
          </a:r>
        </a:p>
        <a:p>
          <a:r>
            <a:rPr lang="es-PE" sz="1100"/>
            <a:t>Número de judicaturas y abogados fiscales: Datos no disponibles para Amazonas,</a:t>
          </a:r>
          <a:r>
            <a:rPr lang="es-PE" sz="1100" baseline="0"/>
            <a:t> Apurimac, Callao, Huancavelica, Huánuco, Ica, Madre de dios, Moquegua Pasco, San Martin, Tacna, Tumbes y Ucayali.</a:t>
          </a:r>
        </a:p>
        <a:p>
          <a:endParaRPr lang="es-PE" sz="1100" baseline="0"/>
        </a:p>
      </xdr:txBody>
    </xdr:sp>
    <xdr:clientData/>
  </xdr:twoCellAnchor>
  <xdr:oneCellAnchor>
    <xdr:from>
      <xdr:col>2</xdr:col>
      <xdr:colOff>352425</xdr:colOff>
      <xdr:row>35</xdr:row>
      <xdr:rowOff>114300</xdr:rowOff>
    </xdr:from>
    <xdr:ext cx="2409825" cy="242054"/>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200-000005000000}"/>
                </a:ext>
              </a:extLst>
            </xdr:cNvPr>
            <xdr:cNvSpPr txBox="1"/>
          </xdr:nvSpPr>
          <xdr:spPr>
            <a:xfrm>
              <a:off x="1876425" y="8991600"/>
              <a:ext cx="2409825" cy="2420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s-PE" sz="700" i="1">
                            <a:latin typeface="Cambria Math" panose="02040503050406030204" pitchFamily="18" charset="0"/>
                          </a:rPr>
                        </m:ctrlPr>
                      </m:dPr>
                      <m:e>
                        <m:f>
                          <m:fPr>
                            <m:ctrlPr>
                              <a:rPr lang="es-PE" sz="700" i="1">
                                <a:latin typeface="Cambria Math" panose="02040503050406030204" pitchFamily="18" charset="0"/>
                              </a:rPr>
                            </m:ctrlPr>
                          </m:fPr>
                          <m:num>
                            <m:r>
                              <a:rPr lang="es-PE" sz="700" b="0" i="1">
                                <a:latin typeface="Cambria Math" panose="02040503050406030204" pitchFamily="18" charset="0"/>
                              </a:rPr>
                              <m:t>𝑁</m:t>
                            </m:r>
                            <m:r>
                              <a:rPr lang="es-PE" sz="700" b="0" i="1">
                                <a:latin typeface="Cambria Math" panose="02040503050406030204" pitchFamily="18" charset="0"/>
                              </a:rPr>
                              <m:t>ú</m:t>
                            </m:r>
                            <m:r>
                              <a:rPr lang="es-PE" sz="700" b="0" i="1">
                                <a:latin typeface="Cambria Math" panose="02040503050406030204" pitchFamily="18" charset="0"/>
                              </a:rPr>
                              <m:t>𝑚𝑒𝑟𝑜</m:t>
                            </m:r>
                            <m:r>
                              <a:rPr lang="es-PE" sz="700" b="0" i="1">
                                <a:latin typeface="Cambria Math" panose="02040503050406030204" pitchFamily="18" charset="0"/>
                              </a:rPr>
                              <m:t> </m:t>
                            </m:r>
                            <m:r>
                              <a:rPr lang="es-PE" sz="700" b="0" i="1">
                                <a:latin typeface="Cambria Math" panose="02040503050406030204" pitchFamily="18" charset="0"/>
                              </a:rPr>
                              <m:t>𝑑𝑒</m:t>
                            </m:r>
                            <m:r>
                              <a:rPr lang="es-PE" sz="700" b="0" i="1">
                                <a:latin typeface="Cambria Math" panose="02040503050406030204" pitchFamily="18" charset="0"/>
                              </a:rPr>
                              <m:t> </m:t>
                            </m:r>
                            <m:r>
                              <a:rPr lang="es-PE" sz="700" b="0" i="1">
                                <a:latin typeface="Cambria Math" panose="02040503050406030204" pitchFamily="18" charset="0"/>
                              </a:rPr>
                              <m:t>𝑗𝑢𝑑𝑖𝑐𝑎𝑡𝑢𝑟𝑎𝑠</m:t>
                            </m:r>
                          </m:num>
                          <m:den>
                            <m:r>
                              <a:rPr lang="es-PE" sz="700" b="0" i="1">
                                <a:latin typeface="Cambria Math" panose="02040503050406030204" pitchFamily="18" charset="0"/>
                              </a:rPr>
                              <m:t>𝑃𝑜𝑏𝑙𝑎𝑐𝑖</m:t>
                            </m:r>
                            <m:r>
                              <a:rPr lang="es-PE" sz="700" b="0" i="1">
                                <a:latin typeface="Cambria Math" panose="02040503050406030204" pitchFamily="18" charset="0"/>
                              </a:rPr>
                              <m:t>ó</m:t>
                            </m:r>
                            <m:r>
                              <a:rPr lang="es-PE" sz="700" b="0" i="1">
                                <a:latin typeface="Cambria Math" panose="02040503050406030204" pitchFamily="18" charset="0"/>
                              </a:rPr>
                              <m:t>𝑛</m:t>
                            </m:r>
                            <m:r>
                              <a:rPr lang="es-PE" sz="700" b="0" i="1">
                                <a:latin typeface="Cambria Math" panose="02040503050406030204" pitchFamily="18" charset="0"/>
                              </a:rPr>
                              <m:t> </m:t>
                            </m:r>
                            <m:r>
                              <a:rPr lang="es-PE" sz="700" b="0" i="1">
                                <a:latin typeface="Cambria Math" panose="02040503050406030204" pitchFamily="18" charset="0"/>
                              </a:rPr>
                              <m:t>𝑒𝑠𝑡𝑖𝑚𝑎𝑑𝑎</m:t>
                            </m:r>
                            <m:r>
                              <a:rPr lang="es-PE" sz="700" b="0" i="1">
                                <a:latin typeface="Cambria Math" panose="02040503050406030204" pitchFamily="18" charset="0"/>
                              </a:rPr>
                              <m:t> 1927</m:t>
                            </m:r>
                          </m:den>
                        </m:f>
                      </m:e>
                    </m:d>
                    <m:r>
                      <a:rPr lang="es-PE" sz="700" i="1">
                        <a:latin typeface="Cambria Math" panose="02040503050406030204" pitchFamily="18" charset="0"/>
                        <a:ea typeface="Cambria Math" panose="02040503050406030204" pitchFamily="18" charset="0"/>
                      </a:rPr>
                      <m:t>×</m:t>
                    </m:r>
                    <m:r>
                      <a:rPr lang="es-PE" sz="700" b="0" i="1">
                        <a:latin typeface="Cambria Math" panose="02040503050406030204" pitchFamily="18" charset="0"/>
                        <a:ea typeface="Cambria Math" panose="02040503050406030204" pitchFamily="18" charset="0"/>
                      </a:rPr>
                      <m:t>10000</m:t>
                    </m:r>
                  </m:oMath>
                </m:oMathPara>
              </a14:m>
              <a:endParaRPr lang="es-PE" sz="700"/>
            </a:p>
          </xdr:txBody>
        </xdr:sp>
      </mc:Choice>
      <mc:Fallback xmlns="">
        <xdr:sp macro="" textlink="">
          <xdr:nvSpPr>
            <xdr:cNvPr id="5" name="CuadroTexto 4"/>
            <xdr:cNvSpPr txBox="1"/>
          </xdr:nvSpPr>
          <xdr:spPr>
            <a:xfrm>
              <a:off x="1876425" y="8991600"/>
              <a:ext cx="2409825" cy="2420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PE" sz="700" i="0">
                  <a:latin typeface="Cambria Math" panose="02040503050406030204" pitchFamily="18" charset="0"/>
                </a:rPr>
                <a:t>((</a:t>
              </a:r>
              <a:r>
                <a:rPr lang="es-PE" sz="700" b="0" i="0">
                  <a:latin typeface="Cambria Math" panose="02040503050406030204" pitchFamily="18" charset="0"/>
                </a:rPr>
                <a:t>𝑁ú𝑚𝑒𝑟𝑜 𝑑𝑒 𝑗𝑢𝑑𝑖𝑐𝑎𝑡𝑢𝑟𝑎𝑠)/(𝑃𝑜𝑏𝑙𝑎𝑐𝑖ó𝑛 𝑒𝑠𝑡𝑖𝑚𝑎𝑑𝑎 1927))</a:t>
              </a:r>
              <a:r>
                <a:rPr lang="es-PE" sz="700" i="0">
                  <a:latin typeface="Cambria Math" panose="02040503050406030204" pitchFamily="18" charset="0"/>
                  <a:ea typeface="Cambria Math" panose="02040503050406030204" pitchFamily="18" charset="0"/>
                </a:rPr>
                <a:t>×</a:t>
              </a:r>
              <a:r>
                <a:rPr lang="es-PE" sz="700" b="0" i="0">
                  <a:latin typeface="Cambria Math" panose="02040503050406030204" pitchFamily="18" charset="0"/>
                  <a:ea typeface="Cambria Math" panose="02040503050406030204" pitchFamily="18" charset="0"/>
                </a:rPr>
                <a:t>10000</a:t>
              </a:r>
              <a:endParaRPr lang="es-PE" sz="700"/>
            </a:p>
          </xdr:txBody>
        </xdr:sp>
      </mc:Fallback>
    </mc:AlternateContent>
    <xdr:clientData/>
  </xdr:oneCellAnchor>
  <xdr:twoCellAnchor>
    <xdr:from>
      <xdr:col>24</xdr:col>
      <xdr:colOff>428625</xdr:colOff>
      <xdr:row>31</xdr:row>
      <xdr:rowOff>19049</xdr:rowOff>
    </xdr:from>
    <xdr:to>
      <xdr:col>28</xdr:col>
      <xdr:colOff>752475</xdr:colOff>
      <xdr:row>39</xdr:row>
      <xdr:rowOff>161924</xdr:rowOff>
    </xdr:to>
    <xdr:sp macro="" textlink="">
      <xdr:nvSpPr>
        <xdr:cNvPr id="6" name="CuadroTexto 5">
          <a:extLst>
            <a:ext uri="{FF2B5EF4-FFF2-40B4-BE49-F238E27FC236}">
              <a16:creationId xmlns:a16="http://schemas.microsoft.com/office/drawing/2014/main" id="{00000000-0008-0000-0200-000006000000}"/>
            </a:ext>
          </a:extLst>
        </xdr:cNvPr>
        <xdr:cNvSpPr txBox="1"/>
      </xdr:nvSpPr>
      <xdr:spPr>
        <a:xfrm>
          <a:off x="18716625" y="8134349"/>
          <a:ext cx="3371850" cy="1666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b="1"/>
            <a:t>Provisión de bienes públicos</a:t>
          </a:r>
          <a:br>
            <a:rPr lang="es-PE" sz="1100" b="1"/>
          </a:br>
          <a:r>
            <a:rPr lang="es-PE" sz="1100" b="1"/>
            <a:t>OBS</a:t>
          </a:r>
          <a:r>
            <a:rPr lang="es-PE" sz="1100"/>
            <a:t>: </a:t>
          </a:r>
        </a:p>
        <a:p>
          <a:r>
            <a:rPr lang="es-PE" sz="1100" baseline="0"/>
            <a:t>Las variebles: Estudiantes examinados en los colegios de educación primaria, Estudiantes que aprobaron en los colegios de educación primaria, Estudiantes que finalizaron la primaria, Estudiantes que finalizaron la secundaria, estan dentro de la variable "Número de estudiantes en educación primaria", por lo tanto se descarta del cáculo. (¿</a:t>
          </a:r>
          <a:r>
            <a:rPr lang="es-PE" sz="1100" b="1" i="0">
              <a:solidFill>
                <a:schemeClr val="dk1"/>
              </a:solidFill>
              <a:effectLst/>
              <a:latin typeface="+mn-lt"/>
              <a:ea typeface="+mn-ea"/>
              <a:cs typeface="+mn-cs"/>
            </a:rPr>
            <a:t>colinealidad</a:t>
          </a:r>
          <a:r>
            <a:rPr lang="es-PE" sz="1100" baseline="0"/>
            <a:t>?) </a:t>
          </a:r>
        </a:p>
      </xdr:txBody>
    </xdr:sp>
    <xdr:clientData/>
  </xdr:twoCellAnchor>
  <xdr:twoCellAnchor>
    <xdr:from>
      <xdr:col>10</xdr:col>
      <xdr:colOff>295276</xdr:colOff>
      <xdr:row>31</xdr:row>
      <xdr:rowOff>28575</xdr:rowOff>
    </xdr:from>
    <xdr:to>
      <xdr:col>15</xdr:col>
      <xdr:colOff>581026</xdr:colOff>
      <xdr:row>37</xdr:row>
      <xdr:rowOff>180975</xdr:rowOff>
    </xdr:to>
    <xdr:sp macro="" textlink="">
      <xdr:nvSpPr>
        <xdr:cNvPr id="7" name="CuadroTexto 6">
          <a:extLst>
            <a:ext uri="{FF2B5EF4-FFF2-40B4-BE49-F238E27FC236}">
              <a16:creationId xmlns:a16="http://schemas.microsoft.com/office/drawing/2014/main" id="{00000000-0008-0000-0200-000007000000}"/>
            </a:ext>
          </a:extLst>
        </xdr:cNvPr>
        <xdr:cNvSpPr txBox="1"/>
      </xdr:nvSpPr>
      <xdr:spPr>
        <a:xfrm>
          <a:off x="7153276" y="8143875"/>
          <a:ext cx="4095750"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b="1"/>
            <a:t>Nivel de penetración en el territorio </a:t>
          </a:r>
        </a:p>
        <a:p>
          <a:r>
            <a:rPr lang="es-PE" sz="1100"/>
            <a:t>OBS: Amazonas, Apurímac,</a:t>
          </a:r>
          <a:r>
            <a:rPr lang="es-PE" sz="1100" baseline="0"/>
            <a:t> Ayacucho, Lambayeque, Lerto, Madre de Dios, San Martin y Tacna, no se dispone de datos.</a:t>
          </a:r>
          <a:endParaRPr lang="es-PE" sz="1100"/>
        </a:p>
        <a:p>
          <a:endParaRPr lang="es-PE" sz="1100" baseline="0"/>
        </a:p>
      </xdr:txBody>
    </xdr:sp>
    <xdr:clientData/>
  </xdr:twoCellAnchor>
  <xdr:twoCellAnchor>
    <xdr:from>
      <xdr:col>31</xdr:col>
      <xdr:colOff>581025</xdr:colOff>
      <xdr:row>31</xdr:row>
      <xdr:rowOff>114300</xdr:rowOff>
    </xdr:from>
    <xdr:to>
      <xdr:col>35</xdr:col>
      <xdr:colOff>142875</xdr:colOff>
      <xdr:row>37</xdr:row>
      <xdr:rowOff>161925</xdr:rowOff>
    </xdr:to>
    <xdr:sp macro="" textlink="">
      <xdr:nvSpPr>
        <xdr:cNvPr id="8" name="CuadroTexto 7">
          <a:extLst>
            <a:ext uri="{FF2B5EF4-FFF2-40B4-BE49-F238E27FC236}">
              <a16:creationId xmlns:a16="http://schemas.microsoft.com/office/drawing/2014/main" id="{00000000-0008-0000-0200-000008000000}"/>
            </a:ext>
          </a:extLst>
        </xdr:cNvPr>
        <xdr:cNvSpPr txBox="1"/>
      </xdr:nvSpPr>
      <xdr:spPr>
        <a:xfrm>
          <a:off x="23441025" y="8229600"/>
          <a:ext cx="3371850"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b="1"/>
            <a:t>Seguridad Ciudadana (Cárceles)</a:t>
          </a:r>
          <a:br>
            <a:rPr lang="es-PE" sz="1100" b="1"/>
          </a:br>
          <a:r>
            <a:rPr lang="es-PE" sz="1100" b="1"/>
            <a:t>OBS</a:t>
          </a:r>
          <a:r>
            <a:rPr lang="es-PE" sz="1100"/>
            <a:t>: Amazonas,</a:t>
          </a:r>
          <a:r>
            <a:rPr lang="es-PE" sz="1100" baseline="0"/>
            <a:t> Apurimac, Callao, Huancavelica, Huánuco, Junin, Ica, La Libertad, Madre de Dios, Moquegua, Piura, San Martin, Tumbes, No cuentan con datos.</a:t>
          </a:r>
          <a:endParaRPr lang="es-PE" sz="1100"/>
        </a:p>
        <a:p>
          <a:endParaRPr lang="es-PE" sz="1100" baseline="0"/>
        </a:p>
      </xdr:txBody>
    </xdr:sp>
    <xdr:clientData/>
  </xdr:twoCellAnchor>
  <xdr:twoCellAnchor editAs="oneCell">
    <xdr:from>
      <xdr:col>10</xdr:col>
      <xdr:colOff>314023</xdr:colOff>
      <xdr:row>75</xdr:row>
      <xdr:rowOff>2645</xdr:rowOff>
    </xdr:from>
    <xdr:to>
      <xdr:col>16</xdr:col>
      <xdr:colOff>512002</xdr:colOff>
      <xdr:row>96</xdr:row>
      <xdr:rowOff>161396</xdr:rowOff>
    </xdr:to>
    <xdr:pic>
      <xdr:nvPicPr>
        <xdr:cNvPr id="3" name="Imagen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46" t="19149" r="26107" b="20209"/>
        <a:stretch/>
      </xdr:blipFill>
      <xdr:spPr>
        <a:xfrm>
          <a:off x="7934023" y="19020895"/>
          <a:ext cx="5553146" cy="4159251"/>
        </a:xfrm>
        <a:prstGeom prst="rect">
          <a:avLst/>
        </a:prstGeom>
      </xdr:spPr>
    </xdr:pic>
    <xdr:clientData/>
  </xdr:twoCellAnchor>
  <xdr:twoCellAnchor>
    <xdr:from>
      <xdr:col>10</xdr:col>
      <xdr:colOff>133804</xdr:colOff>
      <xdr:row>97</xdr:row>
      <xdr:rowOff>111125</xdr:rowOff>
    </xdr:from>
    <xdr:to>
      <xdr:col>17</xdr:col>
      <xdr:colOff>324304</xdr:colOff>
      <xdr:row>101</xdr:row>
      <xdr:rowOff>31750</xdr:rowOff>
    </xdr:to>
    <xdr:sp macro="" textlink="">
      <xdr:nvSpPr>
        <xdr:cNvPr id="4" name="CuadroTexto 3">
          <a:extLst>
            <a:ext uri="{FF2B5EF4-FFF2-40B4-BE49-F238E27FC236}">
              <a16:creationId xmlns:a16="http://schemas.microsoft.com/office/drawing/2014/main" id="{00000000-0008-0000-0200-000004000000}"/>
            </a:ext>
          </a:extLst>
        </xdr:cNvPr>
        <xdr:cNvSpPr txBox="1"/>
      </xdr:nvSpPr>
      <xdr:spPr>
        <a:xfrm>
          <a:off x="7753804" y="22943911"/>
          <a:ext cx="6300107" cy="682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Datos imputados de</a:t>
          </a:r>
          <a:r>
            <a:rPr lang="es-PE" sz="1100" baseline="0"/>
            <a:t> la columna CAP_EST </a:t>
          </a:r>
          <a:r>
            <a:rPr lang="es-PE" sz="1100"/>
            <a:t>con el software R</a:t>
          </a:r>
          <a:r>
            <a:rPr lang="es-PE" sz="1100" baseline="0"/>
            <a:t> utilizando el método de imputación por regresión "norm.boot" (Pasco: 0.39274020 &amp; Ucayali: 0.32578993)</a:t>
          </a:r>
          <a:endParaRPr lang="es-PE" sz="1100"/>
        </a:p>
      </xdr:txBody>
    </xdr:sp>
    <xdr:clientData/>
  </xdr:twoCellAnchor>
  <xdr:twoCellAnchor>
    <xdr:from>
      <xdr:col>10</xdr:col>
      <xdr:colOff>369094</xdr:colOff>
      <xdr:row>68</xdr:row>
      <xdr:rowOff>35720</xdr:rowOff>
    </xdr:from>
    <xdr:to>
      <xdr:col>17</xdr:col>
      <xdr:colOff>464344</xdr:colOff>
      <xdr:row>74</xdr:row>
      <xdr:rowOff>107156</xdr:rowOff>
    </xdr:to>
    <xdr:sp macro="" textlink="">
      <xdr:nvSpPr>
        <xdr:cNvPr id="9" name="CuadroTexto 8">
          <a:extLst>
            <a:ext uri="{FF2B5EF4-FFF2-40B4-BE49-F238E27FC236}">
              <a16:creationId xmlns:a16="http://schemas.microsoft.com/office/drawing/2014/main" id="{00000000-0008-0000-0200-000009000000}"/>
            </a:ext>
          </a:extLst>
        </xdr:cNvPr>
        <xdr:cNvSpPr txBox="1"/>
      </xdr:nvSpPr>
      <xdr:spPr>
        <a:xfrm>
          <a:off x="7989094" y="16906876"/>
          <a:ext cx="6203156" cy="2143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b="1"/>
            <a:t>EFECTIVIDAD LEGAL</a:t>
          </a:r>
        </a:p>
        <a:p>
          <a:r>
            <a:rPr lang="es-PE" sz="1100" b="0"/>
            <a:t>N de judicaturas cada 10000 hbts + N abogados fiscales 1000 hbts</a:t>
          </a:r>
        </a:p>
        <a:p>
          <a:endParaRPr lang="es-PE" sz="1100" b="0"/>
        </a:p>
        <a:p>
          <a:r>
            <a:rPr lang="es-PE" sz="1100" b="1"/>
            <a:t>PENETRACION EN EL TERRITORIO</a:t>
          </a:r>
        </a:p>
        <a:p>
          <a:r>
            <a:rPr lang="es-PE" sz="1100" b="0"/>
            <a:t>Km de ferrocarriles estatales cada 1000 hbts</a:t>
          </a:r>
        </a:p>
        <a:p>
          <a:endParaRPr lang="es-PE" sz="1100" b="0"/>
        </a:p>
        <a:p>
          <a:r>
            <a:rPr lang="es-PE" sz="1100" b="1"/>
            <a:t>PROVISIÓN</a:t>
          </a:r>
          <a:r>
            <a:rPr lang="es-PE" sz="1100" b="1" baseline="0"/>
            <a:t> DE BIENES PÚBLICOS</a:t>
          </a:r>
        </a:p>
        <a:p>
          <a:r>
            <a:rPr lang="es-PE" sz="1100" b="0"/>
            <a:t>Establecimientos de educación pública primaria + Número de estudiantes en educación primaria + Número de profesores en educación pública primaria</a:t>
          </a:r>
        </a:p>
        <a:p>
          <a:endParaRPr lang="es-PE" sz="1100" b="0"/>
        </a:p>
        <a:p>
          <a:r>
            <a:rPr lang="es-PE" sz="1100" b="1"/>
            <a:t>SEGURIDAD CIUDADANA</a:t>
          </a:r>
        </a:p>
        <a:p>
          <a:r>
            <a:rPr lang="es-PE" sz="1100" b="0"/>
            <a:t>N de reos en cárceles (Hombres y Mujeres) 1930</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750093</xdr:colOff>
      <xdr:row>35</xdr:row>
      <xdr:rowOff>0</xdr:rowOff>
    </xdr:from>
    <xdr:to>
      <xdr:col>21</xdr:col>
      <xdr:colOff>11904</xdr:colOff>
      <xdr:row>43</xdr:row>
      <xdr:rowOff>258534</xdr:rowOff>
    </xdr:to>
    <xdr:sp macro="" textlink="">
      <xdr:nvSpPr>
        <xdr:cNvPr id="2" name="CuadroTexto 1">
          <a:extLst>
            <a:ext uri="{FF2B5EF4-FFF2-40B4-BE49-F238E27FC236}">
              <a16:creationId xmlns:a16="http://schemas.microsoft.com/office/drawing/2014/main" id="{00000000-0008-0000-0300-000002000000}"/>
            </a:ext>
          </a:extLst>
        </xdr:cNvPr>
        <xdr:cNvSpPr txBox="1"/>
      </xdr:nvSpPr>
      <xdr:spPr>
        <a:xfrm>
          <a:off x="9894093" y="8817429"/>
          <a:ext cx="6391954" cy="32248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b="1"/>
            <a:t>PENETRACIÓN EN LA POBLACIÓN:</a:t>
          </a:r>
        </a:p>
        <a:p>
          <a:r>
            <a:rPr lang="es-PE" sz="1100"/>
            <a:t>Viviendas con agua + Viviendas con desagüe + Vivienda con luz</a:t>
          </a:r>
        </a:p>
        <a:p>
          <a:endParaRPr lang="es-PE" sz="1100"/>
        </a:p>
        <a:p>
          <a:r>
            <a:rPr lang="es-PE" sz="1100" b="1"/>
            <a:t>EFECTIVIDAD BUROCRÁTICA:</a:t>
          </a:r>
        </a:p>
        <a:p>
          <a:r>
            <a:rPr lang="es-PE" sz="1100" b="0"/>
            <a:t>Personas que trabajan en la Administración Pública</a:t>
          </a:r>
        </a:p>
        <a:p>
          <a:endParaRPr lang="es-PE" sz="1100" b="0"/>
        </a:p>
        <a:p>
          <a:r>
            <a:rPr lang="es-PE" sz="1100" b="1"/>
            <a:t>SEGURIDAD CIUDADANA</a:t>
          </a:r>
        </a:p>
        <a:p>
          <a:r>
            <a:rPr lang="es-PE" sz="1100" b="0"/>
            <a:t>Personas que trabajan en el Ministerio de Gobinero y Policía y dependencias</a:t>
          </a:r>
        </a:p>
        <a:p>
          <a:endParaRPr lang="es-PE" sz="1100" b="0"/>
        </a:p>
        <a:p>
          <a:r>
            <a:rPr lang="es-PE" sz="1100" b="1"/>
            <a:t>CAPACIDAD</a:t>
          </a:r>
          <a:r>
            <a:rPr lang="es-PE" sz="1100" b="1" baseline="0"/>
            <a:t> COERCITIVA</a:t>
          </a:r>
        </a:p>
        <a:p>
          <a:r>
            <a:rPr lang="es-PE" sz="1100" b="0"/>
            <a:t>Personas que trabajan en el Ministerio de Guerra, Marina y aviación y dependencias</a:t>
          </a:r>
        </a:p>
        <a:p>
          <a:endParaRPr lang="es-PE" sz="1100" b="0"/>
        </a:p>
        <a:p>
          <a:r>
            <a:rPr lang="es-PE" sz="1100" b="1"/>
            <a:t>PROVISIÓN</a:t>
          </a:r>
          <a:r>
            <a:rPr lang="es-PE" sz="1100" b="1" baseline="0"/>
            <a:t> DE BIENES PÚBLICOS</a:t>
          </a:r>
        </a:p>
        <a:p>
          <a:r>
            <a:rPr lang="es-PE" sz="1100" b="0"/>
            <a:t>Planteles de educación primaria + No. De Hospitales (estado) + No. De camas (estado) + Total general del personal de salud (estado) + Personal técnico de salud(estado) + Médicos (Estado) + Obstetrices (Estado)</a:t>
          </a:r>
        </a:p>
        <a:p>
          <a:endParaRPr lang="es-PE" sz="1100" b="0"/>
        </a:p>
        <a:p>
          <a:r>
            <a:rPr lang="es-PE" sz="1100" b="1"/>
            <a:t>EFECTIVIDAD LEGAL</a:t>
          </a:r>
        </a:p>
        <a:p>
          <a:r>
            <a:rPr lang="es-PE" sz="1100" b="0"/>
            <a:t>Jueces de 1ra instancia  + N Fiscales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317498</xdr:colOff>
      <xdr:row>36</xdr:row>
      <xdr:rowOff>23813</xdr:rowOff>
    </xdr:from>
    <xdr:to>
      <xdr:col>16</xdr:col>
      <xdr:colOff>95248</xdr:colOff>
      <xdr:row>52</xdr:row>
      <xdr:rowOff>190500</xdr:rowOff>
    </xdr:to>
    <xdr:sp macro="" textlink="">
      <xdr:nvSpPr>
        <xdr:cNvPr id="2" name="CuadroTexto 1">
          <a:extLst>
            <a:ext uri="{FF2B5EF4-FFF2-40B4-BE49-F238E27FC236}">
              <a16:creationId xmlns:a16="http://schemas.microsoft.com/office/drawing/2014/main" id="{00000000-0008-0000-0400-000002000000}"/>
            </a:ext>
          </a:extLst>
        </xdr:cNvPr>
        <xdr:cNvSpPr txBox="1"/>
      </xdr:nvSpPr>
      <xdr:spPr>
        <a:xfrm>
          <a:off x="8318498" y="9596438"/>
          <a:ext cx="5111750" cy="37980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b="1"/>
            <a:t>PROVISION</a:t>
          </a:r>
          <a:r>
            <a:rPr lang="es-PE" sz="1100" b="1" baseline="0"/>
            <a:t> DE BIENES PÚBLICOS (PBP):</a:t>
          </a:r>
          <a:endParaRPr lang="es-PE" sz="1100" b="1"/>
        </a:p>
        <a:p>
          <a:r>
            <a:rPr lang="es-PE" sz="1100"/>
            <a:t>Establecimientos hospitalarios públicos + N de pacientes asistidos público + Personal docente de educación primaria en las Escuelas Oficiales no anexas a otros planteles + Personal docente según todos los años y sexo de los colegios nacionales de educación secundaria + Alumnos mantriculados en educación primaria + Alumnos matriculados según todos los años de estudio y sexo de los colegios nacionales de educación secundaria + Unidades o planteles de colegios nacionales de educación secundaria que funcionan </a:t>
          </a:r>
        </a:p>
        <a:p>
          <a:endParaRPr lang="es-PE" sz="1100"/>
        </a:p>
        <a:p>
          <a:r>
            <a:rPr lang="es-PE" sz="1100" b="1"/>
            <a:t>PENETRACIÓN</a:t>
          </a:r>
          <a:r>
            <a:rPr lang="es-PE" sz="1100" b="1" baseline="0"/>
            <a:t> EN EL TERRITORIIO (PTE)</a:t>
          </a:r>
        </a:p>
        <a:p>
          <a:r>
            <a:rPr lang="es-PE" sz="1100" b="0"/>
            <a:t>Número de oficinas postales + Extensión y caracteristicas de las carreteras en tránsito (Explanación en Km) + Extensión y caracteristicas de las carreteras en tránsito  (Afirmado en Km) + Extensión y caracteristicas de las carreteras en tránsito  (Asfaltado en Km) + Vehículos motorizados en circulación inscritos en los consejos provinciales (Autos Públicos) + Comercio de cabotaje por puerto de origen (Toneladas métricas) + Telegrafos del estado. Despachos transmitidos por las oficias (Servicio Oficial) + Telegrafos del estado. Despachos recibidos por las oficias (Servicio Oficial) + KM de vias ferreas del estado</a:t>
          </a:r>
        </a:p>
        <a:p>
          <a:endParaRPr lang="es-PE" sz="1100" b="0"/>
        </a:p>
        <a:p>
          <a:r>
            <a:rPr lang="es-PE" sz="1100" b="1"/>
            <a:t>SEGURIDAD</a:t>
          </a:r>
          <a:r>
            <a:rPr lang="es-PE" sz="1100" b="1" baseline="0"/>
            <a:t> CIUDADANA</a:t>
          </a:r>
        </a:p>
        <a:p>
          <a:r>
            <a:rPr lang="es-PE" sz="1100" b="0"/>
            <a:t>Administración de justicia, personal por distritos judiciales  (Cantidad de Jueces)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361950</xdr:colOff>
      <xdr:row>32</xdr:row>
      <xdr:rowOff>142876</xdr:rowOff>
    </xdr:from>
    <xdr:to>
      <xdr:col>16</xdr:col>
      <xdr:colOff>314325</xdr:colOff>
      <xdr:row>44</xdr:row>
      <xdr:rowOff>190501</xdr:rowOff>
    </xdr:to>
    <xdr:sp macro="" textlink="">
      <xdr:nvSpPr>
        <xdr:cNvPr id="3" name="CuadroTexto 2">
          <a:extLst>
            <a:ext uri="{FF2B5EF4-FFF2-40B4-BE49-F238E27FC236}">
              <a16:creationId xmlns:a16="http://schemas.microsoft.com/office/drawing/2014/main" id="{00000000-0008-0000-0500-000003000000}"/>
            </a:ext>
          </a:extLst>
        </xdr:cNvPr>
        <xdr:cNvSpPr txBox="1"/>
      </xdr:nvSpPr>
      <xdr:spPr>
        <a:xfrm>
          <a:off x="7907867" y="8292043"/>
          <a:ext cx="4524375" cy="2979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b="1"/>
            <a:t>PROVISIÓN</a:t>
          </a:r>
          <a:r>
            <a:rPr lang="es-PE" sz="1100" b="1" baseline="0"/>
            <a:t> DE BIENES PÚBLICOS:</a:t>
          </a:r>
        </a:p>
        <a:p>
          <a:r>
            <a:rPr lang="es-PE" sz="1100" b="0"/>
            <a:t>Planteles de educación primaria estatal + Maestros de educación primaria estatal + Alumnos matriculados de educación primaria estatal + Planteles de educación secundaria estatal + Maestros de educación secundaria estatal + Alumnos matriculados de educación secundaria estatal + hospitales del Estado + Cantidad de camas + Cantidad de médicos + Personal</a:t>
          </a:r>
          <a:r>
            <a:rPr lang="es-PE" sz="1100" b="0" baseline="0"/>
            <a:t> médico (odontologos, farmacéuticos, enfermeros y obstetrices) + Total de pacientes asistidos</a:t>
          </a:r>
        </a:p>
        <a:p>
          <a:r>
            <a:rPr lang="es-PE" sz="1100" b="1" baseline="0"/>
            <a:t>NIVEL DE PENETRACIÓN EN LA POBLACIÓN:</a:t>
          </a:r>
        </a:p>
        <a:p>
          <a:r>
            <a:rPr lang="es-PE" sz="1100" b="0"/>
            <a:t>Tienen agua dentro o fuera de ella pero dentro del edificio</a:t>
          </a:r>
        </a:p>
        <a:p>
          <a:endParaRPr lang="es-PE" sz="1100" b="1"/>
        </a:p>
        <a:p>
          <a:r>
            <a:rPr lang="es-PE" sz="1100" b="1"/>
            <a:t>PENETRACIÓN</a:t>
          </a:r>
          <a:r>
            <a:rPr lang="es-PE" sz="1100" b="1" baseline="0"/>
            <a:t> EN EL TERRITORIO:</a:t>
          </a:r>
        </a:p>
        <a:p>
          <a:r>
            <a:rPr lang="es-PE" sz="1100" b="0"/>
            <a:t>km</a:t>
          </a:r>
          <a:r>
            <a:rPr lang="es-PE" sz="1100" b="0" baseline="0"/>
            <a:t> de carretera</a:t>
          </a:r>
        </a:p>
        <a:p>
          <a:endParaRPr lang="es-PE" sz="1100" b="0" baseline="0"/>
        </a:p>
        <a:p>
          <a:r>
            <a:rPr lang="es-PE" sz="1100" b="1"/>
            <a:t>EFECTIVIDAD</a:t>
          </a:r>
          <a:r>
            <a:rPr lang="es-PE" sz="1100" b="1" baseline="0"/>
            <a:t> LEGAL:</a:t>
          </a:r>
        </a:p>
        <a:p>
          <a:r>
            <a:rPr lang="es-PE" sz="1100" b="0"/>
            <a:t>N</a:t>
          </a:r>
          <a:r>
            <a:rPr lang="es-PE" sz="1100" b="0" baseline="0"/>
            <a:t> jueces de primera + N fiscales</a:t>
          </a:r>
          <a:endParaRPr lang="es-PE" sz="11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352425</xdr:colOff>
      <xdr:row>33</xdr:row>
      <xdr:rowOff>9525</xdr:rowOff>
    </xdr:from>
    <xdr:to>
      <xdr:col>14</xdr:col>
      <xdr:colOff>619125</xdr:colOff>
      <xdr:row>45</xdr:row>
      <xdr:rowOff>38100</xdr:rowOff>
    </xdr:to>
    <xdr:sp macro="" textlink="">
      <xdr:nvSpPr>
        <xdr:cNvPr id="3" name="CuadroTexto 2">
          <a:extLst>
            <a:ext uri="{FF2B5EF4-FFF2-40B4-BE49-F238E27FC236}">
              <a16:creationId xmlns:a16="http://schemas.microsoft.com/office/drawing/2014/main" id="{00000000-0008-0000-0600-000003000000}"/>
            </a:ext>
          </a:extLst>
        </xdr:cNvPr>
        <xdr:cNvSpPr txBox="1"/>
      </xdr:nvSpPr>
      <xdr:spPr>
        <a:xfrm>
          <a:off x="6448425" y="7820025"/>
          <a:ext cx="4838700" cy="2505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b="1"/>
            <a:t>PROVISIÓN DE BIENES PÚBLICOS:</a:t>
          </a:r>
        </a:p>
        <a:p>
          <a:r>
            <a:rPr lang="es-PE" sz="1100" b="0"/>
            <a:t>Pacientes atendidos totales + Establecimientos hospitalarios del estado + Número de camas del estado + Médicos</a:t>
          </a:r>
          <a:r>
            <a:rPr lang="es-PE" sz="1100" b="0" baseline="0"/>
            <a:t> del estado </a:t>
          </a:r>
          <a:r>
            <a:rPr lang="es-PE" sz="1100" b="0"/>
            <a:t>+  Personal de salud del estado (Odontologos, paramédicos, enfermeros diplomados y licenciados,</a:t>
          </a:r>
          <a:r>
            <a:rPr lang="es-PE" sz="1100" b="0" baseline="0"/>
            <a:t> obstetrices)</a:t>
          </a:r>
        </a:p>
        <a:p>
          <a:endParaRPr lang="es-PE" sz="1100" b="0" baseline="0"/>
        </a:p>
        <a:p>
          <a:r>
            <a:rPr lang="es-PE" sz="1100" b="1" baseline="0"/>
            <a:t>NIVEL DE PENETRACIÓN EN LA POBLACIÓN:</a:t>
          </a:r>
        </a:p>
        <a:p>
          <a:r>
            <a:rPr lang="es-PE" sz="1100" b="0" baseline="0"/>
            <a:t>Viviendas con agua dentro o fuera de ella pero dentro del edificio</a:t>
          </a:r>
        </a:p>
        <a:p>
          <a:endParaRPr lang="es-PE" sz="1100" b="0" baseline="0"/>
        </a:p>
        <a:p>
          <a:r>
            <a:rPr lang="es-PE" sz="1100" b="1" baseline="0"/>
            <a:t>NIVEL DE PENETRACIÓN EN EL TERRITORIO:</a:t>
          </a:r>
        </a:p>
        <a:p>
          <a:r>
            <a:rPr lang="es-PE" sz="1100" b="0"/>
            <a:t>Longitud vial de las carreteras en km (1969) + NÚMERO DE APARATOS TELEFÓNICOS REGISTRADOS EN LA REPÚBLICA (1972)  + NÚMERO DE LINEAS TELEFÓNICAS REGISTRADAS EN LA REPÚBLICA (1972)</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273845</xdr:colOff>
      <xdr:row>32</xdr:row>
      <xdr:rowOff>178594</xdr:rowOff>
    </xdr:from>
    <xdr:to>
      <xdr:col>17</xdr:col>
      <xdr:colOff>476251</xdr:colOff>
      <xdr:row>46</xdr:row>
      <xdr:rowOff>130967</xdr:rowOff>
    </xdr:to>
    <xdr:sp macro="" textlink="">
      <xdr:nvSpPr>
        <xdr:cNvPr id="3" name="CuadroTexto 2">
          <a:extLst>
            <a:ext uri="{FF2B5EF4-FFF2-40B4-BE49-F238E27FC236}">
              <a16:creationId xmlns:a16="http://schemas.microsoft.com/office/drawing/2014/main" id="{00000000-0008-0000-0700-000003000000}"/>
            </a:ext>
          </a:extLst>
        </xdr:cNvPr>
        <xdr:cNvSpPr txBox="1"/>
      </xdr:nvSpPr>
      <xdr:spPr>
        <a:xfrm>
          <a:off x="7893845" y="8667750"/>
          <a:ext cx="5536406" cy="33456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b="1"/>
            <a:t>EFECTIVIDAD BUROCRÁTICA</a:t>
          </a:r>
        </a:p>
        <a:p>
          <a:r>
            <a:rPr lang="es-PE" sz="1100"/>
            <a:t>N</a:t>
          </a:r>
          <a:r>
            <a:rPr lang="es-PE" sz="1100" baseline="0"/>
            <a:t> de personas que trabajan en el sector público</a:t>
          </a:r>
        </a:p>
        <a:p>
          <a:endParaRPr lang="es-PE" sz="1100" baseline="0"/>
        </a:p>
        <a:p>
          <a:r>
            <a:rPr lang="es-PE" sz="1100" b="1"/>
            <a:t>PENETRACIÓN EN LA POBLACIÓN</a:t>
          </a:r>
        </a:p>
        <a:p>
          <a:r>
            <a:rPr lang="es-PE" sz="1100" b="0"/>
            <a:t>Viviendas con red pública de agua dentro de la vivienda + Viviendas con alumbrado eléctrico</a:t>
          </a:r>
        </a:p>
        <a:p>
          <a:endParaRPr lang="es-PE" sz="1100" b="1"/>
        </a:p>
        <a:p>
          <a:r>
            <a:rPr lang="es-PE" sz="1100" b="1"/>
            <a:t>PROVISIÓN DE BIENES PÚBLICOS</a:t>
          </a:r>
        </a:p>
        <a:p>
          <a:r>
            <a:rPr lang="es-PE" sz="1100" b="0"/>
            <a:t>N</a:t>
          </a:r>
          <a:r>
            <a:rPr lang="es-PE" sz="1100" b="0" baseline="0"/>
            <a:t> personas con nivel de estudios de primaria aprobada + N personas con nivel de estudios de secundaria aprobado + N personas que saben leer o escribir + N médicos y cirujanos + N profesores de primaria + N profesores de secundaria</a:t>
          </a:r>
        </a:p>
        <a:p>
          <a:endParaRPr lang="es-PE" sz="1100" b="0" baseline="0"/>
        </a:p>
        <a:p>
          <a:r>
            <a:rPr lang="es-PE" sz="1100" b="1" baseline="0"/>
            <a:t>CAPACIDAD COERCITIVA</a:t>
          </a:r>
        </a:p>
        <a:p>
          <a:r>
            <a:rPr lang="es-PE" sz="1100" b="0"/>
            <a:t>N</a:t>
          </a:r>
          <a:r>
            <a:rPr lang="es-PE" sz="1100" b="0" baseline="0"/>
            <a:t> </a:t>
          </a:r>
          <a:r>
            <a:rPr lang="es-PE" sz="1100" b="0"/>
            <a:t>Oficiales de cubierta y pilotos de navegación (Marítima, Fluvial y Lacustre)</a:t>
          </a:r>
        </a:p>
        <a:p>
          <a:endParaRPr lang="es-PE" sz="1100" b="0"/>
        </a:p>
        <a:p>
          <a:r>
            <a:rPr lang="es-PE" sz="1100" b="1"/>
            <a:t>SEGURIDAD CIUDADANA</a:t>
          </a:r>
        </a:p>
        <a:p>
          <a:r>
            <a:rPr lang="es-PE" sz="1100" b="0"/>
            <a:t>Policias Municipales + Personal de los Servicios de Protección (Cárceles y Reformatorios)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abSelected="1" zoomScale="80" zoomScaleNormal="90" workbookViewId="0">
      <selection activeCell="I15" sqref="I15"/>
    </sheetView>
  </sheetViews>
  <sheetFormatPr baseColWidth="10" defaultRowHeight="14.4"/>
  <cols>
    <col min="2" max="2" width="12.5546875" bestFit="1" customWidth="1"/>
    <col min="3" max="3" width="13.21875" customWidth="1"/>
    <col min="4" max="5" width="12.5546875" bestFit="1" customWidth="1"/>
  </cols>
  <sheetData>
    <row r="1" spans="1:8">
      <c r="A1" s="93"/>
      <c r="B1" s="207">
        <v>1876</v>
      </c>
      <c r="C1" s="251">
        <v>1929</v>
      </c>
      <c r="D1" s="251">
        <v>1940</v>
      </c>
      <c r="E1" s="251">
        <v>1949</v>
      </c>
      <c r="F1" s="251">
        <v>1960</v>
      </c>
      <c r="G1" s="252">
        <v>1972</v>
      </c>
      <c r="H1" s="207">
        <v>1981</v>
      </c>
    </row>
    <row r="2" spans="1:8">
      <c r="A2" s="297" t="s">
        <v>321</v>
      </c>
      <c r="B2" s="111">
        <v>0.29995468852369622</v>
      </c>
      <c r="C2" s="111">
        <v>0.18601709490447155</v>
      </c>
      <c r="D2" s="111">
        <v>0.177990137213728</v>
      </c>
      <c r="E2" s="111">
        <v>0.39730721468477698</v>
      </c>
      <c r="F2" s="111">
        <v>0.42560106264100306</v>
      </c>
      <c r="G2" s="111">
        <v>0.16938409972085114</v>
      </c>
      <c r="H2" s="111">
        <v>0.5237018027215069</v>
      </c>
    </row>
    <row r="3" spans="1:8">
      <c r="A3" s="297" t="s">
        <v>322</v>
      </c>
      <c r="B3" s="111">
        <v>0.13383248426747771</v>
      </c>
      <c r="C3" s="111">
        <v>0.3974170574310415</v>
      </c>
      <c r="D3" s="111">
        <v>0.17757040515943137</v>
      </c>
      <c r="E3" s="111">
        <v>0.27237833069742517</v>
      </c>
      <c r="F3" s="111">
        <v>0.34733638391824667</v>
      </c>
      <c r="G3" s="111">
        <v>0.19904139150528466</v>
      </c>
      <c r="H3" s="111">
        <v>0.42809840054011711</v>
      </c>
    </row>
    <row r="4" spans="1:8">
      <c r="A4" s="297" t="s">
        <v>323</v>
      </c>
      <c r="B4" s="111">
        <v>4.0699800971160528E-2</v>
      </c>
      <c r="C4" s="111">
        <v>9.4594213131839008E-2</v>
      </c>
      <c r="D4" s="111">
        <v>0.13836887304425877</v>
      </c>
      <c r="E4" s="111">
        <v>0.16052950498361324</v>
      </c>
      <c r="F4" s="111">
        <v>0.30662816168346851</v>
      </c>
      <c r="G4" s="111">
        <v>0.1346595817013283</v>
      </c>
      <c r="H4" s="111" t="s">
        <v>50</v>
      </c>
    </row>
    <row r="5" spans="1:8">
      <c r="A5" s="297" t="s">
        <v>324</v>
      </c>
      <c r="B5" s="111">
        <v>0.3496983328398004</v>
      </c>
      <c r="C5" s="111">
        <v>0.66901812144331629</v>
      </c>
      <c r="D5" s="111">
        <v>0.57326122684433678</v>
      </c>
      <c r="E5" s="111">
        <v>0.44876080025937259</v>
      </c>
      <c r="F5" s="111">
        <v>0.6366703190796964</v>
      </c>
      <c r="G5" s="111">
        <v>0.65515778220512233</v>
      </c>
      <c r="H5" s="111">
        <v>0.56880396580108306</v>
      </c>
    </row>
    <row r="6" spans="1:8">
      <c r="A6" s="297" t="s">
        <v>325</v>
      </c>
      <c r="B6" s="111">
        <v>0.1300823045514102</v>
      </c>
      <c r="C6" s="111">
        <v>0.49194692119341715</v>
      </c>
      <c r="D6" s="111">
        <v>9.8265601534788846E-2</v>
      </c>
      <c r="E6" s="111">
        <v>0.13685918755200766</v>
      </c>
      <c r="F6" s="111">
        <v>0.26822017367198259</v>
      </c>
      <c r="G6" s="111">
        <v>0.15224237074070959</v>
      </c>
      <c r="H6" s="111">
        <v>0.25747569462844894</v>
      </c>
    </row>
    <row r="7" spans="1:8">
      <c r="A7" s="297" t="s">
        <v>326</v>
      </c>
      <c r="B7" s="111">
        <v>0.19195077893720486</v>
      </c>
      <c r="C7" s="111">
        <v>0.38414676540137616</v>
      </c>
      <c r="D7" s="111">
        <v>0.13781809068720421</v>
      </c>
      <c r="E7" s="111">
        <v>0.14280973185459608</v>
      </c>
      <c r="F7" s="111">
        <v>0.22323849284360786</v>
      </c>
      <c r="G7" s="111">
        <v>0.1088108841013513</v>
      </c>
      <c r="H7" s="111">
        <v>0.38166704414879665</v>
      </c>
    </row>
    <row r="8" spans="1:8" ht="27.75" customHeight="1">
      <c r="A8" s="297" t="s">
        <v>327</v>
      </c>
      <c r="B8" s="186">
        <v>1</v>
      </c>
      <c r="C8" s="186">
        <v>0.35037283574031997</v>
      </c>
      <c r="D8" s="186">
        <v>0.99615648137955981</v>
      </c>
      <c r="E8" s="186">
        <v>0.31892981032021184</v>
      </c>
      <c r="F8" s="186">
        <v>0.76662109896151065</v>
      </c>
      <c r="G8" s="186">
        <v>1</v>
      </c>
      <c r="H8" s="186">
        <v>1</v>
      </c>
    </row>
    <row r="9" spans="1:8">
      <c r="A9" s="297" t="s">
        <v>328</v>
      </c>
      <c r="B9" s="111">
        <v>0.12707473921458087</v>
      </c>
      <c r="C9" s="111">
        <v>0.52526334108636075</v>
      </c>
      <c r="D9" s="111">
        <v>0.31156646332408217</v>
      </c>
      <c r="E9" s="111">
        <v>0.19458170587758289</v>
      </c>
      <c r="F9" s="111">
        <v>0.38324316131437169</v>
      </c>
      <c r="G9" s="111">
        <v>0.28025922436045664</v>
      </c>
      <c r="H9" s="111">
        <v>0.35492135299861066</v>
      </c>
    </row>
    <row r="10" spans="1:8" ht="28.8">
      <c r="A10" s="297" t="s">
        <v>329</v>
      </c>
      <c r="B10" s="111">
        <v>7.7558732390590995E-2</v>
      </c>
      <c r="C10" s="111">
        <v>0.13307125711460105</v>
      </c>
      <c r="D10" s="111">
        <v>0.10827058003634399</v>
      </c>
      <c r="E10" s="111">
        <v>0.15715906747846875</v>
      </c>
      <c r="F10" s="111">
        <v>0.27855241566506128</v>
      </c>
      <c r="G10" s="111">
        <v>0.10991690220594882</v>
      </c>
      <c r="H10" s="111">
        <v>0.1956788821785824</v>
      </c>
    </row>
    <row r="11" spans="1:8">
      <c r="A11" s="297" t="s">
        <v>330</v>
      </c>
      <c r="B11" s="111">
        <v>0.13310948864189559</v>
      </c>
      <c r="C11" s="111">
        <v>0.25504689208357612</v>
      </c>
      <c r="D11" s="111">
        <v>0.26911152829691404</v>
      </c>
      <c r="E11" s="111">
        <v>0.20642761539307747</v>
      </c>
      <c r="F11" s="111">
        <v>0.33335517283154381</v>
      </c>
      <c r="G11" s="111">
        <v>0.21038467903593286</v>
      </c>
      <c r="H11" s="111">
        <v>0.2720353569362518</v>
      </c>
    </row>
    <row r="12" spans="1:8">
      <c r="A12" s="297" t="s">
        <v>331</v>
      </c>
      <c r="B12" s="111">
        <v>0.45468171053092121</v>
      </c>
      <c r="C12" s="111">
        <v>0.27162605801444234</v>
      </c>
      <c r="D12" s="111">
        <v>0.33017019973093076</v>
      </c>
      <c r="E12" s="111">
        <v>0.51268246256987848</v>
      </c>
      <c r="F12" s="111">
        <v>0.58934765961251223</v>
      </c>
      <c r="G12" s="111">
        <v>0.53886079613859639</v>
      </c>
      <c r="H12" s="111">
        <v>0.71470263336376771</v>
      </c>
    </row>
    <row r="13" spans="1:8">
      <c r="A13" s="297" t="s">
        <v>332</v>
      </c>
      <c r="B13" s="111">
        <v>0.1705064582170602</v>
      </c>
      <c r="C13" s="111">
        <v>0.54128326811248628</v>
      </c>
      <c r="D13" s="111">
        <v>0.22614517176862819</v>
      </c>
      <c r="E13" s="111">
        <v>0.28611708357564242</v>
      </c>
      <c r="F13" s="111">
        <v>0.37098484141923388</v>
      </c>
      <c r="G13" s="111">
        <v>0.34775419681808595</v>
      </c>
      <c r="H13" s="111">
        <v>0.4745698010917293</v>
      </c>
    </row>
    <row r="14" spans="1:8">
      <c r="A14" s="297" t="s">
        <v>333</v>
      </c>
      <c r="B14" s="111">
        <v>0.24417868575923413</v>
      </c>
      <c r="C14" s="111">
        <v>0.40139074962456878</v>
      </c>
      <c r="D14" s="111">
        <v>0.27080482068560541</v>
      </c>
      <c r="E14" s="111">
        <v>0.24968230023083032</v>
      </c>
      <c r="F14" s="111">
        <v>0.34681120215988936</v>
      </c>
      <c r="G14" s="111">
        <v>0.3253078359553167</v>
      </c>
      <c r="H14" s="111">
        <v>0.49562133426380689</v>
      </c>
    </row>
    <row r="15" spans="1:8" ht="28.8">
      <c r="A15" s="297" t="s">
        <v>334</v>
      </c>
      <c r="B15" s="111">
        <v>0.29731937517982743</v>
      </c>
      <c r="C15" s="111">
        <v>0.38352088454979755</v>
      </c>
      <c r="D15" s="111">
        <v>0.2841443462755241</v>
      </c>
      <c r="E15" s="111">
        <v>0.19203591828230657</v>
      </c>
      <c r="F15" s="111">
        <v>0.36568109847032898</v>
      </c>
      <c r="G15" s="111">
        <v>0.32251996298116914</v>
      </c>
      <c r="H15" s="111">
        <v>0.53340699485992293</v>
      </c>
    </row>
    <row r="16" spans="1:8">
      <c r="A16" s="297" t="s">
        <v>335</v>
      </c>
      <c r="B16" s="111">
        <v>0.68777646311445695</v>
      </c>
      <c r="C16" s="111">
        <v>1</v>
      </c>
      <c r="D16" s="111">
        <v>0.86563551932571658</v>
      </c>
      <c r="E16" s="111">
        <v>0.45712311105530701</v>
      </c>
      <c r="F16" s="111">
        <v>0.5266218016094335</v>
      </c>
      <c r="G16" s="111">
        <v>0.89683791611129415</v>
      </c>
      <c r="H16" s="111">
        <v>0.76910527704718101</v>
      </c>
    </row>
    <row r="17" spans="1:8">
      <c r="A17" s="297" t="s">
        <v>336</v>
      </c>
      <c r="B17" s="111">
        <v>0.30335533318292968</v>
      </c>
      <c r="C17" s="111">
        <v>0.5375459739551558</v>
      </c>
      <c r="D17" s="111">
        <v>0.48122775208400964</v>
      </c>
      <c r="E17" s="111">
        <v>0.19131002530289265</v>
      </c>
      <c r="F17" s="111">
        <v>0.40991754528622909</v>
      </c>
      <c r="G17" s="111">
        <v>0.34893533741704524</v>
      </c>
      <c r="H17" s="111" t="s">
        <v>50</v>
      </c>
    </row>
    <row r="18" spans="1:8" ht="28.8">
      <c r="A18" s="297" t="s">
        <v>337</v>
      </c>
      <c r="B18" s="111" t="s">
        <v>50</v>
      </c>
      <c r="C18" s="111">
        <v>0.25998519465809561</v>
      </c>
      <c r="D18" s="111">
        <v>0.51391818602732842</v>
      </c>
      <c r="E18" s="111">
        <v>0.1335583543803866</v>
      </c>
      <c r="F18" s="111">
        <v>0.54861275766252504</v>
      </c>
      <c r="G18" s="111">
        <v>0.21767946466933299</v>
      </c>
      <c r="H18" s="111">
        <v>0.5185189204976608</v>
      </c>
    </row>
    <row r="19" spans="1:8">
      <c r="A19" s="297" t="s">
        <v>338</v>
      </c>
      <c r="B19" s="111">
        <v>0.34066512276009775</v>
      </c>
      <c r="C19" s="111">
        <v>0.61078727306120539</v>
      </c>
      <c r="D19" s="111">
        <v>0.39143495359036157</v>
      </c>
      <c r="E19" s="111">
        <v>0.38682586673394764</v>
      </c>
      <c r="F19" s="111">
        <v>0.79106365167538295</v>
      </c>
      <c r="G19" s="111">
        <v>0.6078038535946424</v>
      </c>
      <c r="H19" s="111">
        <v>0.63738865266802536</v>
      </c>
    </row>
    <row r="20" spans="1:8">
      <c r="A20" s="297" t="s">
        <v>339</v>
      </c>
      <c r="B20" s="111">
        <v>0.12134723798238316</v>
      </c>
      <c r="C20" s="111" t="s">
        <v>50</v>
      </c>
      <c r="D20" s="111" t="s">
        <v>50</v>
      </c>
      <c r="E20" s="111">
        <v>0.15271535209810541</v>
      </c>
      <c r="F20" s="111">
        <v>0.42067987138127549</v>
      </c>
      <c r="G20" s="111">
        <v>0.26333156330316998</v>
      </c>
      <c r="H20" s="111">
        <v>0.42021386094073154</v>
      </c>
    </row>
    <row r="21" spans="1:8">
      <c r="A21" s="297" t="s">
        <v>340</v>
      </c>
      <c r="B21" s="111">
        <v>0.17411453764467197</v>
      </c>
      <c r="C21" s="111">
        <v>0.3112736901910772</v>
      </c>
      <c r="D21" s="111">
        <v>0.17126716437737857</v>
      </c>
      <c r="E21" s="111">
        <v>0.29230140365214902</v>
      </c>
      <c r="F21" s="111">
        <v>0.30077525492777268</v>
      </c>
      <c r="G21" s="111">
        <v>0.22580250949065359</v>
      </c>
      <c r="H21" s="111">
        <v>0.52155989080495402</v>
      </c>
    </row>
    <row r="22" spans="1:8">
      <c r="A22" s="297" t="s">
        <v>341</v>
      </c>
      <c r="B22" s="111">
        <v>4.2019436347344598E-2</v>
      </c>
      <c r="C22" s="111">
        <v>0.32279246176074622</v>
      </c>
      <c r="D22" s="111">
        <v>0.14369551458413721</v>
      </c>
      <c r="E22" s="111">
        <v>0.14740485305106329</v>
      </c>
      <c r="F22" s="111">
        <v>0.25600143410783865</v>
      </c>
      <c r="G22" s="111">
        <v>0.20351139834936863</v>
      </c>
      <c r="H22" s="111">
        <v>0.25452307488719356</v>
      </c>
    </row>
    <row r="23" spans="1:8">
      <c r="A23" s="297" t="s">
        <v>342</v>
      </c>
      <c r="B23" s="111">
        <v>0.19979404059838674</v>
      </c>
      <c r="C23" s="111">
        <v>0.37881477079960552</v>
      </c>
      <c r="D23" s="111">
        <v>0.16581369087213244</v>
      </c>
      <c r="E23" s="111">
        <v>0.32086344993133392</v>
      </c>
      <c r="F23" s="111">
        <v>0.42554368791225006</v>
      </c>
      <c r="G23" s="111">
        <v>0.22597838924068514</v>
      </c>
      <c r="H23" s="111" t="s">
        <v>50</v>
      </c>
    </row>
    <row r="24" spans="1:8">
      <c r="A24" s="297" t="s">
        <v>343</v>
      </c>
      <c r="B24" s="111">
        <v>0.74266445681343429</v>
      </c>
      <c r="C24" s="111">
        <v>0.20013397890085158</v>
      </c>
      <c r="D24" s="111">
        <v>1</v>
      </c>
      <c r="E24" s="111">
        <v>0.99999999999999989</v>
      </c>
      <c r="F24" s="111">
        <v>1</v>
      </c>
      <c r="G24" s="111">
        <v>0.85581633786456202</v>
      </c>
      <c r="H24" s="111">
        <v>0.59887681882189348</v>
      </c>
    </row>
    <row r="25" spans="1:8">
      <c r="A25" s="297" t="s">
        <v>344</v>
      </c>
      <c r="B25" s="111">
        <v>0.25540569018654635</v>
      </c>
      <c r="C25" s="111">
        <v>0.50835797082654366</v>
      </c>
      <c r="D25" s="111">
        <v>0.67057241678548374</v>
      </c>
      <c r="E25" s="111">
        <v>0.62517430526843087</v>
      </c>
      <c r="F25" s="111">
        <v>0.4865916016394472</v>
      </c>
      <c r="G25" s="111">
        <v>0.4204096279444145</v>
      </c>
      <c r="H25" s="111">
        <v>0.5680952207909965</v>
      </c>
    </row>
    <row r="26" spans="1:8">
      <c r="A26" s="297" t="s">
        <v>345</v>
      </c>
      <c r="B26" s="111" t="s">
        <v>50</v>
      </c>
      <c r="C26" s="111" t="s">
        <v>50</v>
      </c>
      <c r="D26" s="111" t="s">
        <v>50</v>
      </c>
      <c r="E26" s="111">
        <v>4.966529916749287E-2</v>
      </c>
      <c r="F26" s="111">
        <v>6.3979552722965849E-2</v>
      </c>
      <c r="G26" s="111" t="s">
        <v>50</v>
      </c>
      <c r="H26" s="111">
        <v>0.37528308845525621</v>
      </c>
    </row>
    <row r="27" spans="1:8">
      <c r="A27" s="292"/>
      <c r="B27" s="40">
        <f>SUM(B2:B26)/23</f>
        <v>0.28338216950674405</v>
      </c>
      <c r="C27" s="40">
        <f>SUM(C2:C26)/23</f>
        <v>0.4006263814776041</v>
      </c>
      <c r="D27" s="40">
        <f>SUM(D2:D26)/23</f>
        <v>0.36970474450556023</v>
      </c>
      <c r="E27" s="40">
        <f>SUM(E2:E26)/25</f>
        <v>0.297328110176036</v>
      </c>
      <c r="F27" s="40">
        <f>SUM(F2:F26)/25</f>
        <v>0.43488313612790308</v>
      </c>
      <c r="G27" s="111">
        <f>SUM(G2:G26)/24</f>
        <v>0.36751692106063844</v>
      </c>
      <c r="H27" s="111">
        <f>SUM(H2:H26)/22</f>
        <v>0.49382945765665992</v>
      </c>
    </row>
  </sheetData>
  <conditionalFormatting sqref="C2:F26">
    <cfRule type="dataBar" priority="5">
      <dataBar>
        <cfvo type="min"/>
        <cfvo type="max"/>
        <color rgb="FFFF555A"/>
      </dataBar>
      <extLst>
        <ext xmlns:x14="http://schemas.microsoft.com/office/spreadsheetml/2009/9/main" uri="{B025F937-C7B1-47D3-B67F-A62EFF666E3E}">
          <x14:id>{3958D0E6-CD45-4385-8DBB-855E96CC2662}</x14:id>
        </ext>
      </extLst>
    </cfRule>
  </conditionalFormatting>
  <conditionalFormatting sqref="G2:G26">
    <cfRule type="dataBar" priority="4">
      <dataBar>
        <cfvo type="min"/>
        <cfvo type="max"/>
        <color rgb="FFFF555A"/>
      </dataBar>
      <extLst>
        <ext xmlns:x14="http://schemas.microsoft.com/office/spreadsheetml/2009/9/main" uri="{B025F937-C7B1-47D3-B67F-A62EFF666E3E}">
          <x14:id>{88E88D93-0CCE-43D8-8610-78AECD392090}</x14:id>
        </ext>
      </extLst>
    </cfRule>
  </conditionalFormatting>
  <conditionalFormatting sqref="H2:H26">
    <cfRule type="dataBar" priority="3">
      <dataBar>
        <cfvo type="min"/>
        <cfvo type="max"/>
        <color rgb="FFFF555A"/>
      </dataBar>
      <extLst>
        <ext xmlns:x14="http://schemas.microsoft.com/office/spreadsheetml/2009/9/main" uri="{B025F937-C7B1-47D3-B67F-A62EFF666E3E}">
          <x14:id>{9AA38E11-F05A-4E8B-838D-5D5BA325355D}</x14:id>
        </ext>
      </extLst>
    </cfRule>
  </conditionalFormatting>
  <conditionalFormatting sqref="B2:B26">
    <cfRule type="dataBar" priority="2">
      <dataBar>
        <cfvo type="min"/>
        <cfvo type="max"/>
        <color rgb="FFFF555A"/>
      </dataBar>
      <extLst>
        <ext xmlns:x14="http://schemas.microsoft.com/office/spreadsheetml/2009/9/main" uri="{B025F937-C7B1-47D3-B67F-A62EFF666E3E}">
          <x14:id>{93EDB7F6-71E0-420F-BC71-DAB1FAE7AF9E}</x14:id>
        </ext>
      </extLst>
    </cfRule>
  </conditionalFormatting>
  <conditionalFormatting sqref="B27:H27">
    <cfRule type="dataBar" priority="1">
      <dataBar>
        <cfvo type="min"/>
        <cfvo type="max"/>
        <color rgb="FFFFB628"/>
      </dataBar>
      <extLst>
        <ext xmlns:x14="http://schemas.microsoft.com/office/spreadsheetml/2009/9/main" uri="{B025F937-C7B1-47D3-B67F-A62EFF666E3E}">
          <x14:id>{0B9F5BAB-119A-47C6-B84C-6685CE6FDFDB}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958D0E6-CD45-4385-8DBB-855E96CC2662}">
            <x14:dataBar minLength="0" maxLength="100" border="1" negativeBarBorderColorSameAsPositive="0">
              <x14:cfvo type="autoMin"/>
              <x14:cfvo type="autoMax"/>
              <x14:borderColor rgb="FFFF555A"/>
              <x14:negativeFillColor rgb="FFFF0000"/>
              <x14:negativeBorderColor rgb="FFFF0000"/>
              <x14:axisColor rgb="FF000000"/>
            </x14:dataBar>
          </x14:cfRule>
          <xm:sqref>C2:F26</xm:sqref>
        </x14:conditionalFormatting>
        <x14:conditionalFormatting xmlns:xm="http://schemas.microsoft.com/office/excel/2006/main">
          <x14:cfRule type="dataBar" id="{88E88D93-0CCE-43D8-8610-78AECD392090}">
            <x14:dataBar minLength="0" maxLength="100" border="1" negativeBarBorderColorSameAsPositive="0">
              <x14:cfvo type="autoMin"/>
              <x14:cfvo type="autoMax"/>
              <x14:borderColor rgb="FFFF555A"/>
              <x14:negativeFillColor rgb="FFFF0000"/>
              <x14:negativeBorderColor rgb="FFFF0000"/>
              <x14:axisColor rgb="FF000000"/>
            </x14:dataBar>
          </x14:cfRule>
          <xm:sqref>G2:G26</xm:sqref>
        </x14:conditionalFormatting>
        <x14:conditionalFormatting xmlns:xm="http://schemas.microsoft.com/office/excel/2006/main">
          <x14:cfRule type="dataBar" id="{9AA38E11-F05A-4E8B-838D-5D5BA325355D}">
            <x14:dataBar minLength="0" maxLength="100" border="1" negativeBarBorderColorSameAsPositive="0">
              <x14:cfvo type="autoMin"/>
              <x14:cfvo type="autoMax"/>
              <x14:borderColor rgb="FFFF555A"/>
              <x14:negativeFillColor rgb="FFFF0000"/>
              <x14:negativeBorderColor rgb="FFFF0000"/>
              <x14:axisColor rgb="FF000000"/>
            </x14:dataBar>
          </x14:cfRule>
          <xm:sqref>H2:H26</xm:sqref>
        </x14:conditionalFormatting>
        <x14:conditionalFormatting xmlns:xm="http://schemas.microsoft.com/office/excel/2006/main">
          <x14:cfRule type="dataBar" id="{93EDB7F6-71E0-420F-BC71-DAB1FAE7AF9E}">
            <x14:dataBar minLength="0" maxLength="100" border="1" negativeBarBorderColorSameAsPositive="0">
              <x14:cfvo type="autoMin"/>
              <x14:cfvo type="autoMax"/>
              <x14:borderColor rgb="FFFF555A"/>
              <x14:negativeFillColor rgb="FFFF0000"/>
              <x14:negativeBorderColor rgb="FFFF0000"/>
              <x14:axisColor rgb="FF000000"/>
            </x14:dataBar>
          </x14:cfRule>
          <xm:sqref>B2:B26</xm:sqref>
        </x14:conditionalFormatting>
        <x14:conditionalFormatting xmlns:xm="http://schemas.microsoft.com/office/excel/2006/main">
          <x14:cfRule type="dataBar" id="{0B9F5BAB-119A-47C6-B84C-6685CE6FDFDB}">
            <x14:dataBar minLength="0" maxLength="100" border="1" negativeBarBorderColorSameAsPositive="0">
              <x14:cfvo type="autoMin"/>
              <x14:cfvo type="autoMax"/>
              <x14:borderColor rgb="FFFFB628"/>
              <x14:negativeFillColor rgb="FFFF0000"/>
              <x14:negativeBorderColor rgb="FFFF0000"/>
              <x14:axisColor rgb="FF000000"/>
            </x14:dataBar>
          </x14:cfRule>
          <xm:sqref>B27:H27</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W28"/>
  <sheetViews>
    <sheetView topLeftCell="A10" workbookViewId="0">
      <selection activeCell="H27" sqref="H27"/>
    </sheetView>
  </sheetViews>
  <sheetFormatPr baseColWidth="10" defaultRowHeight="14.4"/>
  <sheetData>
    <row r="1" spans="2:23" ht="15" thickBot="1"/>
    <row r="2" spans="2:23" ht="57.6">
      <c r="B2" s="3"/>
      <c r="C2" s="4"/>
      <c r="D2" s="4"/>
      <c r="E2" s="4"/>
      <c r="F2" s="351" t="s">
        <v>0</v>
      </c>
      <c r="G2" s="351"/>
      <c r="H2" s="351"/>
      <c r="I2" s="351"/>
      <c r="J2" s="210"/>
      <c r="K2" s="210"/>
      <c r="L2" s="210" t="s">
        <v>1</v>
      </c>
      <c r="M2" s="314" t="s">
        <v>2</v>
      </c>
      <c r="N2" s="315"/>
      <c r="O2" s="315"/>
      <c r="P2" s="315"/>
      <c r="Q2" s="315"/>
      <c r="R2" s="315"/>
      <c r="S2" s="316"/>
      <c r="T2" s="312" t="s">
        <v>3</v>
      </c>
      <c r="U2" s="312"/>
      <c r="V2" s="313"/>
      <c r="W2" s="5" t="s">
        <v>4</v>
      </c>
    </row>
    <row r="3" spans="2:23" ht="100.8">
      <c r="B3" s="6" t="s">
        <v>5</v>
      </c>
      <c r="C3" s="7" t="s">
        <v>6</v>
      </c>
      <c r="D3" s="7"/>
      <c r="E3" s="7"/>
      <c r="F3" s="5" t="s">
        <v>7</v>
      </c>
      <c r="G3" s="5" t="s">
        <v>116</v>
      </c>
      <c r="H3" s="5" t="s">
        <v>48</v>
      </c>
      <c r="I3" s="5" t="s">
        <v>8</v>
      </c>
      <c r="J3" s="5"/>
      <c r="K3" s="5"/>
      <c r="L3" s="5" t="s">
        <v>9</v>
      </c>
      <c r="M3" s="8" t="s">
        <v>10</v>
      </c>
      <c r="N3" s="8" t="s">
        <v>11</v>
      </c>
      <c r="O3" s="9" t="s">
        <v>12</v>
      </c>
      <c r="P3" s="9" t="s">
        <v>13</v>
      </c>
      <c r="Q3" s="9" t="s">
        <v>14</v>
      </c>
      <c r="R3" s="9" t="s">
        <v>15</v>
      </c>
      <c r="S3" s="9" t="s">
        <v>16</v>
      </c>
      <c r="T3" s="8" t="s">
        <v>17</v>
      </c>
      <c r="U3" s="8" t="s">
        <v>18</v>
      </c>
      <c r="V3" s="9" t="s">
        <v>19</v>
      </c>
      <c r="W3" s="8" t="s">
        <v>20</v>
      </c>
    </row>
    <row r="4" spans="2:23">
      <c r="B4" s="10" t="s">
        <v>21</v>
      </c>
      <c r="C4" s="11">
        <v>80000</v>
      </c>
      <c r="D4" s="11"/>
      <c r="E4" s="11"/>
      <c r="F4" s="205"/>
      <c r="G4" s="205"/>
      <c r="H4" s="21">
        <f>(F4/C4)*1000</f>
        <v>0</v>
      </c>
      <c r="I4" s="205"/>
      <c r="J4" s="205"/>
      <c r="K4" s="205"/>
      <c r="L4" s="13"/>
      <c r="M4" s="205">
        <v>70</v>
      </c>
      <c r="N4" s="14">
        <v>3932</v>
      </c>
      <c r="O4" s="15">
        <v>94</v>
      </c>
      <c r="P4" s="15">
        <v>3071</v>
      </c>
      <c r="Q4" s="15">
        <v>2514</v>
      </c>
      <c r="R4" s="15">
        <v>165</v>
      </c>
      <c r="S4" s="15">
        <v>42</v>
      </c>
      <c r="T4" s="205">
        <v>1</v>
      </c>
      <c r="U4" s="205">
        <v>1</v>
      </c>
      <c r="V4" s="16">
        <v>3</v>
      </c>
      <c r="W4" s="205"/>
    </row>
    <row r="5" spans="2:23">
      <c r="B5" s="10" t="s">
        <v>22</v>
      </c>
      <c r="C5" s="11">
        <v>480000</v>
      </c>
      <c r="D5" s="11"/>
      <c r="E5" s="11"/>
      <c r="F5" s="205">
        <v>10</v>
      </c>
      <c r="G5" s="205"/>
      <c r="H5" s="21">
        <f t="shared" ref="H5:H28" si="0">(F5/C5)*1000</f>
        <v>2.0833333333333332E-2</v>
      </c>
      <c r="I5" s="205">
        <v>4</v>
      </c>
      <c r="J5" s="205"/>
      <c r="K5" s="205"/>
      <c r="L5" s="17">
        <v>198.20500000000001</v>
      </c>
      <c r="M5" s="205">
        <v>367</v>
      </c>
      <c r="N5" s="18">
        <v>30102</v>
      </c>
      <c r="O5" s="19">
        <v>585</v>
      </c>
      <c r="P5" s="15">
        <v>20250</v>
      </c>
      <c r="Q5" s="15">
        <v>18080</v>
      </c>
      <c r="R5" s="15">
        <v>1305</v>
      </c>
      <c r="S5" s="15">
        <v>296</v>
      </c>
      <c r="T5" s="205">
        <v>8</v>
      </c>
      <c r="U5" s="205">
        <v>2</v>
      </c>
      <c r="V5" s="16">
        <v>8</v>
      </c>
      <c r="W5" s="205">
        <v>6</v>
      </c>
    </row>
    <row r="6" spans="2:23">
      <c r="B6" s="10" t="s">
        <v>23</v>
      </c>
      <c r="C6" s="11">
        <v>280000</v>
      </c>
      <c r="D6" s="11"/>
      <c r="E6" s="11"/>
      <c r="F6" s="205"/>
      <c r="G6" s="205"/>
      <c r="H6" s="21">
        <f t="shared" si="0"/>
        <v>0</v>
      </c>
      <c r="I6" s="205"/>
      <c r="J6" s="205"/>
      <c r="K6" s="205"/>
      <c r="L6" s="13"/>
      <c r="M6" s="205">
        <v>109</v>
      </c>
      <c r="N6" s="18">
        <v>8664</v>
      </c>
      <c r="O6" s="19">
        <v>168</v>
      </c>
      <c r="P6" s="15">
        <v>6175</v>
      </c>
      <c r="Q6" s="15">
        <v>5431</v>
      </c>
      <c r="R6" s="15">
        <v>455</v>
      </c>
      <c r="S6" s="15">
        <v>154</v>
      </c>
      <c r="T6" s="205">
        <v>5</v>
      </c>
      <c r="U6" s="205">
        <v>5</v>
      </c>
      <c r="V6" s="16">
        <v>5</v>
      </c>
      <c r="W6" s="205"/>
    </row>
    <row r="7" spans="2:23">
      <c r="B7" s="10" t="s">
        <v>24</v>
      </c>
      <c r="C7" s="11">
        <v>360000</v>
      </c>
      <c r="D7" s="11"/>
      <c r="E7" s="11"/>
      <c r="F7" s="205">
        <v>17</v>
      </c>
      <c r="G7" s="205"/>
      <c r="H7" s="21">
        <f t="shared" si="0"/>
        <v>4.7222222222222221E-2</v>
      </c>
      <c r="I7" s="205">
        <v>10</v>
      </c>
      <c r="J7" s="205"/>
      <c r="K7" s="205"/>
      <c r="L7" s="17">
        <v>203.844909090909</v>
      </c>
      <c r="M7" s="205">
        <v>252</v>
      </c>
      <c r="N7" s="14">
        <v>26115</v>
      </c>
      <c r="O7" s="15">
        <v>471</v>
      </c>
      <c r="P7" s="15">
        <v>16297</v>
      </c>
      <c r="Q7" s="15">
        <v>14954</v>
      </c>
      <c r="R7" s="15">
        <v>1271</v>
      </c>
      <c r="S7" s="15">
        <v>294</v>
      </c>
      <c r="T7" s="205">
        <v>2</v>
      </c>
      <c r="U7" s="205">
        <v>2</v>
      </c>
      <c r="V7" s="16">
        <v>8</v>
      </c>
      <c r="W7" s="205">
        <v>7</v>
      </c>
    </row>
    <row r="8" spans="2:23">
      <c r="B8" s="10" t="s">
        <v>25</v>
      </c>
      <c r="C8" s="11">
        <v>320000</v>
      </c>
      <c r="D8" s="11"/>
      <c r="E8" s="11"/>
      <c r="F8" s="205">
        <v>15</v>
      </c>
      <c r="G8" s="205"/>
      <c r="H8" s="21">
        <f t="shared" si="0"/>
        <v>4.6875E-2</v>
      </c>
      <c r="I8" s="205">
        <v>8</v>
      </c>
      <c r="J8" s="205"/>
      <c r="K8" s="205"/>
      <c r="L8" s="13"/>
      <c r="M8" s="205">
        <v>146</v>
      </c>
      <c r="N8" s="14">
        <v>10829</v>
      </c>
      <c r="O8" s="15">
        <v>209</v>
      </c>
      <c r="P8" s="15">
        <v>7545</v>
      </c>
      <c r="Q8" s="15">
        <v>7155</v>
      </c>
      <c r="R8" s="15">
        <v>299</v>
      </c>
      <c r="S8" s="15">
        <v>134</v>
      </c>
      <c r="T8" s="205">
        <v>2</v>
      </c>
      <c r="U8" s="205">
        <v>2</v>
      </c>
      <c r="V8" s="16">
        <v>6</v>
      </c>
      <c r="W8" s="205">
        <v>19</v>
      </c>
    </row>
    <row r="9" spans="2:23">
      <c r="B9" s="10" t="s">
        <v>26</v>
      </c>
      <c r="C9" s="11">
        <v>450000</v>
      </c>
      <c r="D9" s="11"/>
      <c r="E9" s="11"/>
      <c r="F9" s="205">
        <v>13</v>
      </c>
      <c r="G9" s="205"/>
      <c r="H9" s="21">
        <f t="shared" si="0"/>
        <v>2.8888888888888888E-2</v>
      </c>
      <c r="I9" s="205">
        <v>7</v>
      </c>
      <c r="J9" s="205"/>
      <c r="K9" s="205"/>
      <c r="L9" s="17">
        <v>71.289759036144574</v>
      </c>
      <c r="M9" s="205">
        <v>224</v>
      </c>
      <c r="N9" s="14">
        <v>19919</v>
      </c>
      <c r="O9" s="15">
        <v>400</v>
      </c>
      <c r="P9" s="15">
        <v>14825</v>
      </c>
      <c r="Q9" s="15">
        <v>12368</v>
      </c>
      <c r="R9" s="15">
        <v>1110</v>
      </c>
      <c r="S9" s="15">
        <v>290</v>
      </c>
      <c r="T9" s="205">
        <v>2</v>
      </c>
      <c r="U9" s="205">
        <v>2</v>
      </c>
      <c r="V9" s="16">
        <v>8</v>
      </c>
      <c r="W9" s="205">
        <v>7</v>
      </c>
    </row>
    <row r="10" spans="2:23">
      <c r="B10" s="10" t="s">
        <v>27</v>
      </c>
      <c r="C10" s="11">
        <v>75000</v>
      </c>
      <c r="D10" s="11"/>
      <c r="E10" s="11"/>
      <c r="F10" s="205"/>
      <c r="G10" s="205"/>
      <c r="H10" s="21">
        <f t="shared" si="0"/>
        <v>0</v>
      </c>
      <c r="I10" s="205"/>
      <c r="J10" s="205"/>
      <c r="K10" s="205"/>
      <c r="L10" s="17">
        <v>74.123285714285728</v>
      </c>
      <c r="M10" s="205">
        <v>8</v>
      </c>
      <c r="N10" s="18">
        <v>5950</v>
      </c>
      <c r="O10" s="19">
        <v>178</v>
      </c>
      <c r="P10" s="15">
        <v>3488</v>
      </c>
      <c r="Q10" s="15">
        <v>2989</v>
      </c>
      <c r="R10" s="15">
        <v>323</v>
      </c>
      <c r="S10" s="15">
        <v>130</v>
      </c>
      <c r="T10" s="205">
        <v>1</v>
      </c>
      <c r="U10" s="205">
        <v>1</v>
      </c>
      <c r="V10" s="16">
        <v>1</v>
      </c>
      <c r="W10" s="205"/>
    </row>
    <row r="11" spans="2:23">
      <c r="B11" s="10" t="s">
        <v>28</v>
      </c>
      <c r="C11" s="11">
        <v>700000</v>
      </c>
      <c r="D11" s="11"/>
      <c r="E11" s="11"/>
      <c r="F11" s="205">
        <v>21</v>
      </c>
      <c r="G11" s="205"/>
      <c r="H11" s="21">
        <f t="shared" si="0"/>
        <v>3.0000000000000002E-2</v>
      </c>
      <c r="I11" s="205">
        <v>13</v>
      </c>
      <c r="J11" s="205"/>
      <c r="K11" s="205"/>
      <c r="L11" s="17">
        <v>475.22954545454502</v>
      </c>
      <c r="M11" s="205">
        <v>229</v>
      </c>
      <c r="N11" s="14">
        <v>19063</v>
      </c>
      <c r="O11" s="15">
        <v>384</v>
      </c>
      <c r="P11" s="15">
        <v>11653</v>
      </c>
      <c r="Q11" s="15">
        <v>8528</v>
      </c>
      <c r="R11" s="15">
        <v>722</v>
      </c>
      <c r="S11" s="15">
        <v>189</v>
      </c>
      <c r="T11" s="205">
        <v>2</v>
      </c>
      <c r="U11" s="205">
        <v>2</v>
      </c>
      <c r="V11" s="16">
        <v>12</v>
      </c>
      <c r="W11" s="205">
        <v>143</v>
      </c>
    </row>
    <row r="12" spans="2:23">
      <c r="B12" s="10" t="s">
        <v>29</v>
      </c>
      <c r="C12" s="11">
        <v>230000</v>
      </c>
      <c r="D12" s="11"/>
      <c r="E12" s="11"/>
      <c r="F12" s="205"/>
      <c r="G12" s="205"/>
      <c r="H12" s="21">
        <f t="shared" si="0"/>
        <v>0</v>
      </c>
      <c r="I12" s="205"/>
      <c r="J12" s="205"/>
      <c r="K12" s="205"/>
      <c r="L12" s="17">
        <v>48.705882352941174</v>
      </c>
      <c r="M12" s="205">
        <v>97</v>
      </c>
      <c r="N12" s="14">
        <v>7702</v>
      </c>
      <c r="O12" s="15">
        <v>145</v>
      </c>
      <c r="P12" s="15">
        <v>4977</v>
      </c>
      <c r="Q12" s="15">
        <v>4387</v>
      </c>
      <c r="R12" s="15">
        <v>198</v>
      </c>
      <c r="S12" s="15">
        <v>47</v>
      </c>
      <c r="T12" s="205">
        <v>1</v>
      </c>
      <c r="U12" s="205">
        <v>1</v>
      </c>
      <c r="V12" s="16">
        <v>4</v>
      </c>
      <c r="W12" s="205"/>
    </row>
    <row r="13" spans="2:23">
      <c r="B13" s="10" t="s">
        <v>30</v>
      </c>
      <c r="C13" s="11">
        <v>200000</v>
      </c>
      <c r="D13" s="11"/>
      <c r="E13" s="11"/>
      <c r="F13" s="205"/>
      <c r="G13" s="205"/>
      <c r="H13" s="21">
        <f t="shared" si="0"/>
        <v>0</v>
      </c>
      <c r="I13" s="205"/>
      <c r="J13" s="205"/>
      <c r="K13" s="205"/>
      <c r="L13" s="17">
        <v>90</v>
      </c>
      <c r="M13" s="205">
        <v>155</v>
      </c>
      <c r="N13" s="18">
        <v>12742</v>
      </c>
      <c r="O13" s="19">
        <v>230</v>
      </c>
      <c r="P13" s="15">
        <v>7951</v>
      </c>
      <c r="Q13" s="15">
        <v>7069</v>
      </c>
      <c r="R13" s="15">
        <v>435</v>
      </c>
      <c r="S13" s="15">
        <v>137</v>
      </c>
      <c r="T13" s="205">
        <v>4</v>
      </c>
      <c r="U13" s="205">
        <v>1</v>
      </c>
      <c r="V13" s="16">
        <v>4</v>
      </c>
      <c r="W13" s="205"/>
    </row>
    <row r="14" spans="2:23">
      <c r="B14" s="10" t="s">
        <v>31</v>
      </c>
      <c r="C14" s="11">
        <v>120000</v>
      </c>
      <c r="D14" s="11"/>
      <c r="E14" s="11"/>
      <c r="F14" s="205"/>
      <c r="G14" s="205"/>
      <c r="H14" s="21">
        <f t="shared" si="0"/>
        <v>0</v>
      </c>
      <c r="I14" s="205"/>
      <c r="J14" s="205"/>
      <c r="K14" s="205"/>
      <c r="L14" s="17">
        <v>74.926000000000002</v>
      </c>
      <c r="M14" s="205">
        <v>74</v>
      </c>
      <c r="N14" s="14">
        <v>8951</v>
      </c>
      <c r="O14" s="15">
        <v>129</v>
      </c>
      <c r="P14" s="15">
        <v>4970</v>
      </c>
      <c r="Q14" s="15">
        <v>4418</v>
      </c>
      <c r="R14" s="15">
        <v>514</v>
      </c>
      <c r="S14" s="15">
        <v>67</v>
      </c>
      <c r="T14" s="205">
        <v>1</v>
      </c>
      <c r="U14" s="205">
        <v>1</v>
      </c>
      <c r="V14" s="16">
        <v>3</v>
      </c>
      <c r="W14" s="205"/>
    </row>
    <row r="15" spans="2:23">
      <c r="B15" s="10" t="s">
        <v>32</v>
      </c>
      <c r="C15" s="11">
        <v>450000</v>
      </c>
      <c r="D15" s="11"/>
      <c r="E15" s="11"/>
      <c r="F15" s="205">
        <v>15</v>
      </c>
      <c r="G15" s="205"/>
      <c r="H15" s="21">
        <f t="shared" si="0"/>
        <v>3.3333333333333333E-2</v>
      </c>
      <c r="I15" s="205">
        <v>5</v>
      </c>
      <c r="J15" s="205"/>
      <c r="K15" s="205"/>
      <c r="L15" s="17">
        <v>540.03381428571402</v>
      </c>
      <c r="M15" s="205">
        <v>249</v>
      </c>
      <c r="N15" s="18">
        <v>24696</v>
      </c>
      <c r="O15" s="19">
        <v>458</v>
      </c>
      <c r="P15" s="15">
        <v>16853</v>
      </c>
      <c r="Q15" s="15">
        <v>12129</v>
      </c>
      <c r="R15" s="15">
        <v>1329</v>
      </c>
      <c r="S15" s="15">
        <v>366</v>
      </c>
      <c r="T15" s="205">
        <v>2</v>
      </c>
      <c r="U15" s="205">
        <v>5</v>
      </c>
      <c r="V15" s="16">
        <v>5</v>
      </c>
      <c r="W15" s="205"/>
    </row>
    <row r="16" spans="2:23">
      <c r="B16" s="10" t="s">
        <v>33</v>
      </c>
      <c r="C16" s="20">
        <v>380000</v>
      </c>
      <c r="D16" s="20"/>
      <c r="E16" s="20"/>
      <c r="F16" s="205">
        <v>11</v>
      </c>
      <c r="G16" s="205"/>
      <c r="H16" s="21">
        <f t="shared" si="0"/>
        <v>2.8947368421052631E-2</v>
      </c>
      <c r="I16" s="205">
        <v>4</v>
      </c>
      <c r="J16" s="205"/>
      <c r="K16" s="205"/>
      <c r="L16" s="21">
        <v>199.91</v>
      </c>
      <c r="M16" s="205">
        <v>197</v>
      </c>
      <c r="N16" s="14">
        <v>17686</v>
      </c>
      <c r="O16" s="15">
        <v>335</v>
      </c>
      <c r="P16" s="15">
        <v>11883</v>
      </c>
      <c r="Q16" s="15">
        <v>10147</v>
      </c>
      <c r="R16" s="15">
        <v>1027</v>
      </c>
      <c r="S16" s="15">
        <v>224</v>
      </c>
      <c r="T16" s="205">
        <v>2</v>
      </c>
      <c r="U16" s="205">
        <v>2</v>
      </c>
      <c r="V16" s="16">
        <v>6</v>
      </c>
      <c r="W16" s="205"/>
    </row>
    <row r="17" spans="2:23">
      <c r="B17" s="10" t="s">
        <v>34</v>
      </c>
      <c r="C17" s="11">
        <v>140000</v>
      </c>
      <c r="D17" s="11"/>
      <c r="E17" s="11"/>
      <c r="F17" s="205">
        <v>4</v>
      </c>
      <c r="G17" s="205"/>
      <c r="H17" s="21">
        <f t="shared" si="0"/>
        <v>2.8571428571428571E-2</v>
      </c>
      <c r="I17" s="205">
        <v>2</v>
      </c>
      <c r="J17" s="205"/>
      <c r="K17" s="205"/>
      <c r="L17" s="13"/>
      <c r="M17" s="205">
        <v>47</v>
      </c>
      <c r="N17" s="14">
        <v>8768</v>
      </c>
      <c r="O17" s="15">
        <v>160</v>
      </c>
      <c r="P17" s="15">
        <v>5115</v>
      </c>
      <c r="Q17" s="15">
        <v>4482</v>
      </c>
      <c r="R17" s="15">
        <v>539</v>
      </c>
      <c r="S17" s="15">
        <v>136</v>
      </c>
      <c r="T17" s="205">
        <v>2</v>
      </c>
      <c r="U17" s="205">
        <v>2</v>
      </c>
      <c r="V17" s="16">
        <v>2</v>
      </c>
      <c r="W17" s="205">
        <v>8</v>
      </c>
    </row>
    <row r="18" spans="2:23">
      <c r="B18" s="10" t="s">
        <v>35</v>
      </c>
      <c r="C18" s="11">
        <v>550000</v>
      </c>
      <c r="D18" s="11"/>
      <c r="E18" s="11"/>
      <c r="F18" s="205">
        <v>21</v>
      </c>
      <c r="G18" s="205"/>
      <c r="H18" s="21">
        <f t="shared" si="0"/>
        <v>3.8181818181818178E-2</v>
      </c>
      <c r="I18" s="205">
        <v>9</v>
      </c>
      <c r="J18" s="205"/>
      <c r="K18" s="205"/>
      <c r="L18" s="17">
        <v>304.75400000000002</v>
      </c>
      <c r="M18" s="205">
        <v>353</v>
      </c>
      <c r="N18" s="14">
        <v>54256</v>
      </c>
      <c r="O18" s="15">
        <v>1349</v>
      </c>
      <c r="P18" s="15">
        <v>36097</v>
      </c>
      <c r="Q18" s="15">
        <v>30440</v>
      </c>
      <c r="R18" s="15">
        <v>3808</v>
      </c>
      <c r="S18" s="15">
        <v>1201</v>
      </c>
      <c r="T18" s="205">
        <v>2</v>
      </c>
      <c r="U18" s="205">
        <v>2</v>
      </c>
      <c r="V18" s="16">
        <v>10</v>
      </c>
      <c r="W18" s="205">
        <v>453</v>
      </c>
    </row>
    <row r="19" spans="2:23">
      <c r="B19" s="10" t="s">
        <v>36</v>
      </c>
      <c r="C19" s="11">
        <v>150000</v>
      </c>
      <c r="D19" s="11"/>
      <c r="E19" s="11"/>
      <c r="F19" s="205">
        <v>7</v>
      </c>
      <c r="G19" s="205"/>
      <c r="H19" s="21">
        <f t="shared" si="0"/>
        <v>4.6666666666666662E-2</v>
      </c>
      <c r="I19" s="205">
        <v>2</v>
      </c>
      <c r="J19" s="205"/>
      <c r="K19" s="205"/>
      <c r="L19" s="13"/>
      <c r="M19" s="205">
        <v>107</v>
      </c>
      <c r="N19" s="14">
        <v>10772</v>
      </c>
      <c r="O19" s="15">
        <v>225</v>
      </c>
      <c r="P19" s="15">
        <v>7774</v>
      </c>
      <c r="Q19" s="15">
        <v>7207</v>
      </c>
      <c r="R19" s="15">
        <v>754</v>
      </c>
      <c r="S19" s="15">
        <v>161</v>
      </c>
      <c r="T19" s="205">
        <v>2</v>
      </c>
      <c r="U19" s="205">
        <v>2</v>
      </c>
      <c r="V19" s="16">
        <v>3</v>
      </c>
      <c r="W19" s="205">
        <v>17</v>
      </c>
    </row>
    <row r="20" spans="2:23">
      <c r="B20" s="10" t="s">
        <v>37</v>
      </c>
      <c r="C20" s="11">
        <v>5000</v>
      </c>
      <c r="D20" s="11"/>
      <c r="E20" s="11"/>
      <c r="F20" s="205"/>
      <c r="G20" s="205"/>
      <c r="H20" s="21">
        <f t="shared" si="0"/>
        <v>0</v>
      </c>
      <c r="I20" s="205"/>
      <c r="J20" s="205"/>
      <c r="K20" s="205"/>
      <c r="L20" s="13"/>
      <c r="M20" s="205">
        <v>5</v>
      </c>
      <c r="N20" s="14">
        <v>356</v>
      </c>
      <c r="O20" s="15">
        <v>10</v>
      </c>
      <c r="P20" s="15">
        <v>259</v>
      </c>
      <c r="Q20" s="15">
        <v>228</v>
      </c>
      <c r="R20" s="15">
        <v>19</v>
      </c>
      <c r="S20" s="15">
        <v>7</v>
      </c>
      <c r="T20" s="205">
        <v>1</v>
      </c>
      <c r="U20" s="205">
        <v>1</v>
      </c>
      <c r="V20" s="16">
        <v>2</v>
      </c>
      <c r="W20" s="205"/>
    </row>
    <row r="21" spans="2:23">
      <c r="B21" s="22" t="s">
        <v>38</v>
      </c>
      <c r="C21" s="11">
        <v>40000</v>
      </c>
      <c r="D21" s="11"/>
      <c r="E21" s="11"/>
      <c r="F21" s="23"/>
      <c r="G21" s="23"/>
      <c r="H21" s="21">
        <f t="shared" si="0"/>
        <v>0</v>
      </c>
      <c r="I21" s="23"/>
      <c r="J21" s="23"/>
      <c r="K21" s="23"/>
      <c r="L21" s="17">
        <v>101.383</v>
      </c>
      <c r="M21" s="23">
        <v>37</v>
      </c>
      <c r="N21" s="24">
        <v>3095</v>
      </c>
      <c r="O21" s="25">
        <v>60</v>
      </c>
      <c r="P21" s="26">
        <v>2332</v>
      </c>
      <c r="Q21" s="26">
        <v>2156</v>
      </c>
      <c r="R21" s="26">
        <v>142</v>
      </c>
      <c r="S21" s="26">
        <v>56</v>
      </c>
      <c r="T21" s="23">
        <v>1</v>
      </c>
      <c r="U21" s="23">
        <v>1</v>
      </c>
      <c r="V21" s="16">
        <v>1</v>
      </c>
      <c r="W21" s="23"/>
    </row>
    <row r="22" spans="2:23">
      <c r="B22" s="22" t="s">
        <v>39</v>
      </c>
      <c r="C22" s="11"/>
      <c r="D22" s="11"/>
      <c r="E22" s="11"/>
      <c r="F22" s="23"/>
      <c r="G22" s="23"/>
      <c r="H22" s="21" t="e">
        <f t="shared" si="0"/>
        <v>#DIV/0!</v>
      </c>
      <c r="I22" s="23"/>
      <c r="J22" s="23"/>
      <c r="K22" s="23"/>
      <c r="L22" s="27"/>
      <c r="M22" s="23"/>
      <c r="N22" s="24">
        <v>2536</v>
      </c>
      <c r="O22" s="25">
        <v>43</v>
      </c>
      <c r="P22" s="26"/>
      <c r="Q22" s="26"/>
      <c r="R22" s="26"/>
      <c r="S22" s="26"/>
      <c r="T22" s="23"/>
      <c r="U22" s="23"/>
      <c r="V22" s="28"/>
      <c r="W22" s="23">
        <v>11</v>
      </c>
    </row>
    <row r="23" spans="2:23">
      <c r="B23" s="22" t="s">
        <v>40</v>
      </c>
      <c r="C23" s="29">
        <v>300000</v>
      </c>
      <c r="D23" s="29"/>
      <c r="E23" s="29"/>
      <c r="F23" s="23">
        <v>8</v>
      </c>
      <c r="G23" s="23"/>
      <c r="H23" s="21">
        <f t="shared" si="0"/>
        <v>2.6666666666666665E-2</v>
      </c>
      <c r="I23" s="23">
        <v>2</v>
      </c>
      <c r="J23" s="23"/>
      <c r="K23" s="23"/>
      <c r="L23" s="17">
        <v>102.60899999999999</v>
      </c>
      <c r="M23" s="23">
        <v>127</v>
      </c>
      <c r="N23" s="30">
        <v>10803</v>
      </c>
      <c r="O23" s="26">
        <v>212</v>
      </c>
      <c r="P23" s="26">
        <v>7158</v>
      </c>
      <c r="Q23" s="26">
        <v>6826</v>
      </c>
      <c r="R23" s="26">
        <v>518</v>
      </c>
      <c r="S23" s="26">
        <v>134</v>
      </c>
      <c r="T23" s="23">
        <v>2</v>
      </c>
      <c r="U23" s="31">
        <v>5</v>
      </c>
      <c r="V23" s="16">
        <v>5</v>
      </c>
      <c r="W23" s="23"/>
    </row>
    <row r="24" spans="2:23">
      <c r="B24" s="22" t="s">
        <v>41</v>
      </c>
      <c r="C24" s="29">
        <v>700000</v>
      </c>
      <c r="D24" s="29"/>
      <c r="E24" s="29"/>
      <c r="F24" s="23">
        <v>16</v>
      </c>
      <c r="G24" s="23"/>
      <c r="H24" s="21">
        <f t="shared" si="0"/>
        <v>2.2857142857142857E-2</v>
      </c>
      <c r="I24" s="23">
        <v>10</v>
      </c>
      <c r="J24" s="23"/>
      <c r="K24" s="23"/>
      <c r="L24" s="17">
        <v>363.30954545454546</v>
      </c>
      <c r="M24" s="23">
        <v>113</v>
      </c>
      <c r="N24" s="30">
        <v>10305</v>
      </c>
      <c r="O24" s="26">
        <v>194</v>
      </c>
      <c r="P24" s="26">
        <v>7097</v>
      </c>
      <c r="Q24" s="26">
        <v>6038</v>
      </c>
      <c r="R24" s="26">
        <v>371</v>
      </c>
      <c r="S24" s="26">
        <v>103</v>
      </c>
      <c r="T24" s="23">
        <v>2</v>
      </c>
      <c r="U24" s="23">
        <v>2</v>
      </c>
      <c r="V24" s="16">
        <v>8</v>
      </c>
      <c r="W24" s="23">
        <v>21</v>
      </c>
    </row>
    <row r="25" spans="2:23">
      <c r="B25" s="22" t="s">
        <v>42</v>
      </c>
      <c r="C25" s="32">
        <v>60000</v>
      </c>
      <c r="D25" s="32"/>
      <c r="E25" s="32"/>
      <c r="F25" s="23"/>
      <c r="G25" s="23"/>
      <c r="H25" s="21">
        <f t="shared" si="0"/>
        <v>0</v>
      </c>
      <c r="I25" s="23"/>
      <c r="J25" s="23"/>
      <c r="K25" s="23"/>
      <c r="L25" s="27"/>
      <c r="M25" s="23">
        <v>72</v>
      </c>
      <c r="N25" s="24">
        <v>9315</v>
      </c>
      <c r="O25" s="25">
        <v>152</v>
      </c>
      <c r="P25" s="26">
        <v>7114</v>
      </c>
      <c r="Q25" s="26">
        <v>6371</v>
      </c>
      <c r="R25" s="26">
        <v>566</v>
      </c>
      <c r="S25" s="26">
        <v>190</v>
      </c>
      <c r="T25" s="23">
        <v>1</v>
      </c>
      <c r="U25" s="23">
        <v>1</v>
      </c>
      <c r="V25" s="16">
        <v>3</v>
      </c>
      <c r="W25" s="23"/>
    </row>
    <row r="26" spans="2:23">
      <c r="B26" s="22" t="s">
        <v>43</v>
      </c>
      <c r="C26" s="29">
        <v>60000</v>
      </c>
      <c r="D26" s="29"/>
      <c r="E26" s="29"/>
      <c r="F26" s="23"/>
      <c r="G26" s="23"/>
      <c r="H26" s="21">
        <f t="shared" si="0"/>
        <v>0</v>
      </c>
      <c r="I26" s="23"/>
      <c r="J26" s="23"/>
      <c r="K26" s="23"/>
      <c r="L26" s="27"/>
      <c r="M26" s="23">
        <v>51</v>
      </c>
      <c r="N26" s="30">
        <v>2799</v>
      </c>
      <c r="O26" s="26">
        <v>83</v>
      </c>
      <c r="P26" s="26">
        <v>1993</v>
      </c>
      <c r="Q26" s="26">
        <v>1819</v>
      </c>
      <c r="R26" s="26">
        <v>142</v>
      </c>
      <c r="S26" s="26">
        <v>41</v>
      </c>
      <c r="T26" s="23">
        <v>1</v>
      </c>
      <c r="U26" s="23">
        <v>1</v>
      </c>
      <c r="V26" s="16">
        <v>2</v>
      </c>
      <c r="W26" s="23">
        <v>1</v>
      </c>
    </row>
    <row r="27" spans="2:23">
      <c r="B27" s="22" t="s">
        <v>44</v>
      </c>
      <c r="C27" s="11">
        <v>12000</v>
      </c>
      <c r="D27" s="11"/>
      <c r="E27" s="11"/>
      <c r="F27" s="23"/>
      <c r="G27" s="23"/>
      <c r="H27" s="21">
        <f t="shared" si="0"/>
        <v>0</v>
      </c>
      <c r="I27" s="23"/>
      <c r="J27" s="23"/>
      <c r="K27" s="23"/>
      <c r="L27" s="17">
        <v>11.298</v>
      </c>
      <c r="M27" s="23">
        <v>17</v>
      </c>
      <c r="N27" s="24">
        <v>1630</v>
      </c>
      <c r="O27" s="25">
        <v>27</v>
      </c>
      <c r="P27" s="26">
        <v>1120</v>
      </c>
      <c r="Q27" s="26">
        <v>856</v>
      </c>
      <c r="R27" s="26">
        <v>58</v>
      </c>
      <c r="S27" s="26">
        <v>15</v>
      </c>
      <c r="T27" s="23">
        <v>1</v>
      </c>
      <c r="U27" s="23">
        <v>1</v>
      </c>
      <c r="V27" s="16">
        <v>1</v>
      </c>
      <c r="W27" s="23"/>
    </row>
    <row r="28" spans="2:23" ht="15" thickBot="1">
      <c r="B28" s="33" t="s">
        <v>45</v>
      </c>
      <c r="C28" s="34"/>
      <c r="D28" s="34"/>
      <c r="E28" s="34"/>
      <c r="F28" s="35"/>
      <c r="G28" s="35"/>
      <c r="H28" s="21" t="e">
        <f t="shared" si="0"/>
        <v>#DIV/0!</v>
      </c>
      <c r="I28" s="35"/>
      <c r="J28" s="35"/>
      <c r="K28" s="35"/>
      <c r="L28" s="36"/>
      <c r="M28" s="35"/>
      <c r="N28" s="37"/>
      <c r="O28" s="38"/>
      <c r="P28" s="38"/>
      <c r="Q28" s="38"/>
      <c r="R28" s="38"/>
      <c r="S28" s="38"/>
      <c r="T28" s="35"/>
      <c r="U28" s="35"/>
      <c r="V28" s="39"/>
      <c r="W28" s="23"/>
    </row>
  </sheetData>
  <mergeCells count="3">
    <mergeCell ref="F2:I2"/>
    <mergeCell ref="M2:S2"/>
    <mergeCell ref="T2:V2"/>
  </mergeCells>
  <conditionalFormatting sqref="H4:H28">
    <cfRule type="dataBar" priority="1">
      <dataBar>
        <cfvo type="min"/>
        <cfvo type="max"/>
        <color rgb="FF638EC6"/>
      </dataBar>
      <extLst>
        <ext xmlns:x14="http://schemas.microsoft.com/office/spreadsheetml/2009/9/main" uri="{B025F937-C7B1-47D3-B67F-A62EFF666E3E}">
          <x14:id>{262836F7-5509-413C-B336-14E23D02FDFF}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62836F7-5509-413C-B336-14E23D02FDFF}">
            <x14:dataBar minLength="0" maxLength="100" border="1" negativeBarBorderColorSameAsPositive="0">
              <x14:cfvo type="autoMin"/>
              <x14:cfvo type="autoMax"/>
              <x14:borderColor rgb="FF638EC6"/>
              <x14:negativeFillColor rgb="FFFF0000"/>
              <x14:negativeBorderColor rgb="FFFF0000"/>
              <x14:axisColor rgb="FF000000"/>
            </x14:dataBar>
          </x14:cfRule>
          <xm:sqref>H4:H28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C61"/>
  <sheetViews>
    <sheetView zoomScale="90" zoomScaleNormal="90" workbookViewId="0">
      <selection activeCell="C33" sqref="C33:G33"/>
    </sheetView>
  </sheetViews>
  <sheetFormatPr baseColWidth="10" defaultRowHeight="14.4"/>
  <cols>
    <col min="3" max="3" width="21.44140625" customWidth="1"/>
  </cols>
  <sheetData>
    <row r="2" spans="2:29">
      <c r="B2" s="302" t="s">
        <v>70</v>
      </c>
      <c r="C2" s="303"/>
      <c r="D2" s="303"/>
      <c r="E2" s="303"/>
      <c r="F2" s="304"/>
      <c r="G2" s="305" t="s">
        <v>127</v>
      </c>
      <c r="H2" s="306"/>
      <c r="I2" s="306"/>
      <c r="J2" s="306"/>
      <c r="K2" s="306"/>
      <c r="L2" s="306"/>
      <c r="M2" s="306"/>
      <c r="N2" s="306"/>
      <c r="O2" s="306"/>
      <c r="P2" s="306"/>
      <c r="Q2" s="306"/>
      <c r="R2" s="306"/>
      <c r="S2" s="306"/>
      <c r="T2" s="306"/>
      <c r="U2" s="307"/>
      <c r="V2" s="298" t="s">
        <v>302</v>
      </c>
      <c r="W2" s="299"/>
      <c r="X2" s="299"/>
      <c r="Y2" s="299"/>
      <c r="Z2" s="299"/>
      <c r="AA2" s="299"/>
      <c r="AB2" s="299"/>
      <c r="AC2" s="300"/>
    </row>
    <row r="3" spans="2:29" ht="41.4">
      <c r="B3" s="80" t="s">
        <v>5</v>
      </c>
      <c r="C3" s="80" t="s">
        <v>303</v>
      </c>
      <c r="D3" s="267" t="s">
        <v>304</v>
      </c>
      <c r="E3" s="267" t="s">
        <v>305</v>
      </c>
      <c r="F3" s="268" t="s">
        <v>306</v>
      </c>
      <c r="G3" s="268" t="s">
        <v>57</v>
      </c>
      <c r="H3" s="268" t="s">
        <v>214</v>
      </c>
      <c r="I3" s="80" t="s">
        <v>307</v>
      </c>
      <c r="J3" s="80" t="s">
        <v>48</v>
      </c>
      <c r="K3" s="80" t="s">
        <v>116</v>
      </c>
      <c r="L3" s="80" t="s">
        <v>308</v>
      </c>
      <c r="M3" s="237" t="s">
        <v>48</v>
      </c>
      <c r="N3" s="237" t="s">
        <v>118</v>
      </c>
      <c r="O3" s="80" t="s">
        <v>309</v>
      </c>
      <c r="P3" s="269" t="s">
        <v>310</v>
      </c>
      <c r="Q3" s="289" t="s">
        <v>48</v>
      </c>
      <c r="R3" s="289" t="s">
        <v>118</v>
      </c>
      <c r="S3" s="270" t="s">
        <v>311</v>
      </c>
      <c r="T3" s="290" t="s">
        <v>48</v>
      </c>
      <c r="U3" s="290" t="s">
        <v>116</v>
      </c>
      <c r="V3" s="290" t="s">
        <v>315</v>
      </c>
      <c r="W3" s="290" t="s">
        <v>214</v>
      </c>
      <c r="X3" s="267" t="s">
        <v>312</v>
      </c>
      <c r="Y3" s="267" t="s">
        <v>48</v>
      </c>
      <c r="Z3" s="267" t="s">
        <v>118</v>
      </c>
      <c r="AA3" s="267" t="s">
        <v>313</v>
      </c>
      <c r="AB3" s="152" t="s">
        <v>48</v>
      </c>
      <c r="AC3" s="152" t="s">
        <v>118</v>
      </c>
    </row>
    <row r="4" spans="2:29">
      <c r="B4" s="58" t="s">
        <v>21</v>
      </c>
      <c r="C4" s="271">
        <v>34284</v>
      </c>
      <c r="D4" s="271">
        <v>12577</v>
      </c>
      <c r="E4" s="271">
        <v>19595</v>
      </c>
      <c r="F4" s="271">
        <v>18201</v>
      </c>
      <c r="G4" s="291">
        <f>H4*$F$30</f>
        <v>0.51131870422878212</v>
      </c>
      <c r="H4" s="291">
        <f>K4+N4+R4+U4</f>
        <v>1.5103419598504413</v>
      </c>
      <c r="I4" s="272">
        <v>828</v>
      </c>
      <c r="J4" s="288">
        <f>(I4/C4)*1000</f>
        <v>24.151207560378019</v>
      </c>
      <c r="K4" s="288">
        <f>J4*$I$30</f>
        <v>0.32635815464242601</v>
      </c>
      <c r="L4" s="272">
        <v>6284</v>
      </c>
      <c r="M4" s="288">
        <f>(L4/C4)*1000</f>
        <v>183.29249795823125</v>
      </c>
      <c r="N4" s="288">
        <f>M4*$L$30</f>
        <v>0.37250323117931372</v>
      </c>
      <c r="O4" s="272">
        <v>27172</v>
      </c>
      <c r="P4" s="272">
        <v>40</v>
      </c>
      <c r="Q4" s="288">
        <f>(P4/C4)*1000</f>
        <v>1.1667250029168126</v>
      </c>
      <c r="R4" s="288">
        <f>Q4*$P$30</f>
        <v>0.81148057402870166</v>
      </c>
      <c r="S4" s="272">
        <v>0</v>
      </c>
      <c r="T4" s="288">
        <f>(S4/C4)*1000</f>
        <v>0</v>
      </c>
      <c r="U4" s="288">
        <f>T4*$S$30</f>
        <v>0</v>
      </c>
      <c r="V4" s="288">
        <f>W4*$W$31</f>
        <v>7.8541154692488499E-2</v>
      </c>
      <c r="W4" s="288">
        <f>Z4+AC4</f>
        <v>7.9601444910748123E-2</v>
      </c>
      <c r="X4" s="205">
        <v>100</v>
      </c>
      <c r="Y4" s="21">
        <f>(X4/C4)*1000</f>
        <v>2.9168125072920312</v>
      </c>
      <c r="Z4" s="78">
        <f>Y4*$X$30</f>
        <v>6.6101640605464362E-2</v>
      </c>
      <c r="AA4" s="205">
        <v>1</v>
      </c>
      <c r="AB4" s="111">
        <f>(AA4/C4)*1000</f>
        <v>2.9168125072920312E-2</v>
      </c>
      <c r="AC4" s="201">
        <f>1*$AA$30</f>
        <v>1.3499804305283757E-2</v>
      </c>
    </row>
    <row r="5" spans="2:29">
      <c r="B5" s="58" t="s">
        <v>22</v>
      </c>
      <c r="C5" s="271">
        <v>253794</v>
      </c>
      <c r="D5" s="271">
        <v>111615</v>
      </c>
      <c r="E5" s="271">
        <v>150734</v>
      </c>
      <c r="F5" s="271">
        <v>132792</v>
      </c>
      <c r="G5" s="291">
        <f t="shared" ref="G5:G28" si="0">H5*$F$30</f>
        <v>0.24704178297269672</v>
      </c>
      <c r="H5" s="291">
        <f t="shared" ref="H5:H28" si="1">K5+N5+R5+U5</f>
        <v>0.72971625636637005</v>
      </c>
      <c r="I5" s="273">
        <v>3707</v>
      </c>
      <c r="J5" s="288">
        <f t="shared" ref="J5:J28" si="2">(I5/C5)*1000</f>
        <v>14.60633427110176</v>
      </c>
      <c r="K5" s="288">
        <f t="shared" ref="K5:K28" si="3">J5*$I$30</f>
        <v>0.19737714095206021</v>
      </c>
      <c r="L5" s="273">
        <v>25158</v>
      </c>
      <c r="M5" s="288">
        <f t="shared" ref="M5:M28" si="4">(L5/C5)*1000</f>
        <v>99.127638951275443</v>
      </c>
      <c r="N5" s="288">
        <f t="shared" ref="N5:N28" si="5">M5*$L$30</f>
        <v>0.20145595820807169</v>
      </c>
      <c r="O5" s="273">
        <v>224929</v>
      </c>
      <c r="P5" s="272">
        <v>89</v>
      </c>
      <c r="Q5" s="288">
        <f t="shared" ref="Q5:Q28" si="6">(P5/C5)*1000</f>
        <v>0.35067810901754964</v>
      </c>
      <c r="R5" s="288">
        <f t="shared" ref="R5:R28" si="7">Q5*$P$30</f>
        <v>0.24390363838388618</v>
      </c>
      <c r="S5" s="272">
        <v>16</v>
      </c>
      <c r="T5" s="288">
        <f t="shared" ref="T5:T28" si="8">(S5/C5)*1000</f>
        <v>6.3043255553716787E-2</v>
      </c>
      <c r="U5" s="288">
        <f t="shared" ref="U5:U28" si="9">T5*$S$30</f>
        <v>8.6979518822351984E-2</v>
      </c>
      <c r="V5" s="288">
        <f t="shared" ref="V5:V27" si="10">W5*$W$31</f>
        <v>1.6139335074275073E-2</v>
      </c>
      <c r="W5" s="288">
        <f t="shared" ref="W5:W28" si="11">Z5+AC5</f>
        <v>1.635721293939519E-2</v>
      </c>
      <c r="X5" s="205">
        <v>32</v>
      </c>
      <c r="Y5" s="21">
        <f t="shared" ref="Y5:Y28" si="12">(X5/C5)*1000</f>
        <v>0.12608651110743357</v>
      </c>
      <c r="Z5" s="78">
        <f t="shared" ref="Z5:Z28" si="13">Y5*$X$30</f>
        <v>2.8574086341114318E-3</v>
      </c>
      <c r="AA5" s="205">
        <v>8</v>
      </c>
      <c r="AB5" s="111">
        <f t="shared" ref="AB5:AB28" si="14">(AA5/C5)*1000</f>
        <v>3.1521627776858394E-2</v>
      </c>
      <c r="AC5" s="201">
        <f t="shared" ref="AC5:AC28" si="15">1*$AA$30</f>
        <v>1.3499804305283757E-2</v>
      </c>
    </row>
    <row r="6" spans="2:29">
      <c r="B6" s="58" t="s">
        <v>23</v>
      </c>
      <c r="C6" s="271">
        <v>118525</v>
      </c>
      <c r="D6" s="271">
        <v>40893</v>
      </c>
      <c r="E6" s="271">
        <v>70209</v>
      </c>
      <c r="F6" s="271">
        <v>64681</v>
      </c>
      <c r="G6" s="291">
        <f t="shared" si="0"/>
        <v>6.3697538629099201E-2</v>
      </c>
      <c r="H6" s="291">
        <f t="shared" si="1"/>
        <v>0.18815088228745358</v>
      </c>
      <c r="I6" s="272">
        <v>343</v>
      </c>
      <c r="J6" s="288">
        <f t="shared" si="2"/>
        <v>2.8939042396118966</v>
      </c>
      <c r="K6" s="288">
        <f t="shared" si="3"/>
        <v>3.9105673908458136E-2</v>
      </c>
      <c r="L6" s="272">
        <v>2549</v>
      </c>
      <c r="M6" s="288">
        <f t="shared" si="4"/>
        <v>21.506011390002108</v>
      </c>
      <c r="N6" s="288">
        <f t="shared" si="5"/>
        <v>4.3706419094034457E-2</v>
      </c>
      <c r="O6" s="272">
        <v>115633</v>
      </c>
      <c r="P6" s="272">
        <v>12</v>
      </c>
      <c r="Q6" s="288">
        <f t="shared" si="6"/>
        <v>0.10124446319341911</v>
      </c>
      <c r="R6" s="288">
        <f t="shared" si="7"/>
        <v>7.0417549040286867E-2</v>
      </c>
      <c r="S6" s="272">
        <v>3</v>
      </c>
      <c r="T6" s="288">
        <f t="shared" si="8"/>
        <v>2.5311115798354777E-2</v>
      </c>
      <c r="U6" s="288">
        <f t="shared" si="9"/>
        <v>3.492124024467412E-2</v>
      </c>
      <c r="V6" s="288">
        <f t="shared" si="10"/>
        <v>1.6338479401257371E-2</v>
      </c>
      <c r="W6" s="288">
        <f t="shared" si="11"/>
        <v>1.6559045675820255E-2</v>
      </c>
      <c r="X6" s="205">
        <v>16</v>
      </c>
      <c r="Y6" s="21">
        <f t="shared" si="12"/>
        <v>0.13499261759122549</v>
      </c>
      <c r="Z6" s="78">
        <f t="shared" si="13"/>
        <v>3.0592413705364981E-3</v>
      </c>
      <c r="AA6" s="205">
        <v>0</v>
      </c>
      <c r="AB6" s="111">
        <f t="shared" si="14"/>
        <v>0</v>
      </c>
      <c r="AC6" s="201">
        <f t="shared" si="15"/>
        <v>1.3499804305283757E-2</v>
      </c>
    </row>
    <row r="7" spans="2:29">
      <c r="B7" s="58" t="s">
        <v>24</v>
      </c>
      <c r="C7" s="271">
        <v>157046</v>
      </c>
      <c r="D7" s="271">
        <v>58247</v>
      </c>
      <c r="E7" s="271">
        <v>94785</v>
      </c>
      <c r="F7" s="271">
        <v>118056</v>
      </c>
      <c r="G7" s="291">
        <f t="shared" si="0"/>
        <v>0.64332143725407331</v>
      </c>
      <c r="H7" s="291">
        <f t="shared" si="1"/>
        <v>1.9002538970711613</v>
      </c>
      <c r="I7" s="273">
        <v>6113</v>
      </c>
      <c r="J7" s="288">
        <f t="shared" si="2"/>
        <v>38.924900984424944</v>
      </c>
      <c r="K7" s="288">
        <f t="shared" si="3"/>
        <v>0.52599683983326417</v>
      </c>
      <c r="L7" s="273">
        <v>34186</v>
      </c>
      <c r="M7" s="288">
        <f t="shared" si="4"/>
        <v>217.68144365345185</v>
      </c>
      <c r="N7" s="288">
        <f t="shared" si="5"/>
        <v>0.44239148918777171</v>
      </c>
      <c r="O7" s="273">
        <v>116747</v>
      </c>
      <c r="P7" s="272">
        <v>139</v>
      </c>
      <c r="Q7" s="288">
        <f t="shared" si="6"/>
        <v>0.88509099244807254</v>
      </c>
      <c r="R7" s="288">
        <f t="shared" si="7"/>
        <v>0.61559848706748355</v>
      </c>
      <c r="S7" s="272">
        <v>36</v>
      </c>
      <c r="T7" s="288">
        <f t="shared" si="8"/>
        <v>0.22923219948295404</v>
      </c>
      <c r="U7" s="288">
        <f t="shared" si="9"/>
        <v>0.316267080982642</v>
      </c>
      <c r="V7" s="288">
        <f t="shared" si="10"/>
        <v>4.4359126397435472E-2</v>
      </c>
      <c r="W7" s="288">
        <f t="shared" si="11"/>
        <v>4.4957965922954202E-2</v>
      </c>
      <c r="X7" s="205">
        <v>218</v>
      </c>
      <c r="Y7" s="21">
        <f t="shared" si="12"/>
        <v>1.3881283190912217</v>
      </c>
      <c r="Z7" s="78">
        <f t="shared" si="13"/>
        <v>3.1458161617670448E-2</v>
      </c>
      <c r="AA7" s="205">
        <v>32</v>
      </c>
      <c r="AB7" s="111">
        <f t="shared" si="14"/>
        <v>0.20376195509595912</v>
      </c>
      <c r="AC7" s="201">
        <f t="shared" si="15"/>
        <v>1.3499804305283757E-2</v>
      </c>
    </row>
    <row r="8" spans="2:29">
      <c r="B8" s="58" t="s">
        <v>25</v>
      </c>
      <c r="C8" s="271">
        <v>142215</v>
      </c>
      <c r="D8" s="271">
        <v>43631</v>
      </c>
      <c r="E8" s="271">
        <v>89973</v>
      </c>
      <c r="F8" s="271">
        <v>102827</v>
      </c>
      <c r="G8" s="291">
        <f t="shared" si="0"/>
        <v>0.20789587637173848</v>
      </c>
      <c r="H8" s="291">
        <f t="shared" si="1"/>
        <v>0.61408640592898112</v>
      </c>
      <c r="I8" s="273">
        <v>2379</v>
      </c>
      <c r="J8" s="288">
        <f t="shared" si="2"/>
        <v>16.728193228562386</v>
      </c>
      <c r="K8" s="288">
        <f t="shared" si="3"/>
        <v>0.22605007467751212</v>
      </c>
      <c r="L8" s="273">
        <v>8690</v>
      </c>
      <c r="M8" s="288">
        <f t="shared" si="4"/>
        <v>61.104665471293465</v>
      </c>
      <c r="N8" s="288">
        <f t="shared" si="5"/>
        <v>0.1241823074143209</v>
      </c>
      <c r="O8" s="273">
        <v>131196</v>
      </c>
      <c r="P8" s="272">
        <v>48</v>
      </c>
      <c r="Q8" s="288">
        <f t="shared" si="6"/>
        <v>0.33751713954224238</v>
      </c>
      <c r="R8" s="288">
        <f t="shared" si="7"/>
        <v>0.23474992089442048</v>
      </c>
      <c r="S8" s="272">
        <v>3</v>
      </c>
      <c r="T8" s="288">
        <f t="shared" si="8"/>
        <v>2.1094821221390149E-2</v>
      </c>
      <c r="U8" s="288">
        <f t="shared" si="9"/>
        <v>2.9104102942727562E-2</v>
      </c>
      <c r="V8" s="288">
        <f t="shared" si="10"/>
        <v>4.7910526216920934E-2</v>
      </c>
      <c r="W8" s="288">
        <f t="shared" si="11"/>
        <v>4.8557308945012534E-2</v>
      </c>
      <c r="X8" s="205">
        <v>220</v>
      </c>
      <c r="Y8" s="21">
        <f t="shared" si="12"/>
        <v>1.5469535562352776</v>
      </c>
      <c r="Z8" s="78">
        <f t="shared" si="13"/>
        <v>3.505750463972878E-2</v>
      </c>
      <c r="AA8" s="205">
        <v>1</v>
      </c>
      <c r="AB8" s="111">
        <f t="shared" si="14"/>
        <v>7.0316070737967157E-3</v>
      </c>
      <c r="AC8" s="201">
        <f t="shared" si="15"/>
        <v>1.3499804305283757E-2</v>
      </c>
    </row>
    <row r="9" spans="2:29">
      <c r="B9" s="58" t="s">
        <v>26</v>
      </c>
      <c r="C9" s="271">
        <v>212746</v>
      </c>
      <c r="D9" s="271">
        <v>89482</v>
      </c>
      <c r="E9" s="271">
        <v>110614</v>
      </c>
      <c r="F9" s="271">
        <v>73806</v>
      </c>
      <c r="G9" s="291">
        <f t="shared" si="0"/>
        <v>0.34891049746017289</v>
      </c>
      <c r="H9" s="291">
        <f t="shared" si="1"/>
        <v>1.030617812702981</v>
      </c>
      <c r="I9" s="274">
        <v>3841</v>
      </c>
      <c r="J9" s="288">
        <f t="shared" si="2"/>
        <v>18.054393502110496</v>
      </c>
      <c r="K9" s="288">
        <f t="shared" si="3"/>
        <v>0.24397117749936487</v>
      </c>
      <c r="L9" s="274">
        <v>29358</v>
      </c>
      <c r="M9" s="288">
        <f t="shared" si="4"/>
        <v>137.99554398202551</v>
      </c>
      <c r="N9" s="288">
        <f t="shared" si="5"/>
        <v>0.28044675365472688</v>
      </c>
      <c r="O9" s="274">
        <v>179547</v>
      </c>
      <c r="P9" s="272">
        <v>135</v>
      </c>
      <c r="Q9" s="288">
        <f t="shared" si="6"/>
        <v>0.6345595216831339</v>
      </c>
      <c r="R9" s="288">
        <f t="shared" si="7"/>
        <v>0.44134883852105339</v>
      </c>
      <c r="S9" s="272">
        <v>10</v>
      </c>
      <c r="T9" s="288">
        <f t="shared" si="8"/>
        <v>4.7004409013565472E-2</v>
      </c>
      <c r="U9" s="288">
        <f t="shared" si="9"/>
        <v>6.4851043027836008E-2</v>
      </c>
      <c r="V9" s="288">
        <f t="shared" si="10"/>
        <v>2.8560046310917447E-2</v>
      </c>
      <c r="W9" s="288">
        <f t="shared" si="11"/>
        <v>2.8945601347064673E-2</v>
      </c>
      <c r="X9" s="205">
        <v>145</v>
      </c>
      <c r="Y9" s="21">
        <f t="shared" si="12"/>
        <v>0.68156393069669929</v>
      </c>
      <c r="Z9" s="78">
        <f t="shared" si="13"/>
        <v>1.5445797041780916E-2</v>
      </c>
      <c r="AA9" s="205">
        <v>0</v>
      </c>
      <c r="AB9" s="111">
        <f t="shared" si="14"/>
        <v>0</v>
      </c>
      <c r="AC9" s="201">
        <f t="shared" si="15"/>
        <v>1.3499804305283757E-2</v>
      </c>
    </row>
    <row r="10" spans="2:29">
      <c r="B10" s="58" t="s">
        <v>27</v>
      </c>
      <c r="C10" s="271">
        <v>34492</v>
      </c>
      <c r="D10" s="271">
        <v>9378</v>
      </c>
      <c r="E10" s="271">
        <v>26037</v>
      </c>
      <c r="F10" s="271">
        <v>8228</v>
      </c>
      <c r="G10" s="291">
        <f t="shared" si="0"/>
        <v>0.96649654594304502</v>
      </c>
      <c r="H10" s="291">
        <f t="shared" si="1"/>
        <v>2.8548540769499429</v>
      </c>
      <c r="I10" s="273">
        <v>2182</v>
      </c>
      <c r="J10" s="288">
        <f t="shared" si="2"/>
        <v>63.261046039661373</v>
      </c>
      <c r="K10" s="288">
        <f t="shared" si="3"/>
        <v>0.85485407694994298</v>
      </c>
      <c r="L10" s="272">
        <v>16972</v>
      </c>
      <c r="M10" s="288">
        <f t="shared" si="4"/>
        <v>492.0561289574394</v>
      </c>
      <c r="N10" s="288">
        <f t="shared" si="5"/>
        <v>1</v>
      </c>
      <c r="O10" s="272">
        <v>15338</v>
      </c>
      <c r="P10" s="272">
        <v>0</v>
      </c>
      <c r="Q10" s="288">
        <f t="shared" si="6"/>
        <v>0</v>
      </c>
      <c r="R10" s="288">
        <f t="shared" si="7"/>
        <v>0</v>
      </c>
      <c r="S10" s="272">
        <v>25</v>
      </c>
      <c r="T10" s="288">
        <f t="shared" si="8"/>
        <v>0.72480575205844833</v>
      </c>
      <c r="U10" s="288">
        <f t="shared" si="9"/>
        <v>1</v>
      </c>
      <c r="V10" s="288">
        <f t="shared" si="10"/>
        <v>1</v>
      </c>
      <c r="W10" s="288">
        <f t="shared" si="11"/>
        <v>1.0134998043052839</v>
      </c>
      <c r="X10" s="205">
        <v>1522</v>
      </c>
      <c r="Y10" s="21">
        <f t="shared" si="12"/>
        <v>44.126174185318334</v>
      </c>
      <c r="Z10" s="78">
        <f t="shared" si="13"/>
        <v>1</v>
      </c>
      <c r="AA10" s="205">
        <v>2555</v>
      </c>
      <c r="AB10" s="111">
        <f t="shared" si="14"/>
        <v>74.07514786037342</v>
      </c>
      <c r="AC10" s="201">
        <f t="shared" si="15"/>
        <v>1.3499804305283757E-2</v>
      </c>
    </row>
    <row r="11" spans="2:29">
      <c r="B11" s="58" t="s">
        <v>28</v>
      </c>
      <c r="C11" s="271">
        <v>243032</v>
      </c>
      <c r="D11" s="271">
        <v>84590</v>
      </c>
      <c r="E11" s="271">
        <v>142285</v>
      </c>
      <c r="F11" s="271">
        <v>182904</v>
      </c>
      <c r="G11" s="291">
        <f t="shared" si="0"/>
        <v>0.18394456273457846</v>
      </c>
      <c r="H11" s="291">
        <f t="shared" si="1"/>
        <v>0.54333860484022012</v>
      </c>
      <c r="I11" s="273">
        <v>1075</v>
      </c>
      <c r="J11" s="288">
        <f t="shared" si="2"/>
        <v>4.4232858224431348</v>
      </c>
      <c r="K11" s="288">
        <f t="shared" si="3"/>
        <v>5.9772390049632446E-2</v>
      </c>
      <c r="L11" s="273">
        <v>11704</v>
      </c>
      <c r="M11" s="288">
        <f t="shared" si="4"/>
        <v>48.158267224069263</v>
      </c>
      <c r="N11" s="288">
        <f t="shared" si="5"/>
        <v>9.7871491461972493E-2</v>
      </c>
      <c r="O11" s="273">
        <v>202936</v>
      </c>
      <c r="P11" s="272">
        <v>107</v>
      </c>
      <c r="Q11" s="288">
        <f t="shared" si="6"/>
        <v>0.44027124000131668</v>
      </c>
      <c r="R11" s="288">
        <f t="shared" si="7"/>
        <v>0.30621745284571583</v>
      </c>
      <c r="S11" s="272">
        <v>14</v>
      </c>
      <c r="T11" s="288">
        <f t="shared" si="8"/>
        <v>5.7605582803910593E-2</v>
      </c>
      <c r="U11" s="288">
        <f t="shared" si="9"/>
        <v>7.9477270482899362E-2</v>
      </c>
      <c r="V11" s="288">
        <f t="shared" si="10"/>
        <v>6.594747300750807E-2</v>
      </c>
      <c r="W11" s="288">
        <f t="shared" si="11"/>
        <v>6.6837750987537414E-2</v>
      </c>
      <c r="X11" s="205">
        <v>572</v>
      </c>
      <c r="Y11" s="21">
        <f t="shared" si="12"/>
        <v>2.3535995259883471</v>
      </c>
      <c r="Z11" s="78">
        <f t="shared" si="13"/>
        <v>5.333794668225366E-2</v>
      </c>
      <c r="AA11" s="205">
        <v>0</v>
      </c>
      <c r="AB11" s="111">
        <f t="shared" si="14"/>
        <v>0</v>
      </c>
      <c r="AC11" s="201">
        <f t="shared" si="15"/>
        <v>1.3499804305283757E-2</v>
      </c>
    </row>
    <row r="12" spans="2:29">
      <c r="B12" s="58" t="s">
        <v>29</v>
      </c>
      <c r="C12" s="271">
        <v>103069</v>
      </c>
      <c r="D12" s="271">
        <v>39033</v>
      </c>
      <c r="E12" s="271">
        <v>57934</v>
      </c>
      <c r="F12" s="271">
        <v>80923</v>
      </c>
      <c r="G12" s="291">
        <f t="shared" si="0"/>
        <v>0.12509749102432707</v>
      </c>
      <c r="H12" s="291">
        <f t="shared" si="1"/>
        <v>0.36951511494388178</v>
      </c>
      <c r="I12" s="275">
        <v>932</v>
      </c>
      <c r="J12" s="288">
        <f t="shared" si="2"/>
        <v>9.0424861015436271</v>
      </c>
      <c r="K12" s="288">
        <f t="shared" si="3"/>
        <v>0.12219219557042189</v>
      </c>
      <c r="L12" s="275">
        <v>5373</v>
      </c>
      <c r="M12" s="288">
        <f t="shared" si="4"/>
        <v>52.130126420165134</v>
      </c>
      <c r="N12" s="288">
        <f t="shared" si="5"/>
        <v>0.10594345513105916</v>
      </c>
      <c r="O12" s="275">
        <v>147264</v>
      </c>
      <c r="P12" s="272">
        <v>15</v>
      </c>
      <c r="Q12" s="288">
        <f t="shared" si="6"/>
        <v>0.14553357459565922</v>
      </c>
      <c r="R12" s="288">
        <f t="shared" si="7"/>
        <v>0.10122151180277292</v>
      </c>
      <c r="S12" s="272">
        <v>3</v>
      </c>
      <c r="T12" s="288">
        <f t="shared" si="8"/>
        <v>2.9106714919131846E-2</v>
      </c>
      <c r="U12" s="288">
        <f t="shared" si="9"/>
        <v>4.0157952439627824E-2</v>
      </c>
      <c r="V12" s="288">
        <f t="shared" si="10"/>
        <v>2.7421488329491078E-2</v>
      </c>
      <c r="W12" s="288">
        <f t="shared" si="11"/>
        <v>2.779167305569883E-2</v>
      </c>
      <c r="X12" s="205">
        <v>65</v>
      </c>
      <c r="Y12" s="21">
        <f t="shared" si="12"/>
        <v>0.63064548991452329</v>
      </c>
      <c r="Z12" s="78">
        <f t="shared" si="13"/>
        <v>1.4291868750415071E-2</v>
      </c>
      <c r="AA12" s="205">
        <v>0</v>
      </c>
      <c r="AB12" s="111">
        <f t="shared" si="14"/>
        <v>0</v>
      </c>
      <c r="AC12" s="201">
        <f t="shared" si="15"/>
        <v>1.3499804305283757E-2</v>
      </c>
    </row>
    <row r="13" spans="2:29">
      <c r="B13" s="58" t="s">
        <v>30</v>
      </c>
      <c r="C13" s="271">
        <v>78991</v>
      </c>
      <c r="D13" s="271">
        <v>39159</v>
      </c>
      <c r="E13" s="271">
        <v>44112</v>
      </c>
      <c r="F13" s="271">
        <v>52241</v>
      </c>
      <c r="G13" s="291">
        <f t="shared" si="0"/>
        <v>0.24277785046341194</v>
      </c>
      <c r="H13" s="291">
        <f t="shared" si="1"/>
        <v>0.71712137937579212</v>
      </c>
      <c r="I13" s="276">
        <v>545</v>
      </c>
      <c r="J13" s="288">
        <f t="shared" si="2"/>
        <v>6.8995201985036267</v>
      </c>
      <c r="K13" s="288">
        <f t="shared" si="3"/>
        <v>9.3234041166368242E-2</v>
      </c>
      <c r="L13" s="276">
        <v>7199</v>
      </c>
      <c r="M13" s="288">
        <f t="shared" si="4"/>
        <v>91.136964970692858</v>
      </c>
      <c r="N13" s="288">
        <f t="shared" si="5"/>
        <v>0.18521660356876846</v>
      </c>
      <c r="O13" s="276">
        <v>71247</v>
      </c>
      <c r="P13" s="272">
        <v>28</v>
      </c>
      <c r="Q13" s="288">
        <f t="shared" si="6"/>
        <v>0.35447076249192949</v>
      </c>
      <c r="R13" s="288">
        <f t="shared" si="7"/>
        <v>0.24654150472838685</v>
      </c>
      <c r="S13" s="272">
        <v>11</v>
      </c>
      <c r="T13" s="288">
        <f t="shared" si="8"/>
        <v>0.13925637097897231</v>
      </c>
      <c r="U13" s="288">
        <f t="shared" si="9"/>
        <v>0.19212922991226852</v>
      </c>
      <c r="V13" s="288">
        <f t="shared" si="10"/>
        <v>1.8981499183120698E-2</v>
      </c>
      <c r="W13" s="288">
        <f t="shared" si="11"/>
        <v>1.9237745707513732E-2</v>
      </c>
      <c r="X13" s="205">
        <v>20</v>
      </c>
      <c r="Y13" s="21">
        <f t="shared" si="12"/>
        <v>0.25319340177994959</v>
      </c>
      <c r="Z13" s="78">
        <f t="shared" si="13"/>
        <v>5.7379414022299749E-3</v>
      </c>
      <c r="AA13" s="205">
        <v>0</v>
      </c>
      <c r="AB13" s="111">
        <f t="shared" si="14"/>
        <v>0</v>
      </c>
      <c r="AC13" s="201">
        <f t="shared" si="15"/>
        <v>1.3499804305283757E-2</v>
      </c>
    </row>
    <row r="14" spans="2:29">
      <c r="B14" s="58" t="s">
        <v>31</v>
      </c>
      <c r="C14" s="271">
        <v>60255</v>
      </c>
      <c r="D14" s="271">
        <v>19760</v>
      </c>
      <c r="E14" s="271">
        <v>35925</v>
      </c>
      <c r="F14" s="271">
        <v>33188</v>
      </c>
      <c r="G14" s="291">
        <f t="shared" si="0"/>
        <v>0.85631765115776293</v>
      </c>
      <c r="H14" s="291">
        <f t="shared" si="1"/>
        <v>2.5294057674945902</v>
      </c>
      <c r="I14" s="272">
        <v>4459</v>
      </c>
      <c r="J14" s="288">
        <f t="shared" si="2"/>
        <v>74.002157497303131</v>
      </c>
      <c r="K14" s="288">
        <f t="shared" si="3"/>
        <v>1</v>
      </c>
      <c r="L14" s="272">
        <v>17057</v>
      </c>
      <c r="M14" s="288">
        <f t="shared" si="4"/>
        <v>283.08024230354329</v>
      </c>
      <c r="N14" s="288">
        <f t="shared" si="5"/>
        <v>0.57530071397206084</v>
      </c>
      <c r="O14" s="272">
        <v>38739</v>
      </c>
      <c r="P14" s="272">
        <v>41</v>
      </c>
      <c r="Q14" s="288">
        <f t="shared" si="6"/>
        <v>0.68044145714048621</v>
      </c>
      <c r="R14" s="288">
        <f t="shared" si="7"/>
        <v>0.47326064227035108</v>
      </c>
      <c r="S14" s="272">
        <v>21</v>
      </c>
      <c r="T14" s="288">
        <f t="shared" si="8"/>
        <v>0.34851879512073686</v>
      </c>
      <c r="U14" s="288">
        <f t="shared" si="9"/>
        <v>0.48084441125217825</v>
      </c>
      <c r="V14" s="288">
        <f t="shared" si="10"/>
        <v>3.781236210476905E-2</v>
      </c>
      <c r="W14" s="288">
        <f t="shared" si="11"/>
        <v>3.8322821593503961E-2</v>
      </c>
      <c r="X14" s="205">
        <v>66</v>
      </c>
      <c r="Y14" s="21">
        <f t="shared" si="12"/>
        <v>1.0953447846651729</v>
      </c>
      <c r="Z14" s="78">
        <f t="shared" si="13"/>
        <v>2.4823017288220204E-2</v>
      </c>
      <c r="AA14" s="205">
        <v>84</v>
      </c>
      <c r="AB14" s="111">
        <f t="shared" si="14"/>
        <v>1.3940751804829474</v>
      </c>
      <c r="AC14" s="201">
        <f t="shared" si="15"/>
        <v>1.3499804305283757E-2</v>
      </c>
    </row>
    <row r="15" spans="2:29">
      <c r="B15" s="58" t="s">
        <v>32</v>
      </c>
      <c r="C15" s="271">
        <v>165013</v>
      </c>
      <c r="D15" s="271">
        <v>77413</v>
      </c>
      <c r="E15" s="271">
        <v>119653</v>
      </c>
      <c r="F15" s="271">
        <v>129475</v>
      </c>
      <c r="G15" s="291">
        <f t="shared" si="0"/>
        <v>0.30734561248808751</v>
      </c>
      <c r="H15" s="291">
        <f t="shared" si="1"/>
        <v>0.90784274245714691</v>
      </c>
      <c r="I15" s="277">
        <v>2226</v>
      </c>
      <c r="J15" s="288">
        <f t="shared" si="2"/>
        <v>13.489846254537522</v>
      </c>
      <c r="K15" s="288">
        <f t="shared" si="3"/>
        <v>0.18228990492647643</v>
      </c>
      <c r="L15" s="277">
        <v>16592</v>
      </c>
      <c r="M15" s="288">
        <f t="shared" si="4"/>
        <v>100.54965366365074</v>
      </c>
      <c r="N15" s="288">
        <f t="shared" si="5"/>
        <v>0.20434590231950517</v>
      </c>
      <c r="O15" s="277">
        <v>146145</v>
      </c>
      <c r="P15" s="272">
        <v>82</v>
      </c>
      <c r="Q15" s="288">
        <f t="shared" si="6"/>
        <v>0.49693054486616212</v>
      </c>
      <c r="R15" s="288">
        <f t="shared" si="7"/>
        <v>0.34562513256531313</v>
      </c>
      <c r="S15" s="272">
        <v>21</v>
      </c>
      <c r="T15" s="288">
        <f t="shared" si="8"/>
        <v>0.12726270051450492</v>
      </c>
      <c r="U15" s="288">
        <f t="shared" si="9"/>
        <v>0.17558180264585216</v>
      </c>
      <c r="V15" s="288">
        <f t="shared" si="10"/>
        <v>2.7954748656743529E-2</v>
      </c>
      <c r="W15" s="288">
        <f t="shared" si="11"/>
        <v>2.8332132293012961E-2</v>
      </c>
      <c r="X15" s="205">
        <v>108</v>
      </c>
      <c r="Y15" s="21">
        <f t="shared" si="12"/>
        <v>0.65449388836031097</v>
      </c>
      <c r="Z15" s="78">
        <f t="shared" si="13"/>
        <v>1.4832327987729203E-2</v>
      </c>
      <c r="AA15" s="205">
        <v>3</v>
      </c>
      <c r="AB15" s="111">
        <f t="shared" si="14"/>
        <v>1.8180385787786416E-2</v>
      </c>
      <c r="AC15" s="201">
        <f t="shared" si="15"/>
        <v>1.3499804305283757E-2</v>
      </c>
    </row>
    <row r="16" spans="2:29">
      <c r="B16" s="58" t="s">
        <v>33</v>
      </c>
      <c r="C16" s="271">
        <v>147386</v>
      </c>
      <c r="D16" s="271">
        <v>51254</v>
      </c>
      <c r="E16" s="271">
        <v>85427</v>
      </c>
      <c r="F16" s="271">
        <v>57857</v>
      </c>
      <c r="G16" s="291">
        <f t="shared" si="0"/>
        <v>0.44045843061859219</v>
      </c>
      <c r="H16" s="291">
        <f t="shared" si="1"/>
        <v>1.3010336681043471</v>
      </c>
      <c r="I16" s="272">
        <v>2751</v>
      </c>
      <c r="J16" s="288">
        <f t="shared" si="2"/>
        <v>18.665273499518271</v>
      </c>
      <c r="K16" s="288">
        <f t="shared" si="3"/>
        <v>0.2522260719249772</v>
      </c>
      <c r="L16" s="272">
        <v>18762</v>
      </c>
      <c r="M16" s="288">
        <f t="shared" si="4"/>
        <v>127.29838654960443</v>
      </c>
      <c r="N16" s="288">
        <f t="shared" si="5"/>
        <v>0.25870704388810728</v>
      </c>
      <c r="O16" s="272">
        <v>85996</v>
      </c>
      <c r="P16" s="272">
        <v>98</v>
      </c>
      <c r="Q16" s="288">
        <f t="shared" si="6"/>
        <v>0.66492068446121078</v>
      </c>
      <c r="R16" s="288">
        <f t="shared" si="7"/>
        <v>0.46246563445646138</v>
      </c>
      <c r="S16" s="272">
        <v>35</v>
      </c>
      <c r="T16" s="288">
        <f t="shared" si="8"/>
        <v>0.23747167302186095</v>
      </c>
      <c r="U16" s="288">
        <f t="shared" si="9"/>
        <v>0.32763491783480114</v>
      </c>
      <c r="V16" s="288">
        <f t="shared" si="10"/>
        <v>3.9718111519853883E-2</v>
      </c>
      <c r="W16" s="288">
        <f t="shared" si="11"/>
        <v>4.0254298252747345E-2</v>
      </c>
      <c r="X16" s="205">
        <v>174</v>
      </c>
      <c r="Y16" s="21">
        <f t="shared" si="12"/>
        <v>1.1805734601658231</v>
      </c>
      <c r="Z16" s="78">
        <f t="shared" si="13"/>
        <v>2.6754493947463584E-2</v>
      </c>
      <c r="AA16" s="205">
        <v>33</v>
      </c>
      <c r="AB16" s="111">
        <f t="shared" si="14"/>
        <v>0.22390186313489746</v>
      </c>
      <c r="AC16" s="201">
        <f t="shared" si="15"/>
        <v>1.3499804305283757E-2</v>
      </c>
    </row>
    <row r="17" spans="2:29">
      <c r="B17" s="58" t="s">
        <v>34</v>
      </c>
      <c r="C17" s="271">
        <v>76738</v>
      </c>
      <c r="D17" s="271">
        <v>31267</v>
      </c>
      <c r="E17" s="271">
        <v>48533</v>
      </c>
      <c r="F17" s="271">
        <v>48599</v>
      </c>
      <c r="G17" s="291">
        <f t="shared" si="0"/>
        <v>0.54892076885483565</v>
      </c>
      <c r="H17" s="291">
        <f t="shared" si="1"/>
        <v>1.6214115833788734</v>
      </c>
      <c r="I17" s="274">
        <v>3386</v>
      </c>
      <c r="J17" s="288">
        <f t="shared" si="2"/>
        <v>44.124162735541709</v>
      </c>
      <c r="K17" s="288">
        <f t="shared" si="3"/>
        <v>0.59625508536220351</v>
      </c>
      <c r="L17" s="274">
        <v>18287</v>
      </c>
      <c r="M17" s="288">
        <f t="shared" si="4"/>
        <v>238.30436029085979</v>
      </c>
      <c r="N17" s="288">
        <f t="shared" si="5"/>
        <v>0.48430320499365642</v>
      </c>
      <c r="O17" s="274">
        <v>65065</v>
      </c>
      <c r="P17" s="272">
        <v>20</v>
      </c>
      <c r="Q17" s="288">
        <f t="shared" si="6"/>
        <v>0.26062706872735802</v>
      </c>
      <c r="R17" s="288">
        <f t="shared" si="7"/>
        <v>0.1812713388412521</v>
      </c>
      <c r="S17" s="272">
        <v>20</v>
      </c>
      <c r="T17" s="288">
        <f t="shared" si="8"/>
        <v>0.26062706872735802</v>
      </c>
      <c r="U17" s="288">
        <f t="shared" si="9"/>
        <v>0.35958195418176131</v>
      </c>
      <c r="V17" s="288">
        <f t="shared" si="10"/>
        <v>3.5756755478239276E-2</v>
      </c>
      <c r="W17" s="288">
        <f t="shared" si="11"/>
        <v>3.6239464679787392E-2</v>
      </c>
      <c r="X17" s="205">
        <v>77</v>
      </c>
      <c r="Y17" s="21">
        <f t="shared" si="12"/>
        <v>1.0034142146003284</v>
      </c>
      <c r="Z17" s="78">
        <f t="shared" si="13"/>
        <v>2.2739660374503635E-2</v>
      </c>
      <c r="AA17" s="205">
        <v>885</v>
      </c>
      <c r="AB17" s="111">
        <f t="shared" si="14"/>
        <v>11.532747791185592</v>
      </c>
      <c r="AC17" s="201">
        <f t="shared" si="15"/>
        <v>1.3499804305283757E-2</v>
      </c>
    </row>
    <row r="18" spans="2:29">
      <c r="B18" s="58" t="s">
        <v>35</v>
      </c>
      <c r="C18" s="271">
        <v>256836</v>
      </c>
      <c r="D18" s="271">
        <v>67081</v>
      </c>
      <c r="E18" s="271">
        <v>139423</v>
      </c>
      <c r="F18" s="271">
        <v>99734</v>
      </c>
      <c r="G18" s="291">
        <f t="shared" si="0"/>
        <v>1</v>
      </c>
      <c r="H18" s="291">
        <f t="shared" si="1"/>
        <v>2.9538171542706966</v>
      </c>
      <c r="I18" s="278">
        <v>11215</v>
      </c>
      <c r="J18" s="288">
        <f t="shared" si="2"/>
        <v>43.665996978616704</v>
      </c>
      <c r="K18" s="288">
        <f t="shared" si="3"/>
        <v>0.59006383672270679</v>
      </c>
      <c r="L18" s="278">
        <v>72724</v>
      </c>
      <c r="M18" s="288">
        <f t="shared" si="4"/>
        <v>283.15345200828546</v>
      </c>
      <c r="N18" s="288">
        <f t="shared" si="5"/>
        <v>0.57544949721127636</v>
      </c>
      <c r="O18" s="278">
        <v>136957</v>
      </c>
      <c r="P18" s="272">
        <v>341</v>
      </c>
      <c r="Q18" s="288">
        <f t="shared" si="6"/>
        <v>1.3276954944010966</v>
      </c>
      <c r="R18" s="288">
        <f t="shared" si="7"/>
        <v>0.92343877026585086</v>
      </c>
      <c r="S18" s="272">
        <v>161</v>
      </c>
      <c r="T18" s="288">
        <f t="shared" si="8"/>
        <v>0.62685916304567901</v>
      </c>
      <c r="U18" s="288">
        <f t="shared" si="9"/>
        <v>0.86486505007086245</v>
      </c>
      <c r="V18" s="288">
        <f t="shared" si="10"/>
        <v>0.3525100390955036</v>
      </c>
      <c r="W18" s="288">
        <f t="shared" si="11"/>
        <v>0.35726885563894084</v>
      </c>
      <c r="X18" s="205">
        <v>3896</v>
      </c>
      <c r="Y18" s="21">
        <f t="shared" si="12"/>
        <v>15.169213038670591</v>
      </c>
      <c r="Z18" s="78">
        <f t="shared" si="13"/>
        <v>0.34376905133365709</v>
      </c>
      <c r="AA18" s="205">
        <v>169</v>
      </c>
      <c r="AB18" s="111">
        <f t="shared" si="14"/>
        <v>0.65800744443925308</v>
      </c>
      <c r="AC18" s="201">
        <f t="shared" si="15"/>
        <v>1.3499804305283757E-2</v>
      </c>
    </row>
    <row r="19" spans="2:29">
      <c r="B19" s="58" t="s">
        <v>36</v>
      </c>
      <c r="C19" s="271">
        <v>17388</v>
      </c>
      <c r="D19" s="271">
        <v>28055</v>
      </c>
      <c r="E19" s="271">
        <v>29709</v>
      </c>
      <c r="F19" s="271">
        <v>29749</v>
      </c>
      <c r="G19" s="291">
        <f t="shared" si="0"/>
        <v>0.46363213150950056</v>
      </c>
      <c r="H19" s="291">
        <f t="shared" si="1"/>
        <v>1.3694845433238503</v>
      </c>
      <c r="I19" s="273">
        <v>124</v>
      </c>
      <c r="J19" s="288">
        <f t="shared" si="2"/>
        <v>7.1313549574419142</v>
      </c>
      <c r="K19" s="288">
        <f t="shared" si="3"/>
        <v>9.6366851975927911E-2</v>
      </c>
      <c r="L19" s="273">
        <v>979</v>
      </c>
      <c r="M19" s="288">
        <f t="shared" si="4"/>
        <v>56.303197607545435</v>
      </c>
      <c r="N19" s="288">
        <f t="shared" si="5"/>
        <v>0.11442433961109223</v>
      </c>
      <c r="O19" s="273">
        <v>16285</v>
      </c>
      <c r="P19" s="272">
        <v>25</v>
      </c>
      <c r="Q19" s="288">
        <f t="shared" si="6"/>
        <v>1.4377731769036115</v>
      </c>
      <c r="R19" s="288">
        <f t="shared" si="7"/>
        <v>1</v>
      </c>
      <c r="S19" s="272">
        <v>2</v>
      </c>
      <c r="T19" s="288">
        <f t="shared" si="8"/>
        <v>0.11502185415228894</v>
      </c>
      <c r="U19" s="288">
        <f t="shared" si="9"/>
        <v>0.15869335173683</v>
      </c>
      <c r="V19" s="288">
        <f t="shared" si="10"/>
        <v>0.13291508338813221</v>
      </c>
      <c r="W19" s="288">
        <f t="shared" si="11"/>
        <v>0.13470941100309247</v>
      </c>
      <c r="X19" s="205">
        <v>93</v>
      </c>
      <c r="Y19" s="21">
        <f t="shared" si="12"/>
        <v>5.3485162180814347</v>
      </c>
      <c r="Z19" s="78">
        <f t="shared" si="13"/>
        <v>0.12120960669780871</v>
      </c>
      <c r="AA19" s="205">
        <v>545</v>
      </c>
      <c r="AB19" s="111">
        <f t="shared" si="14"/>
        <v>31.343455256498739</v>
      </c>
      <c r="AC19" s="201">
        <f t="shared" si="15"/>
        <v>1.3499804305283757E-2</v>
      </c>
    </row>
    <row r="20" spans="2:29">
      <c r="B20" s="58" t="s">
        <v>37</v>
      </c>
      <c r="C20" s="271"/>
      <c r="D20" s="271"/>
      <c r="E20" s="271"/>
      <c r="F20" s="271"/>
      <c r="G20" s="291" t="e">
        <f t="shared" si="0"/>
        <v>#DIV/0!</v>
      </c>
      <c r="H20" s="291" t="e">
        <f t="shared" si="1"/>
        <v>#DIV/0!</v>
      </c>
      <c r="I20" s="279"/>
      <c r="J20" s="288" t="e">
        <f t="shared" si="2"/>
        <v>#DIV/0!</v>
      </c>
      <c r="K20" s="288" t="e">
        <f t="shared" si="3"/>
        <v>#DIV/0!</v>
      </c>
      <c r="L20" s="279"/>
      <c r="M20" s="288" t="e">
        <f t="shared" si="4"/>
        <v>#DIV/0!</v>
      </c>
      <c r="N20" s="288" t="e">
        <f t="shared" si="5"/>
        <v>#DIV/0!</v>
      </c>
      <c r="O20" s="279"/>
      <c r="P20" s="272"/>
      <c r="Q20" s="288" t="e">
        <f t="shared" si="6"/>
        <v>#DIV/0!</v>
      </c>
      <c r="R20" s="288" t="e">
        <f t="shared" si="7"/>
        <v>#DIV/0!</v>
      </c>
      <c r="S20" s="272"/>
      <c r="T20" s="288" t="e">
        <f t="shared" si="8"/>
        <v>#DIV/0!</v>
      </c>
      <c r="U20" s="288" t="e">
        <f t="shared" si="9"/>
        <v>#DIV/0!</v>
      </c>
      <c r="V20" s="288" t="e">
        <f t="shared" si="10"/>
        <v>#DIV/0!</v>
      </c>
      <c r="W20" s="288" t="e">
        <f t="shared" si="11"/>
        <v>#DIV/0!</v>
      </c>
      <c r="X20" s="205"/>
      <c r="Y20" s="21" t="e">
        <f t="shared" si="12"/>
        <v>#DIV/0!</v>
      </c>
      <c r="Z20" s="78" t="e">
        <f t="shared" si="13"/>
        <v>#DIV/0!</v>
      </c>
      <c r="AA20" s="205"/>
      <c r="AB20" s="111" t="e">
        <f t="shared" si="14"/>
        <v>#DIV/0!</v>
      </c>
      <c r="AC20" s="201">
        <f t="shared" si="15"/>
        <v>1.3499804305283757E-2</v>
      </c>
    </row>
    <row r="21" spans="2:29">
      <c r="B21" s="60" t="s">
        <v>38</v>
      </c>
      <c r="C21" s="271">
        <v>28785</v>
      </c>
      <c r="D21" s="271">
        <v>10251</v>
      </c>
      <c r="E21" s="271">
        <v>16313</v>
      </c>
      <c r="F21" s="271">
        <v>19041</v>
      </c>
      <c r="G21" s="291">
        <f t="shared" si="0"/>
        <v>0.58124640115548654</v>
      </c>
      <c r="H21" s="291">
        <f t="shared" si="1"/>
        <v>1.7168955905911829</v>
      </c>
      <c r="I21" s="280">
        <v>1048</v>
      </c>
      <c r="J21" s="288">
        <f t="shared" si="2"/>
        <v>36.407851311446933</v>
      </c>
      <c r="K21" s="288">
        <f t="shared" si="3"/>
        <v>0.4919836467304855</v>
      </c>
      <c r="L21" s="280">
        <v>5388</v>
      </c>
      <c r="M21" s="288">
        <f t="shared" si="4"/>
        <v>187.18082334549243</v>
      </c>
      <c r="N21" s="288">
        <f t="shared" si="5"/>
        <v>0.38040543005142147</v>
      </c>
      <c r="O21" s="280">
        <v>22349</v>
      </c>
      <c r="P21" s="272">
        <v>29</v>
      </c>
      <c r="Q21" s="288">
        <f t="shared" si="6"/>
        <v>1.0074691679694285</v>
      </c>
      <c r="R21" s="288">
        <f t="shared" si="7"/>
        <v>0.7007149557060971</v>
      </c>
      <c r="S21" s="281">
        <v>3</v>
      </c>
      <c r="T21" s="288">
        <f t="shared" si="8"/>
        <v>0.10422094841063054</v>
      </c>
      <c r="U21" s="288">
        <f t="shared" si="9"/>
        <v>0.14379155810317873</v>
      </c>
      <c r="V21" s="288">
        <f t="shared" si="10"/>
        <v>8.8670386075509061E-2</v>
      </c>
      <c r="W21" s="288">
        <f t="shared" si="11"/>
        <v>8.9867418935202392E-2</v>
      </c>
      <c r="X21" s="23">
        <v>97</v>
      </c>
      <c r="Y21" s="21">
        <f t="shared" si="12"/>
        <v>3.3698106652770541</v>
      </c>
      <c r="Z21" s="78">
        <f t="shared" si="13"/>
        <v>7.6367614629918631E-2</v>
      </c>
      <c r="AA21" s="23">
        <v>6</v>
      </c>
      <c r="AB21" s="111">
        <f t="shared" si="14"/>
        <v>0.20844189682126107</v>
      </c>
      <c r="AC21" s="201">
        <f t="shared" si="15"/>
        <v>1.3499804305283757E-2</v>
      </c>
    </row>
    <row r="22" spans="2:29">
      <c r="B22" s="60" t="s">
        <v>39</v>
      </c>
      <c r="C22" s="271">
        <v>44796</v>
      </c>
      <c r="D22" s="271">
        <v>16475</v>
      </c>
      <c r="E22" s="282">
        <v>27321</v>
      </c>
      <c r="F22" s="271">
        <v>33404</v>
      </c>
      <c r="G22" s="291">
        <f t="shared" si="0"/>
        <v>0.22181480886785954</v>
      </c>
      <c r="H22" s="291">
        <f t="shared" si="1"/>
        <v>0.6552003875051593</v>
      </c>
      <c r="I22" s="283">
        <v>401</v>
      </c>
      <c r="J22" s="288">
        <f t="shared" si="2"/>
        <v>8.9516921153674431</v>
      </c>
      <c r="K22" s="288">
        <f t="shared" si="3"/>
        <v>0.12096528558229766</v>
      </c>
      <c r="L22" s="283">
        <v>3590</v>
      </c>
      <c r="M22" s="288">
        <f t="shared" si="4"/>
        <v>80.141084025359405</v>
      </c>
      <c r="N22" s="288">
        <f t="shared" si="5"/>
        <v>0.16286980144960503</v>
      </c>
      <c r="O22" s="283">
        <v>30805</v>
      </c>
      <c r="P22" s="272">
        <v>14</v>
      </c>
      <c r="Q22" s="288">
        <f t="shared" si="6"/>
        <v>0.31252790427716765</v>
      </c>
      <c r="R22" s="288">
        <f t="shared" si="7"/>
        <v>0.21736940798285567</v>
      </c>
      <c r="S22" s="281">
        <v>5</v>
      </c>
      <c r="T22" s="288">
        <f t="shared" si="8"/>
        <v>0.11161710867041699</v>
      </c>
      <c r="U22" s="288">
        <f t="shared" si="9"/>
        <v>0.15399589249040091</v>
      </c>
      <c r="V22" s="288">
        <f t="shared" si="10"/>
        <v>1.6814115484225626E-2</v>
      </c>
      <c r="W22" s="288">
        <f t="shared" si="11"/>
        <v>1.7041102752829114E-2</v>
      </c>
      <c r="X22" s="23">
        <v>7</v>
      </c>
      <c r="Y22" s="21">
        <f t="shared" si="12"/>
        <v>0.15626395213858382</v>
      </c>
      <c r="Z22" s="78">
        <f t="shared" si="13"/>
        <v>3.5412984475453571E-3</v>
      </c>
      <c r="AA22" s="23">
        <v>0</v>
      </c>
      <c r="AB22" s="111">
        <f t="shared" si="14"/>
        <v>0</v>
      </c>
      <c r="AC22" s="201">
        <f t="shared" si="15"/>
        <v>1.3499804305283757E-2</v>
      </c>
    </row>
    <row r="23" spans="2:29">
      <c r="B23" s="60" t="s">
        <v>40</v>
      </c>
      <c r="C23" s="271">
        <v>129737</v>
      </c>
      <c r="D23" s="271">
        <v>67934</v>
      </c>
      <c r="E23" s="271">
        <v>68214</v>
      </c>
      <c r="F23" s="271">
        <v>79792</v>
      </c>
      <c r="G23" s="291">
        <f t="shared" si="0"/>
        <v>0.30942752734549184</v>
      </c>
      <c r="H23" s="291">
        <f t="shared" si="1"/>
        <v>0.91399233827667881</v>
      </c>
      <c r="I23" s="280">
        <v>1714</v>
      </c>
      <c r="J23" s="288">
        <f t="shared" si="2"/>
        <v>13.211342947655643</v>
      </c>
      <c r="K23" s="288">
        <f t="shared" si="3"/>
        <v>0.17852645645009885</v>
      </c>
      <c r="L23" s="280">
        <v>15201</v>
      </c>
      <c r="M23" s="288">
        <f t="shared" si="4"/>
        <v>117.16780872071961</v>
      </c>
      <c r="N23" s="288">
        <f t="shared" si="5"/>
        <v>0.23811878732000122</v>
      </c>
      <c r="O23" s="280">
        <v>112822</v>
      </c>
      <c r="P23" s="272">
        <v>65</v>
      </c>
      <c r="Q23" s="288">
        <f t="shared" si="6"/>
        <v>0.50101358903011473</v>
      </c>
      <c r="R23" s="288">
        <f t="shared" si="7"/>
        <v>0.34846497144222549</v>
      </c>
      <c r="S23" s="281">
        <v>14</v>
      </c>
      <c r="T23" s="288">
        <f t="shared" si="8"/>
        <v>0.10791061917571704</v>
      </c>
      <c r="U23" s="288">
        <f t="shared" si="9"/>
        <v>0.14888212306435328</v>
      </c>
      <c r="V23" s="288">
        <f t="shared" si="10"/>
        <v>3.2968109531225843E-2</v>
      </c>
      <c r="W23" s="288">
        <f t="shared" si="11"/>
        <v>3.3413172558212557E-2</v>
      </c>
      <c r="X23" s="23">
        <v>114</v>
      </c>
      <c r="Y23" s="21">
        <f t="shared" si="12"/>
        <v>0.87870075614512433</v>
      </c>
      <c r="Z23" s="78">
        <f t="shared" si="13"/>
        <v>1.99133682529288E-2</v>
      </c>
      <c r="AA23" s="23">
        <v>154</v>
      </c>
      <c r="AB23" s="111">
        <f t="shared" si="14"/>
        <v>1.1870168109328874</v>
      </c>
      <c r="AC23" s="201">
        <f t="shared" si="15"/>
        <v>1.3499804305283757E-2</v>
      </c>
    </row>
    <row r="24" spans="2:29">
      <c r="B24" s="60" t="s">
        <v>41</v>
      </c>
      <c r="C24" s="271">
        <v>259449</v>
      </c>
      <c r="D24" s="271">
        <v>90348</v>
      </c>
      <c r="E24" s="271">
        <v>153667</v>
      </c>
      <c r="F24" s="271">
        <v>239161</v>
      </c>
      <c r="G24" s="291">
        <f t="shared" si="0"/>
        <v>6.2847268399394016E-2</v>
      </c>
      <c r="H24" s="291">
        <f t="shared" si="1"/>
        <v>0.1856393394971847</v>
      </c>
      <c r="I24" s="284">
        <v>698</v>
      </c>
      <c r="J24" s="288">
        <f t="shared" si="2"/>
        <v>2.6903167867287983</v>
      </c>
      <c r="K24" s="288">
        <f t="shared" si="3"/>
        <v>3.6354572322122393E-2</v>
      </c>
      <c r="L24" s="284">
        <v>5739</v>
      </c>
      <c r="M24" s="288">
        <f t="shared" si="4"/>
        <v>22.119954210654118</v>
      </c>
      <c r="N24" s="288">
        <f t="shared" si="5"/>
        <v>4.4954128012837727E-2</v>
      </c>
      <c r="O24" s="284">
        <v>181679</v>
      </c>
      <c r="P24" s="272">
        <v>29</v>
      </c>
      <c r="Q24" s="288">
        <f t="shared" si="6"/>
        <v>0.11177533927669793</v>
      </c>
      <c r="R24" s="288">
        <f t="shared" si="7"/>
        <v>7.7741983973728959E-2</v>
      </c>
      <c r="S24" s="281">
        <v>5</v>
      </c>
      <c r="T24" s="288">
        <f t="shared" si="8"/>
        <v>1.9271610220120333E-2</v>
      </c>
      <c r="U24" s="288">
        <f t="shared" si="9"/>
        <v>2.6588655188495621E-2</v>
      </c>
      <c r="V24" s="288">
        <f t="shared" si="10"/>
        <v>1.9783808040132776E-2</v>
      </c>
      <c r="W24" s="288">
        <f t="shared" si="11"/>
        <v>2.0050885577087868E-2</v>
      </c>
      <c r="X24" s="23">
        <v>75</v>
      </c>
      <c r="Y24" s="21">
        <f t="shared" si="12"/>
        <v>0.28907415330180497</v>
      </c>
      <c r="Z24" s="78">
        <f t="shared" si="13"/>
        <v>6.5510812718041116E-3</v>
      </c>
      <c r="AA24" s="23">
        <v>30</v>
      </c>
      <c r="AB24" s="111">
        <f t="shared" si="14"/>
        <v>0.115629661320722</v>
      </c>
      <c r="AC24" s="201">
        <f t="shared" si="15"/>
        <v>1.3499804305283757E-2</v>
      </c>
    </row>
    <row r="25" spans="2:29">
      <c r="B25" s="60" t="s">
        <v>42</v>
      </c>
      <c r="C25" s="83">
        <v>44517</v>
      </c>
      <c r="D25" s="271">
        <v>20848</v>
      </c>
      <c r="E25" s="282">
        <v>23639</v>
      </c>
      <c r="F25" s="271">
        <f>12534+2916</f>
        <v>15450</v>
      </c>
      <c r="G25" s="291">
        <f t="shared" si="0"/>
        <v>0.35395753522024614</v>
      </c>
      <c r="H25" s="291">
        <f t="shared" si="1"/>
        <v>1.0455258394169373</v>
      </c>
      <c r="I25" s="271">
        <v>1389</v>
      </c>
      <c r="J25" s="288">
        <f t="shared" si="2"/>
        <v>31.201563447671674</v>
      </c>
      <c r="K25" s="288">
        <f t="shared" si="3"/>
        <v>0.4216304565013359</v>
      </c>
      <c r="L25" s="271">
        <v>6485</v>
      </c>
      <c r="M25" s="288">
        <f t="shared" si="4"/>
        <v>145.67468607498259</v>
      </c>
      <c r="N25" s="288">
        <f t="shared" si="5"/>
        <v>0.29605298562917154</v>
      </c>
      <c r="O25" s="271">
        <v>36643</v>
      </c>
      <c r="P25" s="272">
        <v>19</v>
      </c>
      <c r="Q25" s="288">
        <f t="shared" si="6"/>
        <v>0.42680324370465217</v>
      </c>
      <c r="R25" s="288">
        <f t="shared" si="7"/>
        <v>0.29685019206145974</v>
      </c>
      <c r="S25" s="281">
        <v>1</v>
      </c>
      <c r="T25" s="288">
        <f t="shared" si="8"/>
        <v>2.2463328616034325E-2</v>
      </c>
      <c r="U25" s="288">
        <f t="shared" si="9"/>
        <v>3.0992205224970239E-2</v>
      </c>
      <c r="V25" s="288">
        <f t="shared" si="10"/>
        <v>3.8936755516485844E-2</v>
      </c>
      <c r="W25" s="288">
        <f t="shared" si="11"/>
        <v>3.9462394096241082E-2</v>
      </c>
      <c r="X25" s="23">
        <v>51</v>
      </c>
      <c r="Y25" s="21">
        <f t="shared" si="12"/>
        <v>1.1456297594177505</v>
      </c>
      <c r="Z25" s="78">
        <f t="shared" si="13"/>
        <v>2.5962589790957329E-2</v>
      </c>
      <c r="AA25" s="23">
        <v>0</v>
      </c>
      <c r="AB25" s="111">
        <f t="shared" si="14"/>
        <v>0</v>
      </c>
      <c r="AC25" s="201">
        <f t="shared" si="15"/>
        <v>1.3499804305283757E-2</v>
      </c>
    </row>
    <row r="26" spans="2:29">
      <c r="B26" s="60" t="s">
        <v>43</v>
      </c>
      <c r="C26" s="271">
        <v>26968</v>
      </c>
      <c r="D26" s="271">
        <v>13670</v>
      </c>
      <c r="E26" s="282">
        <v>18327</v>
      </c>
      <c r="F26" s="271">
        <v>21807</v>
      </c>
      <c r="G26" s="291">
        <f t="shared" si="0"/>
        <v>0.77717666141685604</v>
      </c>
      <c r="H26" s="291">
        <f t="shared" si="1"/>
        <v>2.2956377543919384</v>
      </c>
      <c r="I26" s="285">
        <v>969</v>
      </c>
      <c r="J26" s="288">
        <f t="shared" si="2"/>
        <v>35.93147433995847</v>
      </c>
      <c r="K26" s="288">
        <f t="shared" si="3"/>
        <v>0.48554630777174201</v>
      </c>
      <c r="L26" s="285">
        <v>8327</v>
      </c>
      <c r="M26" s="288">
        <f t="shared" si="4"/>
        <v>308.77336102046871</v>
      </c>
      <c r="N26" s="288">
        <f t="shared" si="5"/>
        <v>0.62751654303075699</v>
      </c>
      <c r="O26" s="285">
        <v>19490</v>
      </c>
      <c r="P26" s="272">
        <v>28</v>
      </c>
      <c r="Q26" s="288">
        <f t="shared" si="6"/>
        <v>1.0382675763868288</v>
      </c>
      <c r="R26" s="288">
        <f t="shared" si="7"/>
        <v>0.72213586472856728</v>
      </c>
      <c r="S26" s="281">
        <v>9</v>
      </c>
      <c r="T26" s="288">
        <f t="shared" si="8"/>
        <v>0.33372886383862355</v>
      </c>
      <c r="U26" s="288">
        <f t="shared" si="9"/>
        <v>0.46043903886087212</v>
      </c>
      <c r="V26" s="288">
        <f t="shared" si="10"/>
        <v>0.68327042770143009</v>
      </c>
      <c r="W26" s="288">
        <f t="shared" si="11"/>
        <v>0.69249444476298694</v>
      </c>
      <c r="X26" s="23">
        <v>808</v>
      </c>
      <c r="Y26" s="21">
        <f t="shared" si="12"/>
        <v>29.961435775734206</v>
      </c>
      <c r="Z26" s="78">
        <f t="shared" si="13"/>
        <v>0.67899464045770319</v>
      </c>
      <c r="AA26" s="23">
        <v>217</v>
      </c>
      <c r="AB26" s="111">
        <f t="shared" si="14"/>
        <v>8.0465737169979246</v>
      </c>
      <c r="AC26" s="201">
        <f t="shared" si="15"/>
        <v>1.3499804305283757E-2</v>
      </c>
    </row>
    <row r="27" spans="2:29">
      <c r="B27" s="60" t="s">
        <v>44</v>
      </c>
      <c r="C27" s="280">
        <v>5878</v>
      </c>
      <c r="D27" s="271">
        <v>2603</v>
      </c>
      <c r="E27" s="282">
        <v>3275</v>
      </c>
      <c r="F27" s="271">
        <v>1348</v>
      </c>
      <c r="G27" s="291">
        <f t="shared" si="0"/>
        <v>0.46991398401999401</v>
      </c>
      <c r="H27" s="291">
        <f t="shared" si="1"/>
        <v>1.3880399870299442</v>
      </c>
      <c r="I27" s="271">
        <v>214</v>
      </c>
      <c r="J27" s="288">
        <f t="shared" si="2"/>
        <v>36.40694113644097</v>
      </c>
      <c r="K27" s="288">
        <f t="shared" si="3"/>
        <v>0.49197134742683352</v>
      </c>
      <c r="L27" s="271">
        <v>1565</v>
      </c>
      <c r="M27" s="288">
        <f t="shared" si="4"/>
        <v>266.24702279686966</v>
      </c>
      <c r="N27" s="288">
        <f t="shared" si="5"/>
        <v>0.54109075596922163</v>
      </c>
      <c r="O27" s="271">
        <v>4099</v>
      </c>
      <c r="P27" s="272">
        <v>3</v>
      </c>
      <c r="Q27" s="288">
        <f t="shared" si="6"/>
        <v>0.5103776794828172</v>
      </c>
      <c r="R27" s="288">
        <f t="shared" si="7"/>
        <v>0.3549778836338891</v>
      </c>
      <c r="S27" s="281">
        <v>0</v>
      </c>
      <c r="T27" s="288">
        <f t="shared" si="8"/>
        <v>0</v>
      </c>
      <c r="U27" s="288">
        <f t="shared" si="9"/>
        <v>0</v>
      </c>
      <c r="V27" s="288">
        <f t="shared" si="10"/>
        <v>3.2340423546048928E-2</v>
      </c>
      <c r="W27" s="288">
        <f t="shared" si="11"/>
        <v>3.2777012935070585E-2</v>
      </c>
      <c r="X27" s="23">
        <v>5</v>
      </c>
      <c r="Y27" s="21">
        <f t="shared" si="12"/>
        <v>0.85062946580469545</v>
      </c>
      <c r="Z27" s="78">
        <f t="shared" si="13"/>
        <v>1.9277208629786831E-2</v>
      </c>
      <c r="AA27" s="23">
        <v>70</v>
      </c>
      <c r="AB27" s="111">
        <f t="shared" si="14"/>
        <v>11.908812521265737</v>
      </c>
      <c r="AC27" s="201">
        <f t="shared" si="15"/>
        <v>1.3499804305283757E-2</v>
      </c>
    </row>
    <row r="28" spans="2:29">
      <c r="B28" s="60" t="s">
        <v>45</v>
      </c>
      <c r="C28" s="83"/>
      <c r="D28" s="271"/>
      <c r="E28" s="271"/>
      <c r="F28" s="271"/>
      <c r="G28" s="291" t="e">
        <f t="shared" si="0"/>
        <v>#DIV/0!</v>
      </c>
      <c r="H28" s="291" t="e">
        <f t="shared" si="1"/>
        <v>#DIV/0!</v>
      </c>
      <c r="I28" s="286"/>
      <c r="J28" s="288" t="e">
        <f t="shared" si="2"/>
        <v>#DIV/0!</v>
      </c>
      <c r="K28" s="288" t="e">
        <f t="shared" si="3"/>
        <v>#DIV/0!</v>
      </c>
      <c r="L28" s="286"/>
      <c r="M28" s="288" t="e">
        <f t="shared" si="4"/>
        <v>#DIV/0!</v>
      </c>
      <c r="N28" s="288" t="e">
        <f t="shared" si="5"/>
        <v>#DIV/0!</v>
      </c>
      <c r="O28" s="286"/>
      <c r="P28" s="272"/>
      <c r="Q28" s="288" t="e">
        <f t="shared" si="6"/>
        <v>#DIV/0!</v>
      </c>
      <c r="R28" s="288" t="e">
        <f t="shared" si="7"/>
        <v>#DIV/0!</v>
      </c>
      <c r="S28" s="281"/>
      <c r="T28" s="288" t="e">
        <f t="shared" si="8"/>
        <v>#DIV/0!</v>
      </c>
      <c r="U28" s="288" t="e">
        <f t="shared" si="9"/>
        <v>#DIV/0!</v>
      </c>
      <c r="V28" s="288"/>
      <c r="W28" s="288" t="e">
        <f t="shared" si="11"/>
        <v>#DIV/0!</v>
      </c>
      <c r="X28" s="23"/>
      <c r="Y28" s="21" t="e">
        <f t="shared" si="12"/>
        <v>#DIV/0!</v>
      </c>
      <c r="Z28" s="78" t="e">
        <f t="shared" si="13"/>
        <v>#DIV/0!</v>
      </c>
      <c r="AA28" s="23"/>
      <c r="AB28" s="111" t="e">
        <f t="shared" si="14"/>
        <v>#DIV/0!</v>
      </c>
      <c r="AC28" s="201">
        <f t="shared" si="15"/>
        <v>1.3499804305283757E-2</v>
      </c>
    </row>
    <row r="29" spans="2:29">
      <c r="B29" s="287" t="s">
        <v>314</v>
      </c>
      <c r="C29" s="271">
        <v>2699106</v>
      </c>
      <c r="D29" s="271">
        <f>SUM(D4:D27)</f>
        <v>1025564</v>
      </c>
      <c r="E29" s="271">
        <f>SUM(E4:E27)</f>
        <v>1575704</v>
      </c>
      <c r="F29" s="271">
        <f>SUM(F4:F27)</f>
        <v>1643264</v>
      </c>
      <c r="G29" s="271"/>
      <c r="H29" s="271"/>
      <c r="I29" s="271">
        <f>SUM(I4:I27)</f>
        <v>52539</v>
      </c>
      <c r="J29" s="271"/>
      <c r="K29" s="271"/>
      <c r="L29" s="271">
        <f t="shared" ref="L29:AA29" si="16">SUM(L4:L27)</f>
        <v>338169</v>
      </c>
      <c r="M29" s="271"/>
      <c r="N29" s="271"/>
      <c r="O29" s="271">
        <f t="shared" si="16"/>
        <v>2129083</v>
      </c>
      <c r="P29" s="272">
        <v>1407</v>
      </c>
      <c r="Q29" s="272"/>
      <c r="R29" s="272"/>
      <c r="S29" s="271">
        <f t="shared" si="16"/>
        <v>418</v>
      </c>
      <c r="T29" s="271"/>
      <c r="U29" s="271"/>
      <c r="V29" s="271"/>
      <c r="W29" s="271"/>
      <c r="X29" s="271">
        <f t="shared" si="16"/>
        <v>8481</v>
      </c>
      <c r="Y29" s="271"/>
      <c r="Z29" s="271"/>
      <c r="AA29" s="271">
        <f t="shared" si="16"/>
        <v>4793</v>
      </c>
      <c r="AB29" s="13"/>
      <c r="AC29" s="13"/>
    </row>
    <row r="30" spans="2:29">
      <c r="F30">
        <f>1/H18</f>
        <v>0.33854499035398217</v>
      </c>
      <c r="I30">
        <f>1/J14</f>
        <v>1.3513119533527697E-2</v>
      </c>
      <c r="L30">
        <f>1/M10</f>
        <v>2.0322884751355175E-3</v>
      </c>
      <c r="P30">
        <f>1/Q19</f>
        <v>0.69552000000000014</v>
      </c>
      <c r="S30">
        <f>1/T10</f>
        <v>1.37968</v>
      </c>
      <c r="X30">
        <f>1/Y10</f>
        <v>2.26622864651774E-2</v>
      </c>
      <c r="AA30">
        <f>1/AB10</f>
        <v>1.3499804305283757E-2</v>
      </c>
    </row>
    <row r="31" spans="2:29">
      <c r="W31">
        <f>1/W10</f>
        <v>0.98668001291372975</v>
      </c>
    </row>
    <row r="33" spans="3:7">
      <c r="C33" s="301" t="s">
        <v>316</v>
      </c>
      <c r="D33" s="301"/>
      <c r="E33" s="301"/>
      <c r="F33" s="301"/>
      <c r="G33" s="301"/>
    </row>
    <row r="34" spans="3:7" ht="27.6">
      <c r="C34" s="80" t="s">
        <v>5</v>
      </c>
      <c r="D34" s="150" t="s">
        <v>122</v>
      </c>
      <c r="E34" s="150" t="s">
        <v>61</v>
      </c>
      <c r="F34" s="150" t="s">
        <v>57</v>
      </c>
      <c r="G34" s="150" t="s">
        <v>119</v>
      </c>
    </row>
    <row r="35" spans="3:7">
      <c r="C35" s="58" t="s">
        <v>21</v>
      </c>
      <c r="D35" s="111">
        <f>E35*$C$61</f>
        <v>0.29995468852369622</v>
      </c>
      <c r="E35" s="111">
        <f>F35+G35</f>
        <v>0.58985985892127057</v>
      </c>
      <c r="F35" s="186">
        <v>0.51131870422878212</v>
      </c>
      <c r="G35" s="186">
        <v>7.8541154692488499E-2</v>
      </c>
    </row>
    <row r="36" spans="3:7">
      <c r="C36" s="58" t="s">
        <v>22</v>
      </c>
      <c r="D36" s="111">
        <f t="shared" ref="D36:D58" si="17">E36*$C$61</f>
        <v>0.13383248426747771</v>
      </c>
      <c r="E36" s="111">
        <f t="shared" ref="E36:E58" si="18">F36+G36</f>
        <v>0.26318111804697181</v>
      </c>
      <c r="F36" s="186">
        <v>0.24704178297269672</v>
      </c>
      <c r="G36" s="186">
        <v>1.6139335074275073E-2</v>
      </c>
    </row>
    <row r="37" spans="3:7">
      <c r="C37" s="58" t="s">
        <v>23</v>
      </c>
      <c r="D37" s="111">
        <f t="shared" si="17"/>
        <v>4.0699800971160528E-2</v>
      </c>
      <c r="E37" s="111">
        <f t="shared" si="18"/>
        <v>8.0036018030356565E-2</v>
      </c>
      <c r="F37" s="186">
        <v>6.3697538629099201E-2</v>
      </c>
      <c r="G37" s="186">
        <v>1.6338479401257371E-2</v>
      </c>
    </row>
    <row r="38" spans="3:7">
      <c r="C38" s="58" t="s">
        <v>24</v>
      </c>
      <c r="D38" s="111">
        <f t="shared" si="17"/>
        <v>0.3496983328398004</v>
      </c>
      <c r="E38" s="111">
        <f t="shared" si="18"/>
        <v>0.68768056365150876</v>
      </c>
      <c r="F38" s="186">
        <v>0.64332143725407331</v>
      </c>
      <c r="G38" s="186">
        <v>4.4359126397435472E-2</v>
      </c>
    </row>
    <row r="39" spans="3:7">
      <c r="C39" s="58" t="s">
        <v>25</v>
      </c>
      <c r="D39" s="111">
        <f t="shared" si="17"/>
        <v>0.1300823045514102</v>
      </c>
      <c r="E39" s="111">
        <f t="shared" si="18"/>
        <v>0.25580640258865939</v>
      </c>
      <c r="F39" s="186">
        <v>0.20789587637173848</v>
      </c>
      <c r="G39" s="186">
        <v>4.7910526216920934E-2</v>
      </c>
    </row>
    <row r="40" spans="3:7">
      <c r="C40" s="58" t="s">
        <v>26</v>
      </c>
      <c r="D40" s="111">
        <f t="shared" si="17"/>
        <v>0.19195077893720486</v>
      </c>
      <c r="E40" s="111">
        <f t="shared" si="18"/>
        <v>0.37747054377109035</v>
      </c>
      <c r="F40" s="186">
        <v>0.34891049746017289</v>
      </c>
      <c r="G40" s="186">
        <v>2.8560046310917447E-2</v>
      </c>
    </row>
    <row r="41" spans="3:7">
      <c r="C41" s="58" t="s">
        <v>27</v>
      </c>
      <c r="D41" s="111">
        <f t="shared" si="17"/>
        <v>1</v>
      </c>
      <c r="E41" s="111">
        <f t="shared" si="18"/>
        <v>1.966496545943045</v>
      </c>
      <c r="F41" s="186">
        <v>0.96649654594304502</v>
      </c>
      <c r="G41" s="186">
        <v>1</v>
      </c>
    </row>
    <row r="42" spans="3:7">
      <c r="C42" s="58" t="s">
        <v>28</v>
      </c>
      <c r="D42" s="111">
        <f t="shared" si="17"/>
        <v>0.12707473921458087</v>
      </c>
      <c r="E42" s="111">
        <f t="shared" si="18"/>
        <v>0.24989203574208652</v>
      </c>
      <c r="F42" s="186">
        <v>0.18394456273457846</v>
      </c>
      <c r="G42" s="186">
        <v>6.594747300750807E-2</v>
      </c>
    </row>
    <row r="43" spans="3:7">
      <c r="C43" s="58" t="s">
        <v>29</v>
      </c>
      <c r="D43" s="111">
        <f t="shared" si="17"/>
        <v>7.7558732390590995E-2</v>
      </c>
      <c r="E43" s="111">
        <f t="shared" si="18"/>
        <v>0.15251897935381814</v>
      </c>
      <c r="F43" s="186">
        <v>0.12509749102432707</v>
      </c>
      <c r="G43" s="186">
        <v>2.7421488329491078E-2</v>
      </c>
    </row>
    <row r="44" spans="3:7">
      <c r="C44" s="58" t="s">
        <v>30</v>
      </c>
      <c r="D44" s="111">
        <f t="shared" si="17"/>
        <v>0.13310948864189559</v>
      </c>
      <c r="E44" s="111">
        <f t="shared" si="18"/>
        <v>0.26175934964653264</v>
      </c>
      <c r="F44" s="186">
        <v>0.24277785046341194</v>
      </c>
      <c r="G44" s="186">
        <v>1.8981499183120698E-2</v>
      </c>
    </row>
    <row r="45" spans="3:7">
      <c r="C45" s="58" t="s">
        <v>31</v>
      </c>
      <c r="D45" s="111">
        <f t="shared" si="17"/>
        <v>0.45468171053092121</v>
      </c>
      <c r="E45" s="111">
        <f t="shared" si="18"/>
        <v>0.89413001326253194</v>
      </c>
      <c r="F45" s="186">
        <v>0.85631765115776293</v>
      </c>
      <c r="G45" s="186">
        <v>3.781236210476905E-2</v>
      </c>
    </row>
    <row r="46" spans="3:7">
      <c r="C46" s="58" t="s">
        <v>32</v>
      </c>
      <c r="D46" s="111">
        <f t="shared" si="17"/>
        <v>0.1705064582170602</v>
      </c>
      <c r="E46" s="111">
        <f t="shared" si="18"/>
        <v>0.33530036114483103</v>
      </c>
      <c r="F46" s="186">
        <v>0.30734561248808751</v>
      </c>
      <c r="G46" s="186">
        <v>2.7954748656743529E-2</v>
      </c>
    </row>
    <row r="47" spans="3:7">
      <c r="C47" s="58" t="s">
        <v>33</v>
      </c>
      <c r="D47" s="111">
        <f t="shared" si="17"/>
        <v>0.24417868575923413</v>
      </c>
      <c r="E47" s="111">
        <f t="shared" si="18"/>
        <v>0.48017654213844607</v>
      </c>
      <c r="F47" s="186">
        <v>0.44045843061859219</v>
      </c>
      <c r="G47" s="186">
        <v>3.9718111519853883E-2</v>
      </c>
    </row>
    <row r="48" spans="3:7">
      <c r="C48" s="58" t="s">
        <v>34</v>
      </c>
      <c r="D48" s="111">
        <f t="shared" si="17"/>
        <v>0.29731937517982743</v>
      </c>
      <c r="E48" s="111">
        <f t="shared" si="18"/>
        <v>0.58467752433307496</v>
      </c>
      <c r="F48" s="186">
        <v>0.54892076885483565</v>
      </c>
      <c r="G48" s="186">
        <v>3.5756755478239276E-2</v>
      </c>
    </row>
    <row r="49" spans="3:7">
      <c r="C49" s="58" t="s">
        <v>35</v>
      </c>
      <c r="D49" s="111">
        <f t="shared" si="17"/>
        <v>0.68777646311445695</v>
      </c>
      <c r="E49" s="111">
        <f t="shared" si="18"/>
        <v>1.3525100390955036</v>
      </c>
      <c r="F49" s="186">
        <v>1</v>
      </c>
      <c r="G49" s="186">
        <v>0.3525100390955036</v>
      </c>
    </row>
    <row r="50" spans="3:7">
      <c r="C50" s="58" t="s">
        <v>36</v>
      </c>
      <c r="D50" s="111">
        <f t="shared" si="17"/>
        <v>0.30335533318292968</v>
      </c>
      <c r="E50" s="111">
        <f t="shared" si="18"/>
        <v>0.59654721489763274</v>
      </c>
      <c r="F50" s="186">
        <v>0.46363213150950056</v>
      </c>
      <c r="G50" s="186">
        <v>0.13291508338813221</v>
      </c>
    </row>
    <row r="51" spans="3:7">
      <c r="C51" s="58" t="s">
        <v>37</v>
      </c>
      <c r="D51" s="111" t="s">
        <v>50</v>
      </c>
      <c r="E51" s="111" t="s">
        <v>50</v>
      </c>
      <c r="F51" s="186" t="s">
        <v>50</v>
      </c>
      <c r="G51" s="186" t="s">
        <v>50</v>
      </c>
    </row>
    <row r="52" spans="3:7">
      <c r="C52" s="60" t="s">
        <v>38</v>
      </c>
      <c r="D52" s="111">
        <f t="shared" si="17"/>
        <v>0.34066512276009775</v>
      </c>
      <c r="E52" s="111">
        <f t="shared" si="18"/>
        <v>0.66991678723099557</v>
      </c>
      <c r="F52" s="186">
        <v>0.58124640115548654</v>
      </c>
      <c r="G52" s="186">
        <v>8.8670386075509061E-2</v>
      </c>
    </row>
    <row r="53" spans="3:7">
      <c r="C53" s="60" t="s">
        <v>39</v>
      </c>
      <c r="D53" s="111">
        <f t="shared" si="17"/>
        <v>0.12134723798238316</v>
      </c>
      <c r="E53" s="111">
        <f t="shared" si="18"/>
        <v>0.23862892435208516</v>
      </c>
      <c r="F53" s="186">
        <v>0.22181480886785954</v>
      </c>
      <c r="G53" s="186">
        <v>1.6814115484225626E-2</v>
      </c>
    </row>
    <row r="54" spans="3:7">
      <c r="C54" s="60" t="s">
        <v>40</v>
      </c>
      <c r="D54" s="111">
        <f t="shared" si="17"/>
        <v>0.17411453764467197</v>
      </c>
      <c r="E54" s="111">
        <f t="shared" si="18"/>
        <v>0.3423956368767177</v>
      </c>
      <c r="F54" s="186">
        <v>0.30942752734549184</v>
      </c>
      <c r="G54" s="186">
        <v>3.2968109531225843E-2</v>
      </c>
    </row>
    <row r="55" spans="3:7">
      <c r="C55" s="60" t="s">
        <v>41</v>
      </c>
      <c r="D55" s="111">
        <f t="shared" si="17"/>
        <v>4.2019436347344598E-2</v>
      </c>
      <c r="E55" s="111">
        <f t="shared" si="18"/>
        <v>8.2631076439526788E-2</v>
      </c>
      <c r="F55" s="186">
        <v>6.2847268399394016E-2</v>
      </c>
      <c r="G55" s="186">
        <v>1.9783808040132776E-2</v>
      </c>
    </row>
    <row r="56" spans="3:7">
      <c r="C56" s="60" t="s">
        <v>42</v>
      </c>
      <c r="D56" s="111">
        <f t="shared" si="17"/>
        <v>0.19979404059838674</v>
      </c>
      <c r="E56" s="111">
        <f t="shared" si="18"/>
        <v>0.39289429073673199</v>
      </c>
      <c r="F56" s="186">
        <v>0.35395753522024614</v>
      </c>
      <c r="G56" s="186">
        <v>3.8936755516485844E-2</v>
      </c>
    </row>
    <row r="57" spans="3:7">
      <c r="C57" s="60" t="s">
        <v>43</v>
      </c>
      <c r="D57" s="111">
        <f t="shared" si="17"/>
        <v>0.74266445681343429</v>
      </c>
      <c r="E57" s="111">
        <f t="shared" si="18"/>
        <v>1.4604470891182861</v>
      </c>
      <c r="F57" s="186">
        <v>0.77717666141685604</v>
      </c>
      <c r="G57" s="186">
        <v>0.68327042770143009</v>
      </c>
    </row>
    <row r="58" spans="3:7">
      <c r="C58" s="60" t="s">
        <v>44</v>
      </c>
      <c r="D58" s="111">
        <f t="shared" si="17"/>
        <v>0.25540569018654635</v>
      </c>
      <c r="E58" s="111">
        <f t="shared" si="18"/>
        <v>0.50225440756604289</v>
      </c>
      <c r="F58" s="186">
        <v>0.46991398401999401</v>
      </c>
      <c r="G58" s="186">
        <v>3.2340423546048928E-2</v>
      </c>
    </row>
    <row r="59" spans="3:7">
      <c r="C59" s="60" t="s">
        <v>45</v>
      </c>
      <c r="D59" s="111" t="s">
        <v>50</v>
      </c>
      <c r="E59" s="111" t="s">
        <v>50</v>
      </c>
      <c r="F59" s="186" t="s">
        <v>50</v>
      </c>
      <c r="G59" s="186" t="s">
        <v>50</v>
      </c>
    </row>
    <row r="60" spans="3:7">
      <c r="C60" s="287"/>
    </row>
    <row r="61" spans="3:7">
      <c r="C61">
        <f>1/E41</f>
        <v>0.50851856417598951</v>
      </c>
    </row>
  </sheetData>
  <mergeCells count="4">
    <mergeCell ref="V2:AC2"/>
    <mergeCell ref="C33:G33"/>
    <mergeCell ref="B2:F2"/>
    <mergeCell ref="G2:U2"/>
  </mergeCells>
  <conditionalFormatting sqref="J4:J28">
    <cfRule type="dataBar" priority="11">
      <dataBar>
        <cfvo type="min"/>
        <cfvo type="max"/>
        <color rgb="FF638EC6"/>
      </dataBar>
      <extLst>
        <ext xmlns:x14="http://schemas.microsoft.com/office/spreadsheetml/2009/9/main" uri="{B025F937-C7B1-47D3-B67F-A62EFF666E3E}">
          <x14:id>{793F5C56-56AB-49C4-AFBD-7743C067E88A}</x14:id>
        </ext>
      </extLst>
    </cfRule>
  </conditionalFormatting>
  <conditionalFormatting sqref="M4:M28">
    <cfRule type="dataBar" priority="10">
      <dataBar>
        <cfvo type="min"/>
        <cfvo type="max"/>
        <color rgb="FF638EC6"/>
      </dataBar>
      <extLst>
        <ext xmlns:x14="http://schemas.microsoft.com/office/spreadsheetml/2009/9/main" uri="{B025F937-C7B1-47D3-B67F-A62EFF666E3E}">
          <x14:id>{F948732B-497B-496F-B8B5-DDF08F975504}</x14:id>
        </ext>
      </extLst>
    </cfRule>
  </conditionalFormatting>
  <conditionalFormatting sqref="Q4:Q28">
    <cfRule type="dataBar" priority="9">
      <dataBar>
        <cfvo type="min"/>
        <cfvo type="max"/>
        <color rgb="FF638EC6"/>
      </dataBar>
      <extLst>
        <ext xmlns:x14="http://schemas.microsoft.com/office/spreadsheetml/2009/9/main" uri="{B025F937-C7B1-47D3-B67F-A62EFF666E3E}">
          <x14:id>{1F5A34D5-C9B6-4666-BD43-8325DDB01CF9}</x14:id>
        </ext>
      </extLst>
    </cfRule>
  </conditionalFormatting>
  <conditionalFormatting sqref="T4:T28">
    <cfRule type="dataBar" priority="8">
      <dataBar>
        <cfvo type="min"/>
        <cfvo type="max"/>
        <color rgb="FF638EC6"/>
      </dataBar>
      <extLst>
        <ext xmlns:x14="http://schemas.microsoft.com/office/spreadsheetml/2009/9/main" uri="{B025F937-C7B1-47D3-B67F-A62EFF666E3E}">
          <x14:id>{08EBE16C-6FFB-4D23-B517-D3ADACBAEB50}</x14:id>
        </ext>
      </extLst>
    </cfRule>
  </conditionalFormatting>
  <conditionalFormatting sqref="Y4:Y28">
    <cfRule type="dataBar" priority="7">
      <dataBar>
        <cfvo type="min"/>
        <cfvo type="max"/>
        <color rgb="FF638EC6"/>
      </dataBar>
      <extLst>
        <ext xmlns:x14="http://schemas.microsoft.com/office/spreadsheetml/2009/9/main" uri="{B025F937-C7B1-47D3-B67F-A62EFF666E3E}">
          <x14:id>{3C007810-2997-4593-96ED-1A6AD2E5B83E}</x14:id>
        </ext>
      </extLst>
    </cfRule>
  </conditionalFormatting>
  <conditionalFormatting sqref="AB4:AB28">
    <cfRule type="dataBar" priority="6">
      <dataBar>
        <cfvo type="min"/>
        <cfvo type="max"/>
        <color rgb="FF638EC6"/>
      </dataBar>
      <extLst>
        <ext xmlns:x14="http://schemas.microsoft.com/office/spreadsheetml/2009/9/main" uri="{B025F937-C7B1-47D3-B67F-A62EFF666E3E}">
          <x14:id>{FE066F36-9411-4F88-9BB9-23EF66904576}</x14:id>
        </ext>
      </extLst>
    </cfRule>
  </conditionalFormatting>
  <conditionalFormatting sqref="W4:W28">
    <cfRule type="dataBar" priority="5">
      <dataBar>
        <cfvo type="min"/>
        <cfvo type="max"/>
        <color rgb="FF638EC6"/>
      </dataBar>
      <extLst>
        <ext xmlns:x14="http://schemas.microsoft.com/office/spreadsheetml/2009/9/main" uri="{B025F937-C7B1-47D3-B67F-A62EFF666E3E}">
          <x14:id>{207461EC-3AB3-40DA-BC2A-43492AEBB682}</x14:id>
        </ext>
      </extLst>
    </cfRule>
  </conditionalFormatting>
  <conditionalFormatting sqref="V4:V27">
    <cfRule type="dataBar" priority="4">
      <dataBar>
        <cfvo type="min"/>
        <cfvo type="max"/>
        <color rgb="FFFF555A"/>
      </dataBar>
      <extLst>
        <ext xmlns:x14="http://schemas.microsoft.com/office/spreadsheetml/2009/9/main" uri="{B025F937-C7B1-47D3-B67F-A62EFF666E3E}">
          <x14:id>{BC9889CE-170C-4F88-AED3-4BD0BA28390B}</x14:id>
        </ext>
      </extLst>
    </cfRule>
  </conditionalFormatting>
  <conditionalFormatting sqref="H4:H28">
    <cfRule type="dataBar" priority="3">
      <dataBar>
        <cfvo type="min"/>
        <cfvo type="max"/>
        <color rgb="FF638EC6"/>
      </dataBar>
      <extLst>
        <ext xmlns:x14="http://schemas.microsoft.com/office/spreadsheetml/2009/9/main" uri="{B025F937-C7B1-47D3-B67F-A62EFF666E3E}">
          <x14:id>{D7A8EAC3-3F6E-45F7-8D1B-A805585B43FD}</x14:id>
        </ext>
      </extLst>
    </cfRule>
  </conditionalFormatting>
  <conditionalFormatting sqref="E35:E59">
    <cfRule type="dataBar" priority="2">
      <dataBar>
        <cfvo type="min"/>
        <cfvo type="max"/>
        <color rgb="FF638EC6"/>
      </dataBar>
      <extLst>
        <ext xmlns:x14="http://schemas.microsoft.com/office/spreadsheetml/2009/9/main" uri="{B025F937-C7B1-47D3-B67F-A62EFF666E3E}">
          <x14:id>{72D9FDD7-16C0-41B8-866A-FACA2776F0BA}</x14:id>
        </ext>
      </extLst>
    </cfRule>
  </conditionalFormatting>
  <conditionalFormatting sqref="D35:D59">
    <cfRule type="dataBar" priority="1">
      <dataBar>
        <cfvo type="min"/>
        <cfvo type="max"/>
        <color rgb="FFFF555A"/>
      </dataBar>
      <extLst>
        <ext xmlns:x14="http://schemas.microsoft.com/office/spreadsheetml/2009/9/main" uri="{B025F937-C7B1-47D3-B67F-A62EFF666E3E}">
          <x14:id>{0C15A22E-FA8A-4A96-8B1D-1CE457C701E7}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93F5C56-56AB-49C4-AFBD-7743C067E88A}">
            <x14:dataBar minLength="0" maxLength="100" border="1" negativeBarBorderColorSameAsPositive="0">
              <x14:cfvo type="autoMin"/>
              <x14:cfvo type="autoMax"/>
              <x14:borderColor rgb="FF638EC6"/>
              <x14:negativeFillColor rgb="FFFF0000"/>
              <x14:negativeBorderColor rgb="FFFF0000"/>
              <x14:axisColor rgb="FF000000"/>
            </x14:dataBar>
          </x14:cfRule>
          <xm:sqref>J4:J28</xm:sqref>
        </x14:conditionalFormatting>
        <x14:conditionalFormatting xmlns:xm="http://schemas.microsoft.com/office/excel/2006/main">
          <x14:cfRule type="dataBar" id="{F948732B-497B-496F-B8B5-DDF08F975504}">
            <x14:dataBar minLength="0" maxLength="100" border="1" negativeBarBorderColorSameAsPositive="0">
              <x14:cfvo type="autoMin"/>
              <x14:cfvo type="autoMax"/>
              <x14:borderColor rgb="FF638EC6"/>
              <x14:negativeFillColor rgb="FFFF0000"/>
              <x14:negativeBorderColor rgb="FFFF0000"/>
              <x14:axisColor rgb="FF000000"/>
            </x14:dataBar>
          </x14:cfRule>
          <xm:sqref>M4:M28</xm:sqref>
        </x14:conditionalFormatting>
        <x14:conditionalFormatting xmlns:xm="http://schemas.microsoft.com/office/excel/2006/main">
          <x14:cfRule type="dataBar" id="{1F5A34D5-C9B6-4666-BD43-8325DDB01CF9}">
            <x14:dataBar minLength="0" maxLength="100" border="1" negativeBarBorderColorSameAsPositive="0">
              <x14:cfvo type="autoMin"/>
              <x14:cfvo type="autoMax"/>
              <x14:borderColor rgb="FF638EC6"/>
              <x14:negativeFillColor rgb="FFFF0000"/>
              <x14:negativeBorderColor rgb="FFFF0000"/>
              <x14:axisColor rgb="FF000000"/>
            </x14:dataBar>
          </x14:cfRule>
          <xm:sqref>Q4:Q28</xm:sqref>
        </x14:conditionalFormatting>
        <x14:conditionalFormatting xmlns:xm="http://schemas.microsoft.com/office/excel/2006/main">
          <x14:cfRule type="dataBar" id="{08EBE16C-6FFB-4D23-B517-D3ADACBAEB50}">
            <x14:dataBar minLength="0" maxLength="100" border="1" negativeBarBorderColorSameAsPositive="0">
              <x14:cfvo type="autoMin"/>
              <x14:cfvo type="autoMax"/>
              <x14:borderColor rgb="FF638EC6"/>
              <x14:negativeFillColor rgb="FFFF0000"/>
              <x14:negativeBorderColor rgb="FFFF0000"/>
              <x14:axisColor rgb="FF000000"/>
            </x14:dataBar>
          </x14:cfRule>
          <xm:sqref>T4:T28</xm:sqref>
        </x14:conditionalFormatting>
        <x14:conditionalFormatting xmlns:xm="http://schemas.microsoft.com/office/excel/2006/main">
          <x14:cfRule type="dataBar" id="{3C007810-2997-4593-96ED-1A6AD2E5B83E}">
            <x14:dataBar minLength="0" maxLength="100" border="1" negativeBarBorderColorSameAsPositive="0">
              <x14:cfvo type="autoMin"/>
              <x14:cfvo type="autoMax"/>
              <x14:borderColor rgb="FF638EC6"/>
              <x14:negativeFillColor rgb="FFFF0000"/>
              <x14:negativeBorderColor rgb="FFFF0000"/>
              <x14:axisColor rgb="FF000000"/>
            </x14:dataBar>
          </x14:cfRule>
          <xm:sqref>Y4:Y28</xm:sqref>
        </x14:conditionalFormatting>
        <x14:conditionalFormatting xmlns:xm="http://schemas.microsoft.com/office/excel/2006/main">
          <x14:cfRule type="dataBar" id="{FE066F36-9411-4F88-9BB9-23EF66904576}">
            <x14:dataBar minLength="0" maxLength="100" border="1" negativeBarBorderColorSameAsPositive="0">
              <x14:cfvo type="autoMin"/>
              <x14:cfvo type="autoMax"/>
              <x14:borderColor rgb="FF638EC6"/>
              <x14:negativeFillColor rgb="FFFF0000"/>
              <x14:negativeBorderColor rgb="FFFF0000"/>
              <x14:axisColor rgb="FF000000"/>
            </x14:dataBar>
          </x14:cfRule>
          <xm:sqref>AB4:AB28</xm:sqref>
        </x14:conditionalFormatting>
        <x14:conditionalFormatting xmlns:xm="http://schemas.microsoft.com/office/excel/2006/main">
          <x14:cfRule type="dataBar" id="{207461EC-3AB3-40DA-BC2A-43492AEBB682}">
            <x14:dataBar minLength="0" maxLength="100" border="1" negativeBarBorderColorSameAsPositive="0">
              <x14:cfvo type="autoMin"/>
              <x14:cfvo type="autoMax"/>
              <x14:borderColor rgb="FF638EC6"/>
              <x14:negativeFillColor rgb="FFFF0000"/>
              <x14:negativeBorderColor rgb="FFFF0000"/>
              <x14:axisColor rgb="FF000000"/>
            </x14:dataBar>
          </x14:cfRule>
          <xm:sqref>W4:W28</xm:sqref>
        </x14:conditionalFormatting>
        <x14:conditionalFormatting xmlns:xm="http://schemas.microsoft.com/office/excel/2006/main">
          <x14:cfRule type="dataBar" id="{BC9889CE-170C-4F88-AED3-4BD0BA28390B}">
            <x14:dataBar minLength="0" maxLength="100" border="1" negativeBarBorderColorSameAsPositive="0">
              <x14:cfvo type="autoMin"/>
              <x14:cfvo type="autoMax"/>
              <x14:borderColor rgb="FFFF555A"/>
              <x14:negativeFillColor rgb="FFFF0000"/>
              <x14:negativeBorderColor rgb="FFFF0000"/>
              <x14:axisColor rgb="FF000000"/>
            </x14:dataBar>
          </x14:cfRule>
          <xm:sqref>V4:V27</xm:sqref>
        </x14:conditionalFormatting>
        <x14:conditionalFormatting xmlns:xm="http://schemas.microsoft.com/office/excel/2006/main">
          <x14:cfRule type="dataBar" id="{D7A8EAC3-3F6E-45F7-8D1B-A805585B43FD}">
            <x14:dataBar minLength="0" maxLength="100" border="1" negativeBarBorderColorSameAsPositive="0">
              <x14:cfvo type="autoMin"/>
              <x14:cfvo type="autoMax"/>
              <x14:borderColor rgb="FF638EC6"/>
              <x14:negativeFillColor rgb="FFFF0000"/>
              <x14:negativeBorderColor rgb="FFFF0000"/>
              <x14:axisColor rgb="FF000000"/>
            </x14:dataBar>
          </x14:cfRule>
          <xm:sqref>H4:H28</xm:sqref>
        </x14:conditionalFormatting>
        <x14:conditionalFormatting xmlns:xm="http://schemas.microsoft.com/office/excel/2006/main">
          <x14:cfRule type="dataBar" id="{72D9FDD7-16C0-41B8-866A-FACA2776F0BA}">
            <x14:dataBar minLength="0" maxLength="100" border="1" negativeBarBorderColorSameAsPositive="0">
              <x14:cfvo type="autoMin"/>
              <x14:cfvo type="autoMax"/>
              <x14:borderColor rgb="FF638EC6"/>
              <x14:negativeFillColor rgb="FFFF0000"/>
              <x14:negativeBorderColor rgb="FFFF0000"/>
              <x14:axisColor rgb="FF000000"/>
            </x14:dataBar>
          </x14:cfRule>
          <xm:sqref>E35:E59</xm:sqref>
        </x14:conditionalFormatting>
        <x14:conditionalFormatting xmlns:xm="http://schemas.microsoft.com/office/excel/2006/main">
          <x14:cfRule type="dataBar" id="{0C15A22E-FA8A-4A96-8B1D-1CE457C701E7}">
            <x14:dataBar minLength="0" maxLength="100" border="1" negativeBarBorderColorSameAsPositive="0">
              <x14:cfvo type="autoMin"/>
              <x14:cfvo type="autoMax"/>
              <x14:borderColor rgb="FFFF555A"/>
              <x14:negativeFillColor rgb="FFFF0000"/>
              <x14:negativeBorderColor rgb="FFFF0000"/>
              <x14:axisColor rgb="FF000000"/>
            </x14:dataBar>
          </x14:cfRule>
          <xm:sqref>D35:D59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02"/>
  <sheetViews>
    <sheetView topLeftCell="B66" zoomScale="90" zoomScaleNormal="90" workbookViewId="0">
      <selection activeCell="J77" sqref="J77"/>
    </sheetView>
  </sheetViews>
  <sheetFormatPr baseColWidth="10" defaultRowHeight="14.4"/>
  <cols>
    <col min="12" max="12" width="19" customWidth="1"/>
    <col min="16" max="16" width="15.5546875" customWidth="1"/>
    <col min="23" max="23" width="11.44140625" style="43"/>
    <col min="26" max="28" width="11.44140625" style="43"/>
  </cols>
  <sheetData>
    <row r="1" spans="2:34" ht="15" thickBot="1"/>
    <row r="2" spans="2:34" ht="60" customHeight="1">
      <c r="B2" s="3"/>
      <c r="C2" s="4"/>
      <c r="D2" s="314" t="s">
        <v>0</v>
      </c>
      <c r="E2" s="315"/>
      <c r="F2" s="315"/>
      <c r="G2" s="315"/>
      <c r="H2" s="315"/>
      <c r="I2" s="315"/>
      <c r="J2" s="316"/>
      <c r="K2" s="314" t="s">
        <v>1</v>
      </c>
      <c r="L2" s="315"/>
      <c r="M2" s="316"/>
      <c r="N2" s="314" t="s">
        <v>2</v>
      </c>
      <c r="O2" s="315"/>
      <c r="P2" s="315"/>
      <c r="Q2" s="315"/>
      <c r="R2" s="315"/>
      <c r="S2" s="315"/>
      <c r="T2" s="315"/>
      <c r="U2" s="315"/>
      <c r="V2" s="315"/>
      <c r="W2" s="315"/>
      <c r="X2" s="315"/>
      <c r="Y2" s="315"/>
      <c r="Z2" s="315"/>
      <c r="AA2" s="315"/>
      <c r="AB2" s="315"/>
      <c r="AC2" s="312" t="s">
        <v>3</v>
      </c>
      <c r="AD2" s="312"/>
      <c r="AE2" s="313"/>
      <c r="AF2" s="317" t="s">
        <v>4</v>
      </c>
      <c r="AG2" s="318"/>
      <c r="AH2" s="319"/>
    </row>
    <row r="3" spans="2:34" ht="100.8">
      <c r="B3" s="6" t="s">
        <v>5</v>
      </c>
      <c r="C3" s="7" t="s">
        <v>6</v>
      </c>
      <c r="D3" s="5" t="s">
        <v>7</v>
      </c>
      <c r="E3" s="5"/>
      <c r="F3" s="5" t="s">
        <v>47</v>
      </c>
      <c r="G3" s="48" t="s">
        <v>46</v>
      </c>
      <c r="H3" s="5" t="s">
        <v>8</v>
      </c>
      <c r="I3" s="5" t="s">
        <v>48</v>
      </c>
      <c r="J3" s="48" t="s">
        <v>46</v>
      </c>
      <c r="K3" s="5" t="s">
        <v>9</v>
      </c>
      <c r="L3" s="5" t="s">
        <v>48</v>
      </c>
      <c r="M3" s="48" t="s">
        <v>46</v>
      </c>
      <c r="N3" s="8" t="s">
        <v>10</v>
      </c>
      <c r="O3" s="8" t="s">
        <v>47</v>
      </c>
      <c r="P3" s="8" t="s">
        <v>46</v>
      </c>
      <c r="Q3" s="8" t="s">
        <v>11</v>
      </c>
      <c r="R3" s="9" t="s">
        <v>48</v>
      </c>
      <c r="S3" s="50" t="s">
        <v>46</v>
      </c>
      <c r="T3" s="9" t="s">
        <v>12</v>
      </c>
      <c r="U3" s="9" t="s">
        <v>48</v>
      </c>
      <c r="V3" s="50" t="s">
        <v>49</v>
      </c>
      <c r="W3" s="44" t="s">
        <v>13</v>
      </c>
      <c r="X3" s="9" t="s">
        <v>48</v>
      </c>
      <c r="Y3" s="9" t="s">
        <v>49</v>
      </c>
      <c r="Z3" s="44" t="s">
        <v>14</v>
      </c>
      <c r="AA3" s="44" t="s">
        <v>15</v>
      </c>
      <c r="AB3" s="44" t="s">
        <v>16</v>
      </c>
      <c r="AC3" s="8" t="s">
        <v>17</v>
      </c>
      <c r="AD3" s="8" t="s">
        <v>18</v>
      </c>
      <c r="AE3" s="9" t="s">
        <v>19</v>
      </c>
      <c r="AF3" s="8" t="s">
        <v>20</v>
      </c>
      <c r="AG3" s="8" t="s">
        <v>47</v>
      </c>
      <c r="AH3" s="48" t="s">
        <v>46</v>
      </c>
    </row>
    <row r="4" spans="2:34">
      <c r="B4" s="10" t="s">
        <v>21</v>
      </c>
      <c r="C4" s="11">
        <v>80000</v>
      </c>
      <c r="D4" s="12"/>
      <c r="E4" s="12"/>
      <c r="F4" s="21">
        <f>(D4/C4)*10000</f>
        <v>0</v>
      </c>
      <c r="G4" s="49">
        <f>F4*$D$31</f>
        <v>0</v>
      </c>
      <c r="H4" s="12"/>
      <c r="I4" s="21">
        <f>(H4/C4)*1000</f>
        <v>0</v>
      </c>
      <c r="J4" s="49">
        <f>I4*$I$31</f>
        <v>0</v>
      </c>
      <c r="K4" s="13"/>
      <c r="L4" s="40">
        <f>(K4/C4)*1000</f>
        <v>0</v>
      </c>
      <c r="M4" s="49">
        <f>L4*$L$31</f>
        <v>0</v>
      </c>
      <c r="N4" s="12">
        <v>70</v>
      </c>
      <c r="O4" s="40">
        <f>(N4/C4)*10000</f>
        <v>8.75</v>
      </c>
      <c r="P4" s="49">
        <f>O4*$O$31</f>
        <v>0.61764705882352944</v>
      </c>
      <c r="Q4" s="14">
        <v>3932</v>
      </c>
      <c r="R4" s="42">
        <f>(Q4/C4)*1000</f>
        <v>49.15</v>
      </c>
      <c r="S4" s="51">
        <f>R4*$R$31</f>
        <v>0.31658615136876006</v>
      </c>
      <c r="T4" s="15">
        <v>94</v>
      </c>
      <c r="U4" s="42">
        <f>(T4/C4)*1000</f>
        <v>1.175</v>
      </c>
      <c r="V4" s="51">
        <f>U4*$U$31</f>
        <v>0.46381578947368424</v>
      </c>
      <c r="W4" s="45">
        <v>3071</v>
      </c>
      <c r="X4" s="42">
        <f>(W4/C4)*1000</f>
        <v>38.387499999999996</v>
      </c>
      <c r="Y4" s="42">
        <f>X4*$X$31</f>
        <v>0.32376300253022205</v>
      </c>
      <c r="Z4" s="45">
        <v>2514</v>
      </c>
      <c r="AA4" s="45">
        <v>165</v>
      </c>
      <c r="AB4" s="45">
        <v>42</v>
      </c>
      <c r="AC4" s="12">
        <v>1</v>
      </c>
      <c r="AD4" s="12">
        <v>1</v>
      </c>
      <c r="AE4" s="16">
        <v>3</v>
      </c>
      <c r="AF4" s="12"/>
      <c r="AG4" s="40">
        <f t="shared" ref="AG4:AG28" si="0">(AF4/C4)*10000</f>
        <v>0</v>
      </c>
      <c r="AH4" s="52">
        <f>AG4*$AG$31</f>
        <v>0</v>
      </c>
    </row>
    <row r="5" spans="2:34">
      <c r="B5" s="10" t="s">
        <v>22</v>
      </c>
      <c r="C5" s="11">
        <v>480000</v>
      </c>
      <c r="D5" s="12">
        <v>10</v>
      </c>
      <c r="E5" s="12"/>
      <c r="F5" s="21">
        <f t="shared" ref="F5:F28" si="1">(D5/C5)*10000</f>
        <v>0.20833333333333331</v>
      </c>
      <c r="G5" s="49">
        <f t="shared" ref="G5:G28" si="2">F5*$D$31</f>
        <v>0.44117647058823528</v>
      </c>
      <c r="H5" s="12">
        <v>4</v>
      </c>
      <c r="I5" s="21">
        <f t="shared" ref="I5:I28" si="3">(H5/C5)*1000</f>
        <v>8.3333333333333332E-3</v>
      </c>
      <c r="J5" s="49">
        <f t="shared" ref="J5:J28" si="4">I5*$I$31</f>
        <v>0.3</v>
      </c>
      <c r="K5" s="17">
        <v>198.20500000000001</v>
      </c>
      <c r="L5" s="40">
        <f t="shared" ref="L5:L28" si="5">(K5/C5)*1000</f>
        <v>0.41292708333333333</v>
      </c>
      <c r="M5" s="49">
        <f t="shared" ref="M5:M28" si="6">L5*$L$31</f>
        <v>0.16291768179412067</v>
      </c>
      <c r="N5" s="12">
        <v>367</v>
      </c>
      <c r="O5" s="40">
        <f t="shared" ref="O5:O28" si="7">(N5/C5)*10000</f>
        <v>7.6458333333333339</v>
      </c>
      <c r="P5" s="49">
        <f t="shared" ref="P5:P28" si="8">O5*$O$31</f>
        <v>0.53970588235294126</v>
      </c>
      <c r="Q5" s="18">
        <v>30102</v>
      </c>
      <c r="R5" s="42">
        <f>(Q5/C5)*1000</f>
        <v>62.712500000000006</v>
      </c>
      <c r="S5" s="51">
        <f t="shared" ref="S5:S28" si="9">R5*$R$31</f>
        <v>0.40394524959742356</v>
      </c>
      <c r="T5" s="19">
        <v>585</v>
      </c>
      <c r="U5" s="42">
        <f t="shared" ref="U5:U28" si="10">(T5/C5)*1000</f>
        <v>1.21875</v>
      </c>
      <c r="V5" s="51">
        <f t="shared" ref="V5:V28" si="11">U5*$U$31</f>
        <v>0.48108552631578949</v>
      </c>
      <c r="W5" s="45">
        <v>20250</v>
      </c>
      <c r="X5" s="42">
        <f t="shared" ref="X5:X28" si="12">(W5/C5)*1000</f>
        <v>42.1875</v>
      </c>
      <c r="Y5" s="42">
        <f t="shared" ref="Y5:Y28" si="13">X5*$X$31</f>
        <v>0.3558124824290132</v>
      </c>
      <c r="Z5" s="45">
        <v>18080</v>
      </c>
      <c r="AA5" s="45">
        <v>1305</v>
      </c>
      <c r="AB5" s="45">
        <v>296</v>
      </c>
      <c r="AC5" s="12">
        <v>8</v>
      </c>
      <c r="AD5" s="12">
        <v>2</v>
      </c>
      <c r="AE5" s="16">
        <v>8</v>
      </c>
      <c r="AF5" s="12">
        <v>6</v>
      </c>
      <c r="AG5" s="40">
        <f t="shared" si="0"/>
        <v>0.125</v>
      </c>
      <c r="AH5" s="52">
        <f t="shared" ref="AH5:AH28" si="14">AG5*$AG$31</f>
        <v>1.5176600441501103E-2</v>
      </c>
    </row>
    <row r="6" spans="2:34">
      <c r="B6" s="10" t="s">
        <v>23</v>
      </c>
      <c r="C6" s="11">
        <v>280000</v>
      </c>
      <c r="D6" s="12"/>
      <c r="E6" s="12"/>
      <c r="F6" s="21">
        <f t="shared" si="1"/>
        <v>0</v>
      </c>
      <c r="G6" s="49">
        <f t="shared" si="2"/>
        <v>0</v>
      </c>
      <c r="H6" s="12"/>
      <c r="I6" s="21">
        <f t="shared" si="3"/>
        <v>0</v>
      </c>
      <c r="J6" s="49">
        <f t="shared" si="4"/>
        <v>0</v>
      </c>
      <c r="K6" s="13"/>
      <c r="L6" s="40">
        <f t="shared" si="5"/>
        <v>0</v>
      </c>
      <c r="M6" s="49">
        <f t="shared" si="6"/>
        <v>0</v>
      </c>
      <c r="N6" s="12">
        <v>109</v>
      </c>
      <c r="O6" s="40">
        <f t="shared" si="7"/>
        <v>3.8928571428571428</v>
      </c>
      <c r="P6" s="49">
        <f t="shared" si="8"/>
        <v>0.27478991596638652</v>
      </c>
      <c r="Q6" s="18">
        <v>8664</v>
      </c>
      <c r="R6" s="42">
        <f t="shared" ref="R6:R28" si="15">(Q6/C6)*1000</f>
        <v>30.942857142857143</v>
      </c>
      <c r="S6" s="51">
        <f t="shared" si="9"/>
        <v>0.19930986887508625</v>
      </c>
      <c r="T6" s="19">
        <v>168</v>
      </c>
      <c r="U6" s="42">
        <f t="shared" si="10"/>
        <v>0.6</v>
      </c>
      <c r="V6" s="51">
        <f t="shared" si="11"/>
        <v>0.23684210526315788</v>
      </c>
      <c r="W6" s="45">
        <v>6175</v>
      </c>
      <c r="X6" s="42">
        <f t="shared" si="12"/>
        <v>22.053571428571431</v>
      </c>
      <c r="Y6" s="42">
        <f t="shared" si="13"/>
        <v>0.18600144584119846</v>
      </c>
      <c r="Z6" s="45">
        <v>5431</v>
      </c>
      <c r="AA6" s="45">
        <v>455</v>
      </c>
      <c r="AB6" s="45">
        <v>154</v>
      </c>
      <c r="AC6" s="12">
        <v>5</v>
      </c>
      <c r="AD6" s="12">
        <v>5</v>
      </c>
      <c r="AE6" s="16">
        <v>5</v>
      </c>
      <c r="AF6" s="12"/>
      <c r="AG6" s="40">
        <f t="shared" si="0"/>
        <v>0</v>
      </c>
      <c r="AH6" s="52">
        <f t="shared" si="14"/>
        <v>0</v>
      </c>
    </row>
    <row r="7" spans="2:34">
      <c r="B7" s="10" t="s">
        <v>24</v>
      </c>
      <c r="C7" s="11">
        <v>360000</v>
      </c>
      <c r="D7" s="12">
        <v>17</v>
      </c>
      <c r="E7" s="12"/>
      <c r="F7" s="21">
        <f t="shared" si="1"/>
        <v>0.47222222222222221</v>
      </c>
      <c r="G7" s="49">
        <f t="shared" si="2"/>
        <v>1</v>
      </c>
      <c r="H7" s="12">
        <v>10</v>
      </c>
      <c r="I7" s="21">
        <f t="shared" si="3"/>
        <v>2.777777777777778E-2</v>
      </c>
      <c r="J7" s="49">
        <f t="shared" si="4"/>
        <v>1</v>
      </c>
      <c r="K7" s="17">
        <v>203.844909090909</v>
      </c>
      <c r="L7" s="40">
        <f t="shared" si="5"/>
        <v>0.56623585858585834</v>
      </c>
      <c r="M7" s="49">
        <f t="shared" si="6"/>
        <v>0.22340465702765094</v>
      </c>
      <c r="N7" s="12">
        <v>252</v>
      </c>
      <c r="O7" s="40">
        <f t="shared" si="7"/>
        <v>7</v>
      </c>
      <c r="P7" s="49">
        <f t="shared" si="8"/>
        <v>0.49411764705882355</v>
      </c>
      <c r="Q7" s="14">
        <v>26115</v>
      </c>
      <c r="R7" s="42">
        <f t="shared" si="15"/>
        <v>72.541666666666671</v>
      </c>
      <c r="S7" s="51">
        <f t="shared" si="9"/>
        <v>0.46725711218464844</v>
      </c>
      <c r="T7" s="15">
        <v>471</v>
      </c>
      <c r="U7" s="42">
        <f t="shared" si="10"/>
        <v>1.3083333333333333</v>
      </c>
      <c r="V7" s="51">
        <f t="shared" si="11"/>
        <v>0.51644736842105265</v>
      </c>
      <c r="W7" s="45">
        <v>16297</v>
      </c>
      <c r="X7" s="42">
        <f t="shared" si="12"/>
        <v>45.269444444444446</v>
      </c>
      <c r="Y7" s="42">
        <f t="shared" si="13"/>
        <v>0.3818058288820167</v>
      </c>
      <c r="Z7" s="45">
        <v>14954</v>
      </c>
      <c r="AA7" s="45">
        <v>1271</v>
      </c>
      <c r="AB7" s="45">
        <v>294</v>
      </c>
      <c r="AC7" s="12">
        <v>2</v>
      </c>
      <c r="AD7" s="12">
        <v>2</v>
      </c>
      <c r="AE7" s="16">
        <v>8</v>
      </c>
      <c r="AF7" s="12">
        <v>7</v>
      </c>
      <c r="AG7" s="40">
        <f t="shared" si="0"/>
        <v>0.19444444444444445</v>
      </c>
      <c r="AH7" s="52">
        <f t="shared" si="14"/>
        <v>2.3608045131223939E-2</v>
      </c>
    </row>
    <row r="8" spans="2:34">
      <c r="B8" s="10" t="s">
        <v>25</v>
      </c>
      <c r="C8" s="11">
        <v>320000</v>
      </c>
      <c r="D8" s="12">
        <v>15</v>
      </c>
      <c r="E8" s="12"/>
      <c r="F8" s="21">
        <f t="shared" si="1"/>
        <v>0.46875</v>
      </c>
      <c r="G8" s="49">
        <f t="shared" si="2"/>
        <v>0.99264705882352944</v>
      </c>
      <c r="H8" s="12">
        <v>8</v>
      </c>
      <c r="I8" s="21">
        <f t="shared" si="3"/>
        <v>2.5000000000000001E-2</v>
      </c>
      <c r="J8" s="49">
        <f t="shared" si="4"/>
        <v>0.9</v>
      </c>
      <c r="K8" s="13"/>
      <c r="L8" s="40">
        <f t="shared" si="5"/>
        <v>0</v>
      </c>
      <c r="M8" s="49">
        <f t="shared" si="6"/>
        <v>0</v>
      </c>
      <c r="N8" s="12">
        <v>146</v>
      </c>
      <c r="O8" s="40">
        <f t="shared" si="7"/>
        <v>4.5625</v>
      </c>
      <c r="P8" s="49">
        <f t="shared" si="8"/>
        <v>0.32205882352941179</v>
      </c>
      <c r="Q8" s="14">
        <v>10829</v>
      </c>
      <c r="R8" s="42">
        <f t="shared" si="15"/>
        <v>33.840624999999996</v>
      </c>
      <c r="S8" s="51">
        <f t="shared" si="9"/>
        <v>0.21797504025764894</v>
      </c>
      <c r="T8" s="15">
        <v>209</v>
      </c>
      <c r="U8" s="42">
        <f t="shared" si="10"/>
        <v>0.65312499999999996</v>
      </c>
      <c r="V8" s="51">
        <f t="shared" si="11"/>
        <v>0.2578125</v>
      </c>
      <c r="W8" s="45">
        <v>7545</v>
      </c>
      <c r="X8" s="42">
        <f t="shared" si="12"/>
        <v>23.578125</v>
      </c>
      <c r="Y8" s="42">
        <f t="shared" si="13"/>
        <v>0.19885964295754849</v>
      </c>
      <c r="Z8" s="45">
        <v>7155</v>
      </c>
      <c r="AA8" s="45">
        <v>299</v>
      </c>
      <c r="AB8" s="45">
        <v>134</v>
      </c>
      <c r="AC8" s="12">
        <v>2</v>
      </c>
      <c r="AD8" s="12">
        <v>2</v>
      </c>
      <c r="AE8" s="16">
        <v>6</v>
      </c>
      <c r="AF8" s="12">
        <v>19</v>
      </c>
      <c r="AG8" s="40">
        <f t="shared" si="0"/>
        <v>0.59375</v>
      </c>
      <c r="AH8" s="52">
        <f t="shared" si="14"/>
        <v>7.2088852097130243E-2</v>
      </c>
    </row>
    <row r="9" spans="2:34">
      <c r="B9" s="10" t="s">
        <v>26</v>
      </c>
      <c r="C9" s="11">
        <v>450000</v>
      </c>
      <c r="D9" s="12">
        <v>13</v>
      </c>
      <c r="E9" s="12"/>
      <c r="F9" s="21">
        <f t="shared" si="1"/>
        <v>0.28888888888888886</v>
      </c>
      <c r="G9" s="49">
        <f t="shared" si="2"/>
        <v>0.61176470588235288</v>
      </c>
      <c r="H9" s="12">
        <v>7</v>
      </c>
      <c r="I9" s="21">
        <f t="shared" si="3"/>
        <v>1.5555555555555555E-2</v>
      </c>
      <c r="J9" s="49">
        <f t="shared" si="4"/>
        <v>0.55999999999999994</v>
      </c>
      <c r="K9" s="17">
        <v>71.289759036144574</v>
      </c>
      <c r="L9" s="40">
        <f t="shared" si="5"/>
        <v>0.15842168674698795</v>
      </c>
      <c r="M9" s="49">
        <f t="shared" si="6"/>
        <v>6.2504241045140893E-2</v>
      </c>
      <c r="N9" s="12">
        <v>224</v>
      </c>
      <c r="O9" s="40">
        <f t="shared" si="7"/>
        <v>4.9777777777777779</v>
      </c>
      <c r="P9" s="49">
        <f t="shared" si="8"/>
        <v>0.35137254901960785</v>
      </c>
      <c r="Q9" s="14">
        <v>19919</v>
      </c>
      <c r="R9" s="42">
        <f t="shared" si="15"/>
        <v>44.264444444444443</v>
      </c>
      <c r="S9" s="51">
        <f t="shared" si="9"/>
        <v>0.28511719448917516</v>
      </c>
      <c r="T9" s="15">
        <v>400</v>
      </c>
      <c r="U9" s="42">
        <f t="shared" si="10"/>
        <v>0.88888888888888895</v>
      </c>
      <c r="V9" s="51">
        <f t="shared" si="11"/>
        <v>0.35087719298245618</v>
      </c>
      <c r="W9" s="45">
        <v>14825</v>
      </c>
      <c r="X9" s="42">
        <f t="shared" si="12"/>
        <v>32.944444444444443</v>
      </c>
      <c r="Y9" s="42">
        <f t="shared" si="13"/>
        <v>0.27785587105238496</v>
      </c>
      <c r="Z9" s="45">
        <v>12368</v>
      </c>
      <c r="AA9" s="45">
        <v>1110</v>
      </c>
      <c r="AB9" s="45">
        <v>290</v>
      </c>
      <c r="AC9" s="12">
        <v>2</v>
      </c>
      <c r="AD9" s="12">
        <v>2</v>
      </c>
      <c r="AE9" s="16">
        <v>8</v>
      </c>
      <c r="AF9" s="12">
        <v>7</v>
      </c>
      <c r="AG9" s="40">
        <f t="shared" si="0"/>
        <v>0.15555555555555556</v>
      </c>
      <c r="AH9" s="52">
        <f t="shared" si="14"/>
        <v>1.888643610497915E-2</v>
      </c>
    </row>
    <row r="10" spans="2:34">
      <c r="B10" s="10" t="s">
        <v>27</v>
      </c>
      <c r="C10" s="11">
        <v>75000</v>
      </c>
      <c r="D10" s="12"/>
      <c r="E10" s="12"/>
      <c r="F10" s="21">
        <f t="shared" si="1"/>
        <v>0</v>
      </c>
      <c r="G10" s="49">
        <f t="shared" si="2"/>
        <v>0</v>
      </c>
      <c r="H10" s="12"/>
      <c r="I10" s="21">
        <f t="shared" si="3"/>
        <v>0</v>
      </c>
      <c r="J10" s="49">
        <f t="shared" si="4"/>
        <v>0</v>
      </c>
      <c r="K10" s="17">
        <v>74.123285714285728</v>
      </c>
      <c r="L10" s="40">
        <f t="shared" si="5"/>
        <v>0.98831047619047641</v>
      </c>
      <c r="M10" s="49">
        <f t="shared" si="6"/>
        <v>0.3899314386792565</v>
      </c>
      <c r="N10" s="12">
        <v>8</v>
      </c>
      <c r="O10" s="40">
        <f t="shared" si="7"/>
        <v>1.0666666666666667</v>
      </c>
      <c r="P10" s="49">
        <f t="shared" si="8"/>
        <v>7.5294117647058817E-2</v>
      </c>
      <c r="Q10" s="18">
        <v>5950</v>
      </c>
      <c r="R10" s="42">
        <f t="shared" si="15"/>
        <v>79.333333333333343</v>
      </c>
      <c r="S10" s="51">
        <f t="shared" si="9"/>
        <v>0.51100375738056902</v>
      </c>
      <c r="T10" s="19">
        <v>178</v>
      </c>
      <c r="U10" s="42">
        <f t="shared" si="10"/>
        <v>2.3733333333333331</v>
      </c>
      <c r="V10" s="51">
        <f t="shared" si="11"/>
        <v>0.93684210526315781</v>
      </c>
      <c r="W10" s="45">
        <v>3488</v>
      </c>
      <c r="X10" s="42">
        <f t="shared" si="12"/>
        <v>46.506666666666668</v>
      </c>
      <c r="Y10" s="42">
        <f t="shared" si="13"/>
        <v>0.39224065223502952</v>
      </c>
      <c r="Z10" s="45">
        <v>2989</v>
      </c>
      <c r="AA10" s="45">
        <v>323</v>
      </c>
      <c r="AB10" s="45">
        <v>130</v>
      </c>
      <c r="AC10" s="12">
        <v>1</v>
      </c>
      <c r="AD10" s="12">
        <v>1</v>
      </c>
      <c r="AE10" s="16">
        <v>1</v>
      </c>
      <c r="AF10" s="12"/>
      <c r="AG10" s="40">
        <f t="shared" si="0"/>
        <v>0</v>
      </c>
      <c r="AH10" s="52">
        <f t="shared" si="14"/>
        <v>0</v>
      </c>
    </row>
    <row r="11" spans="2:34">
      <c r="B11" s="10" t="s">
        <v>28</v>
      </c>
      <c r="C11" s="11">
        <v>700000</v>
      </c>
      <c r="D11" s="12">
        <v>21</v>
      </c>
      <c r="E11" s="12"/>
      <c r="F11" s="21">
        <f t="shared" si="1"/>
        <v>0.3</v>
      </c>
      <c r="G11" s="49">
        <f t="shared" si="2"/>
        <v>0.63529411764705879</v>
      </c>
      <c r="H11" s="12">
        <v>13</v>
      </c>
      <c r="I11" s="21">
        <f t="shared" si="3"/>
        <v>1.8571428571428572E-2</v>
      </c>
      <c r="J11" s="49">
        <f t="shared" si="4"/>
        <v>0.66857142857142859</v>
      </c>
      <c r="K11" s="17">
        <v>475.22954545454502</v>
      </c>
      <c r="L11" s="40">
        <f t="shared" si="5"/>
        <v>0.67889935064935003</v>
      </c>
      <c r="M11" s="49">
        <f t="shared" si="6"/>
        <v>0.2678553014408136</v>
      </c>
      <c r="N11" s="12">
        <v>229</v>
      </c>
      <c r="O11" s="40">
        <f t="shared" si="7"/>
        <v>3.2714285714285714</v>
      </c>
      <c r="P11" s="49">
        <f t="shared" si="8"/>
        <v>0.23092436974789915</v>
      </c>
      <c r="Q11" s="14">
        <v>19063</v>
      </c>
      <c r="R11" s="42">
        <f t="shared" si="15"/>
        <v>27.232857142857142</v>
      </c>
      <c r="S11" s="51">
        <f t="shared" si="9"/>
        <v>0.17541292845640671</v>
      </c>
      <c r="T11" s="15">
        <v>384</v>
      </c>
      <c r="U11" s="42">
        <f t="shared" si="10"/>
        <v>0.54857142857142849</v>
      </c>
      <c r="V11" s="51">
        <f t="shared" si="11"/>
        <v>0.21654135338345862</v>
      </c>
      <c r="W11" s="45">
        <v>11653</v>
      </c>
      <c r="X11" s="42">
        <f t="shared" si="12"/>
        <v>16.647142857142857</v>
      </c>
      <c r="Y11" s="42">
        <f t="shared" si="13"/>
        <v>0.14040322904534319</v>
      </c>
      <c r="Z11" s="45">
        <v>8528</v>
      </c>
      <c r="AA11" s="45">
        <v>722</v>
      </c>
      <c r="AB11" s="45">
        <v>189</v>
      </c>
      <c r="AC11" s="12">
        <v>2</v>
      </c>
      <c r="AD11" s="12">
        <v>2</v>
      </c>
      <c r="AE11" s="16">
        <v>12</v>
      </c>
      <c r="AF11" s="12">
        <v>143</v>
      </c>
      <c r="AG11" s="40">
        <f t="shared" si="0"/>
        <v>2.0428571428571427</v>
      </c>
      <c r="AH11" s="52">
        <f t="shared" si="14"/>
        <v>0.24802901292967516</v>
      </c>
    </row>
    <row r="12" spans="2:34">
      <c r="B12" s="10" t="s">
        <v>29</v>
      </c>
      <c r="C12" s="11">
        <v>230000</v>
      </c>
      <c r="D12" s="12"/>
      <c r="E12" s="12"/>
      <c r="F12" s="21">
        <f t="shared" si="1"/>
        <v>0</v>
      </c>
      <c r="G12" s="49">
        <f t="shared" si="2"/>
        <v>0</v>
      </c>
      <c r="H12" s="12"/>
      <c r="I12" s="21">
        <f t="shared" si="3"/>
        <v>0</v>
      </c>
      <c r="J12" s="49">
        <f t="shared" si="4"/>
        <v>0</v>
      </c>
      <c r="K12" s="17">
        <v>48.705882352941174</v>
      </c>
      <c r="L12" s="40">
        <f t="shared" si="5"/>
        <v>0.21176470588235291</v>
      </c>
      <c r="M12" s="49">
        <f t="shared" si="6"/>
        <v>8.3550380589389905E-2</v>
      </c>
      <c r="N12" s="12">
        <v>97</v>
      </c>
      <c r="O12" s="40">
        <f t="shared" si="7"/>
        <v>4.2173913043478262</v>
      </c>
      <c r="P12" s="49">
        <f t="shared" si="8"/>
        <v>0.29769820971867006</v>
      </c>
      <c r="Q12" s="14">
        <v>7702</v>
      </c>
      <c r="R12" s="42">
        <f t="shared" si="15"/>
        <v>33.486956521739131</v>
      </c>
      <c r="S12" s="51">
        <f t="shared" si="9"/>
        <v>0.21569698242666108</v>
      </c>
      <c r="T12" s="15">
        <v>145</v>
      </c>
      <c r="U12" s="42">
        <f t="shared" si="10"/>
        <v>0.63043478260869568</v>
      </c>
      <c r="V12" s="51">
        <f t="shared" si="11"/>
        <v>0.2488558352402746</v>
      </c>
      <c r="W12" s="45">
        <v>4977</v>
      </c>
      <c r="X12" s="42">
        <f t="shared" si="12"/>
        <v>21.639130434782608</v>
      </c>
      <c r="Y12" s="42">
        <f t="shared" si="13"/>
        <v>0.18250601997286428</v>
      </c>
      <c r="Z12" s="45">
        <v>4387</v>
      </c>
      <c r="AA12" s="45">
        <v>198</v>
      </c>
      <c r="AB12" s="45">
        <v>47</v>
      </c>
      <c r="AC12" s="12">
        <v>1</v>
      </c>
      <c r="AD12" s="12">
        <v>1</v>
      </c>
      <c r="AE12" s="16">
        <v>4</v>
      </c>
      <c r="AF12" s="12"/>
      <c r="AG12" s="40">
        <f t="shared" si="0"/>
        <v>0</v>
      </c>
      <c r="AH12" s="52">
        <f t="shared" si="14"/>
        <v>0</v>
      </c>
    </row>
    <row r="13" spans="2:34">
      <c r="B13" s="10" t="s">
        <v>30</v>
      </c>
      <c r="C13" s="11">
        <v>200000</v>
      </c>
      <c r="D13" s="12"/>
      <c r="E13" s="12"/>
      <c r="F13" s="21">
        <f t="shared" si="1"/>
        <v>0</v>
      </c>
      <c r="G13" s="49">
        <f t="shared" si="2"/>
        <v>0</v>
      </c>
      <c r="H13" s="12"/>
      <c r="I13" s="21">
        <f t="shared" si="3"/>
        <v>0</v>
      </c>
      <c r="J13" s="49">
        <f t="shared" si="4"/>
        <v>0</v>
      </c>
      <c r="K13" s="17">
        <v>90</v>
      </c>
      <c r="L13" s="40">
        <f t="shared" si="5"/>
        <v>0.45</v>
      </c>
      <c r="M13" s="49">
        <f t="shared" si="6"/>
        <v>0.17754455875245359</v>
      </c>
      <c r="N13" s="12">
        <v>155</v>
      </c>
      <c r="O13" s="40">
        <f t="shared" si="7"/>
        <v>7.75</v>
      </c>
      <c r="P13" s="49">
        <f t="shared" si="8"/>
        <v>0.54705882352941171</v>
      </c>
      <c r="Q13" s="18">
        <v>12742</v>
      </c>
      <c r="R13" s="42">
        <f t="shared" si="15"/>
        <v>63.71</v>
      </c>
      <c r="S13" s="51">
        <f t="shared" si="9"/>
        <v>0.41037037037037039</v>
      </c>
      <c r="T13" s="19">
        <v>230</v>
      </c>
      <c r="U13" s="42">
        <f t="shared" si="10"/>
        <v>1.1499999999999999</v>
      </c>
      <c r="V13" s="51">
        <f t="shared" si="11"/>
        <v>0.4539473684210526</v>
      </c>
      <c r="W13" s="45">
        <v>7951</v>
      </c>
      <c r="X13" s="42">
        <f t="shared" si="12"/>
        <v>39.754999999999995</v>
      </c>
      <c r="Y13" s="42">
        <f t="shared" si="13"/>
        <v>0.33529659825695807</v>
      </c>
      <c r="Z13" s="45">
        <v>7069</v>
      </c>
      <c r="AA13" s="45">
        <v>435</v>
      </c>
      <c r="AB13" s="45">
        <v>137</v>
      </c>
      <c r="AC13" s="12">
        <v>4</v>
      </c>
      <c r="AD13" s="12">
        <v>1</v>
      </c>
      <c r="AE13" s="16">
        <v>4</v>
      </c>
      <c r="AF13" s="12"/>
      <c r="AG13" s="40">
        <f t="shared" si="0"/>
        <v>0</v>
      </c>
      <c r="AH13" s="52">
        <f t="shared" si="14"/>
        <v>0</v>
      </c>
    </row>
    <row r="14" spans="2:34">
      <c r="B14" s="10" t="s">
        <v>31</v>
      </c>
      <c r="C14" s="11">
        <v>120000</v>
      </c>
      <c r="D14" s="12"/>
      <c r="E14" s="12"/>
      <c r="F14" s="21">
        <f t="shared" si="1"/>
        <v>0</v>
      </c>
      <c r="G14" s="49">
        <f t="shared" si="2"/>
        <v>0</v>
      </c>
      <c r="H14" s="12"/>
      <c r="I14" s="21">
        <f t="shared" si="3"/>
        <v>0</v>
      </c>
      <c r="J14" s="49">
        <f t="shared" si="4"/>
        <v>0</v>
      </c>
      <c r="K14" s="17">
        <v>74.926000000000002</v>
      </c>
      <c r="L14" s="40">
        <f t="shared" si="5"/>
        <v>0.62438333333333329</v>
      </c>
      <c r="M14" s="49">
        <f t="shared" si="6"/>
        <v>0.24634636313122846</v>
      </c>
      <c r="N14" s="12">
        <v>74</v>
      </c>
      <c r="O14" s="40">
        <f t="shared" si="7"/>
        <v>6.1666666666666661</v>
      </c>
      <c r="P14" s="49">
        <f t="shared" si="8"/>
        <v>0.43529411764705878</v>
      </c>
      <c r="Q14" s="14">
        <v>8951</v>
      </c>
      <c r="R14" s="42">
        <f t="shared" si="15"/>
        <v>74.591666666666669</v>
      </c>
      <c r="S14" s="51">
        <f t="shared" si="9"/>
        <v>0.48046162104133122</v>
      </c>
      <c r="T14" s="15">
        <v>129</v>
      </c>
      <c r="U14" s="42">
        <f t="shared" si="10"/>
        <v>1.075</v>
      </c>
      <c r="V14" s="51">
        <f t="shared" si="11"/>
        <v>0.42434210526315791</v>
      </c>
      <c r="W14" s="45">
        <v>4970</v>
      </c>
      <c r="X14" s="42">
        <f t="shared" si="12"/>
        <v>41.416666666666664</v>
      </c>
      <c r="Y14" s="42">
        <f t="shared" si="13"/>
        <v>0.34931121731796455</v>
      </c>
      <c r="Z14" s="45">
        <v>4418</v>
      </c>
      <c r="AA14" s="45">
        <v>514</v>
      </c>
      <c r="AB14" s="45">
        <v>67</v>
      </c>
      <c r="AC14" s="12">
        <v>1</v>
      </c>
      <c r="AD14" s="12">
        <v>1</v>
      </c>
      <c r="AE14" s="16">
        <v>3</v>
      </c>
      <c r="AF14" s="12"/>
      <c r="AG14" s="40">
        <f t="shared" si="0"/>
        <v>0</v>
      </c>
      <c r="AH14" s="52">
        <f t="shared" si="14"/>
        <v>0</v>
      </c>
    </row>
    <row r="15" spans="2:34">
      <c r="B15" s="10" t="s">
        <v>32</v>
      </c>
      <c r="C15" s="11">
        <v>450000</v>
      </c>
      <c r="D15" s="12">
        <v>15</v>
      </c>
      <c r="E15" s="12"/>
      <c r="F15" s="21">
        <f t="shared" si="1"/>
        <v>0.33333333333333337</v>
      </c>
      <c r="G15" s="49">
        <f t="shared" si="2"/>
        <v>0.70588235294117652</v>
      </c>
      <c r="H15" s="12">
        <v>5</v>
      </c>
      <c r="I15" s="21">
        <f t="shared" si="3"/>
        <v>1.1111111111111112E-2</v>
      </c>
      <c r="J15" s="49">
        <f t="shared" si="4"/>
        <v>0.4</v>
      </c>
      <c r="K15" s="17">
        <v>540.03381428571402</v>
      </c>
      <c r="L15" s="40">
        <f t="shared" si="5"/>
        <v>1.2000751428571423</v>
      </c>
      <c r="M15" s="49">
        <f t="shared" si="6"/>
        <v>0.47348180379635341</v>
      </c>
      <c r="N15" s="12">
        <v>249</v>
      </c>
      <c r="O15" s="40">
        <f t="shared" si="7"/>
        <v>5.5333333333333332</v>
      </c>
      <c r="P15" s="49">
        <f t="shared" si="8"/>
        <v>0.39058823529411762</v>
      </c>
      <c r="Q15" s="18">
        <v>24696</v>
      </c>
      <c r="R15" s="42">
        <f t="shared" si="15"/>
        <v>54.879999999999995</v>
      </c>
      <c r="S15" s="51">
        <f t="shared" si="9"/>
        <v>0.35349436392914652</v>
      </c>
      <c r="T15" s="19">
        <v>458</v>
      </c>
      <c r="U15" s="42">
        <f t="shared" si="10"/>
        <v>1.0177777777777779</v>
      </c>
      <c r="V15" s="51">
        <f t="shared" si="11"/>
        <v>0.40175438596491231</v>
      </c>
      <c r="W15" s="45">
        <v>16853</v>
      </c>
      <c r="X15" s="42">
        <f t="shared" si="12"/>
        <v>37.451111111111111</v>
      </c>
      <c r="Y15" s="42">
        <f t="shared" si="13"/>
        <v>0.3158654296691969</v>
      </c>
      <c r="Z15" s="45">
        <v>12129</v>
      </c>
      <c r="AA15" s="45">
        <v>1329</v>
      </c>
      <c r="AB15" s="45">
        <v>366</v>
      </c>
      <c r="AC15" s="12">
        <v>2</v>
      </c>
      <c r="AD15" s="12">
        <v>5</v>
      </c>
      <c r="AE15" s="16">
        <v>5</v>
      </c>
      <c r="AF15" s="12"/>
      <c r="AG15" s="40">
        <f t="shared" si="0"/>
        <v>0</v>
      </c>
      <c r="AH15" s="52">
        <f t="shared" si="14"/>
        <v>0</v>
      </c>
    </row>
    <row r="16" spans="2:34">
      <c r="B16" s="10" t="s">
        <v>33</v>
      </c>
      <c r="C16" s="20">
        <v>380000</v>
      </c>
      <c r="D16" s="12">
        <v>11</v>
      </c>
      <c r="E16" s="12"/>
      <c r="F16" s="21">
        <f t="shared" si="1"/>
        <v>0.28947368421052633</v>
      </c>
      <c r="G16" s="49">
        <f t="shared" si="2"/>
        <v>0.61300309597523228</v>
      </c>
      <c r="H16" s="12">
        <v>4</v>
      </c>
      <c r="I16" s="21">
        <f t="shared" si="3"/>
        <v>1.0526315789473684E-2</v>
      </c>
      <c r="J16" s="49">
        <f t="shared" si="4"/>
        <v>0.37894736842105264</v>
      </c>
      <c r="K16" s="21">
        <v>199.91</v>
      </c>
      <c r="L16" s="40">
        <f t="shared" si="5"/>
        <v>0.52607894736842109</v>
      </c>
      <c r="M16" s="49">
        <f t="shared" si="6"/>
        <v>0.20756101017662573</v>
      </c>
      <c r="N16" s="12">
        <v>197</v>
      </c>
      <c r="O16" s="40">
        <f t="shared" si="7"/>
        <v>5.1842105263157894</v>
      </c>
      <c r="P16" s="49">
        <f t="shared" si="8"/>
        <v>0.3659442724458204</v>
      </c>
      <c r="Q16" s="14">
        <v>17686</v>
      </c>
      <c r="R16" s="42">
        <f t="shared" si="15"/>
        <v>46.542105263157893</v>
      </c>
      <c r="S16" s="51">
        <f t="shared" si="9"/>
        <v>0.2997881176370879</v>
      </c>
      <c r="T16" s="15">
        <v>335</v>
      </c>
      <c r="U16" s="42">
        <f t="shared" si="10"/>
        <v>0.88157894736842102</v>
      </c>
      <c r="V16" s="51">
        <f t="shared" si="11"/>
        <v>0.3479916897506925</v>
      </c>
      <c r="W16" s="45">
        <v>11883</v>
      </c>
      <c r="X16" s="42">
        <f t="shared" si="12"/>
        <v>31.27105263157895</v>
      </c>
      <c r="Y16" s="42">
        <f t="shared" si="13"/>
        <v>0.26374236124469175</v>
      </c>
      <c r="Z16" s="45">
        <v>10147</v>
      </c>
      <c r="AA16" s="45">
        <v>1027</v>
      </c>
      <c r="AB16" s="45">
        <v>224</v>
      </c>
      <c r="AC16" s="12">
        <v>2</v>
      </c>
      <c r="AD16" s="12">
        <v>2</v>
      </c>
      <c r="AE16" s="16">
        <v>6</v>
      </c>
      <c r="AF16" s="12"/>
      <c r="AG16" s="40">
        <f t="shared" si="0"/>
        <v>0</v>
      </c>
      <c r="AH16" s="52">
        <f t="shared" si="14"/>
        <v>0</v>
      </c>
    </row>
    <row r="17" spans="2:34">
      <c r="B17" s="10" t="s">
        <v>34</v>
      </c>
      <c r="C17" s="11">
        <v>140000</v>
      </c>
      <c r="D17" s="12">
        <v>4</v>
      </c>
      <c r="E17" s="12"/>
      <c r="F17" s="21">
        <f t="shared" si="1"/>
        <v>0.2857142857142857</v>
      </c>
      <c r="G17" s="49">
        <f t="shared" si="2"/>
        <v>0.60504201680672265</v>
      </c>
      <c r="H17" s="12">
        <v>2</v>
      </c>
      <c r="I17" s="21">
        <f t="shared" si="3"/>
        <v>1.4285714285714285E-2</v>
      </c>
      <c r="J17" s="49">
        <f t="shared" si="4"/>
        <v>0.51428571428571423</v>
      </c>
      <c r="K17" s="13"/>
      <c r="L17" s="40">
        <f t="shared" si="5"/>
        <v>0</v>
      </c>
      <c r="M17" s="49">
        <f t="shared" si="6"/>
        <v>0</v>
      </c>
      <c r="N17" s="12">
        <v>47</v>
      </c>
      <c r="O17" s="40">
        <f t="shared" si="7"/>
        <v>3.3571428571428572</v>
      </c>
      <c r="P17" s="49">
        <f t="shared" si="8"/>
        <v>0.23697478991596638</v>
      </c>
      <c r="Q17" s="14">
        <v>8768</v>
      </c>
      <c r="R17" s="42">
        <f t="shared" si="15"/>
        <v>62.628571428571419</v>
      </c>
      <c r="S17" s="51">
        <f t="shared" si="9"/>
        <v>0.40340464688290767</v>
      </c>
      <c r="T17" s="15">
        <v>160</v>
      </c>
      <c r="U17" s="42">
        <f t="shared" si="10"/>
        <v>1.142857142857143</v>
      </c>
      <c r="V17" s="51">
        <f t="shared" si="11"/>
        <v>0.45112781954887227</v>
      </c>
      <c r="W17" s="45">
        <v>5115</v>
      </c>
      <c r="X17" s="42">
        <f t="shared" si="12"/>
        <v>36.535714285714285</v>
      </c>
      <c r="Y17" s="42">
        <f t="shared" si="13"/>
        <v>0.30814490541788825</v>
      </c>
      <c r="Z17" s="45">
        <v>4482</v>
      </c>
      <c r="AA17" s="45">
        <v>539</v>
      </c>
      <c r="AB17" s="45">
        <v>136</v>
      </c>
      <c r="AC17" s="12">
        <v>2</v>
      </c>
      <c r="AD17" s="12">
        <v>2</v>
      </c>
      <c r="AE17" s="16">
        <v>2</v>
      </c>
      <c r="AF17" s="12">
        <v>8</v>
      </c>
      <c r="AG17" s="40">
        <f t="shared" si="0"/>
        <v>0.5714285714285714</v>
      </c>
      <c r="AH17" s="52">
        <f t="shared" si="14"/>
        <v>6.9378744875433607E-2</v>
      </c>
    </row>
    <row r="18" spans="2:34">
      <c r="B18" s="10" t="s">
        <v>35</v>
      </c>
      <c r="C18" s="11">
        <v>550000</v>
      </c>
      <c r="D18" s="12">
        <v>21</v>
      </c>
      <c r="E18" s="12"/>
      <c r="F18" s="21">
        <f t="shared" si="1"/>
        <v>0.38181818181818178</v>
      </c>
      <c r="G18" s="49">
        <f t="shared" si="2"/>
        <v>0.80855614973262024</v>
      </c>
      <c r="H18" s="12">
        <v>9</v>
      </c>
      <c r="I18" s="21">
        <f t="shared" si="3"/>
        <v>1.6363636363636361E-2</v>
      </c>
      <c r="J18" s="49">
        <f t="shared" si="4"/>
        <v>0.589090909090909</v>
      </c>
      <c r="K18" s="17">
        <v>304.75400000000002</v>
      </c>
      <c r="L18" s="40">
        <f t="shared" si="5"/>
        <v>0.55409818181818182</v>
      </c>
      <c r="M18" s="49">
        <f t="shared" si="6"/>
        <v>0.21861581599210198</v>
      </c>
      <c r="N18" s="12">
        <v>353</v>
      </c>
      <c r="O18" s="40">
        <f t="shared" si="7"/>
        <v>6.418181818181818</v>
      </c>
      <c r="P18" s="49">
        <f t="shared" si="8"/>
        <v>0.45304812834224595</v>
      </c>
      <c r="Q18" s="14">
        <v>54256</v>
      </c>
      <c r="R18" s="42">
        <f t="shared" si="15"/>
        <v>98.647272727272721</v>
      </c>
      <c r="S18" s="51">
        <f t="shared" si="9"/>
        <v>0.63540916410481629</v>
      </c>
      <c r="T18" s="15">
        <v>1349</v>
      </c>
      <c r="U18" s="42">
        <f t="shared" si="10"/>
        <v>2.4527272727272726</v>
      </c>
      <c r="V18" s="51">
        <f t="shared" si="11"/>
        <v>0.96818181818181814</v>
      </c>
      <c r="W18" s="45">
        <v>36097</v>
      </c>
      <c r="X18" s="42">
        <f t="shared" si="12"/>
        <v>65.630909090909086</v>
      </c>
      <c r="Y18" s="42">
        <f t="shared" si="13"/>
        <v>0.5535359214864416</v>
      </c>
      <c r="Z18" s="45">
        <v>30440</v>
      </c>
      <c r="AA18" s="45">
        <v>3808</v>
      </c>
      <c r="AB18" s="45">
        <v>1201</v>
      </c>
      <c r="AC18" s="12">
        <v>2</v>
      </c>
      <c r="AD18" s="12">
        <v>2</v>
      </c>
      <c r="AE18" s="16">
        <v>10</v>
      </c>
      <c r="AF18" s="12">
        <v>453</v>
      </c>
      <c r="AG18" s="40">
        <f t="shared" si="0"/>
        <v>8.2363636363636363</v>
      </c>
      <c r="AH18" s="52">
        <f t="shared" si="14"/>
        <v>1</v>
      </c>
    </row>
    <row r="19" spans="2:34">
      <c r="B19" s="10" t="s">
        <v>36</v>
      </c>
      <c r="C19" s="11">
        <v>150000</v>
      </c>
      <c r="D19" s="12">
        <v>7</v>
      </c>
      <c r="E19" s="12"/>
      <c r="F19" s="21">
        <f t="shared" si="1"/>
        <v>0.46666666666666667</v>
      </c>
      <c r="G19" s="49">
        <f t="shared" si="2"/>
        <v>0.9882352941176471</v>
      </c>
      <c r="H19" s="12">
        <v>2</v>
      </c>
      <c r="I19" s="21">
        <f t="shared" si="3"/>
        <v>1.3333333333333332E-2</v>
      </c>
      <c r="J19" s="49">
        <f t="shared" si="4"/>
        <v>0.48</v>
      </c>
      <c r="K19" s="13"/>
      <c r="L19" s="40">
        <f t="shared" si="5"/>
        <v>0</v>
      </c>
      <c r="M19" s="49">
        <f t="shared" si="6"/>
        <v>0</v>
      </c>
      <c r="N19" s="12">
        <v>107</v>
      </c>
      <c r="O19" s="40">
        <f t="shared" si="7"/>
        <v>7.1333333333333329</v>
      </c>
      <c r="P19" s="49">
        <f t="shared" si="8"/>
        <v>0.50352941176470589</v>
      </c>
      <c r="Q19" s="14">
        <v>10772</v>
      </c>
      <c r="R19" s="42">
        <f t="shared" si="15"/>
        <v>71.813333333333347</v>
      </c>
      <c r="S19" s="51">
        <f t="shared" si="9"/>
        <v>0.46256575415995715</v>
      </c>
      <c r="T19" s="15">
        <v>225</v>
      </c>
      <c r="U19" s="42">
        <f t="shared" si="10"/>
        <v>1.5</v>
      </c>
      <c r="V19" s="51">
        <f t="shared" si="11"/>
        <v>0.59210526315789469</v>
      </c>
      <c r="W19" s="45">
        <v>7774</v>
      </c>
      <c r="X19" s="42">
        <f t="shared" si="12"/>
        <v>51.826666666666668</v>
      </c>
      <c r="Y19" s="42">
        <f t="shared" si="13"/>
        <v>0.4371099240933371</v>
      </c>
      <c r="Z19" s="45">
        <v>7207</v>
      </c>
      <c r="AA19" s="45">
        <v>754</v>
      </c>
      <c r="AB19" s="45">
        <v>161</v>
      </c>
      <c r="AC19" s="12">
        <v>2</v>
      </c>
      <c r="AD19" s="12">
        <v>2</v>
      </c>
      <c r="AE19" s="16">
        <v>3</v>
      </c>
      <c r="AF19" s="12">
        <v>17</v>
      </c>
      <c r="AG19" s="40">
        <f t="shared" si="0"/>
        <v>1.1333333333333333</v>
      </c>
      <c r="AH19" s="52">
        <f t="shared" si="14"/>
        <v>0.13760117733627666</v>
      </c>
    </row>
    <row r="20" spans="2:34">
      <c r="B20" s="10" t="s">
        <v>37</v>
      </c>
      <c r="C20" s="11">
        <v>5000</v>
      </c>
      <c r="D20" s="12"/>
      <c r="E20" s="12"/>
      <c r="F20" s="21">
        <f t="shared" si="1"/>
        <v>0</v>
      </c>
      <c r="G20" s="49">
        <f t="shared" si="2"/>
        <v>0</v>
      </c>
      <c r="H20" s="12"/>
      <c r="I20" s="21">
        <f t="shared" si="3"/>
        <v>0</v>
      </c>
      <c r="J20" s="49">
        <f t="shared" si="4"/>
        <v>0</v>
      </c>
      <c r="K20" s="13"/>
      <c r="L20" s="40">
        <f t="shared" si="5"/>
        <v>0</v>
      </c>
      <c r="M20" s="49">
        <f t="shared" si="6"/>
        <v>0</v>
      </c>
      <c r="N20" s="12">
        <v>5</v>
      </c>
      <c r="O20" s="40">
        <f t="shared" si="7"/>
        <v>10</v>
      </c>
      <c r="P20" s="49">
        <f t="shared" si="8"/>
        <v>0.70588235294117641</v>
      </c>
      <c r="Q20" s="14">
        <v>356</v>
      </c>
      <c r="R20" s="42">
        <f t="shared" si="15"/>
        <v>71.2</v>
      </c>
      <c r="S20" s="51">
        <f t="shared" si="9"/>
        <v>0.45861513687600647</v>
      </c>
      <c r="T20" s="15">
        <v>10</v>
      </c>
      <c r="U20" s="42">
        <f t="shared" si="10"/>
        <v>2</v>
      </c>
      <c r="V20" s="51">
        <f t="shared" si="11"/>
        <v>0.78947368421052633</v>
      </c>
      <c r="W20" s="45">
        <v>259</v>
      </c>
      <c r="X20" s="42">
        <f t="shared" si="12"/>
        <v>51.8</v>
      </c>
      <c r="Y20" s="42">
        <f t="shared" si="13"/>
        <v>0.43688501546246838</v>
      </c>
      <c r="Z20" s="45">
        <v>228</v>
      </c>
      <c r="AA20" s="45">
        <v>19</v>
      </c>
      <c r="AB20" s="45">
        <v>7</v>
      </c>
      <c r="AC20" s="12">
        <v>1</v>
      </c>
      <c r="AD20" s="12">
        <v>1</v>
      </c>
      <c r="AE20" s="16">
        <v>2</v>
      </c>
      <c r="AF20" s="12"/>
      <c r="AG20" s="40">
        <f t="shared" si="0"/>
        <v>0</v>
      </c>
      <c r="AH20" s="52">
        <f t="shared" si="14"/>
        <v>0</v>
      </c>
    </row>
    <row r="21" spans="2:34">
      <c r="B21" s="22" t="s">
        <v>38</v>
      </c>
      <c r="C21" s="11">
        <v>40000</v>
      </c>
      <c r="D21" s="23"/>
      <c r="E21" s="23"/>
      <c r="F21" s="21">
        <f t="shared" si="1"/>
        <v>0</v>
      </c>
      <c r="G21" s="49">
        <f t="shared" si="2"/>
        <v>0</v>
      </c>
      <c r="H21" s="23"/>
      <c r="I21" s="21">
        <f t="shared" si="3"/>
        <v>0</v>
      </c>
      <c r="J21" s="49">
        <f t="shared" si="4"/>
        <v>0</v>
      </c>
      <c r="K21" s="17">
        <v>101.383</v>
      </c>
      <c r="L21" s="40">
        <f t="shared" si="5"/>
        <v>2.5345749999999998</v>
      </c>
      <c r="M21" s="49">
        <f t="shared" si="6"/>
        <v>1</v>
      </c>
      <c r="N21" s="23">
        <v>37</v>
      </c>
      <c r="O21" s="40">
        <f t="shared" si="7"/>
        <v>9.25</v>
      </c>
      <c r="P21" s="49">
        <f t="shared" si="8"/>
        <v>0.65294117647058825</v>
      </c>
      <c r="Q21" s="24">
        <v>3095</v>
      </c>
      <c r="R21" s="42">
        <f t="shared" si="15"/>
        <v>77.375</v>
      </c>
      <c r="S21" s="51">
        <f t="shared" si="9"/>
        <v>0.49838969404186795</v>
      </c>
      <c r="T21" s="25">
        <v>60</v>
      </c>
      <c r="U21" s="42">
        <f t="shared" si="10"/>
        <v>1.5</v>
      </c>
      <c r="V21" s="51">
        <f t="shared" si="11"/>
        <v>0.59210526315789469</v>
      </c>
      <c r="W21" s="46">
        <v>2332</v>
      </c>
      <c r="X21" s="42">
        <f t="shared" si="12"/>
        <v>58.3</v>
      </c>
      <c r="Y21" s="42">
        <f t="shared" si="13"/>
        <v>0.49170649423671631</v>
      </c>
      <c r="Z21" s="46">
        <v>2156</v>
      </c>
      <c r="AA21" s="46">
        <v>142</v>
      </c>
      <c r="AB21" s="46">
        <v>56</v>
      </c>
      <c r="AC21" s="23">
        <v>1</v>
      </c>
      <c r="AD21" s="23">
        <v>1</v>
      </c>
      <c r="AE21" s="16">
        <v>1</v>
      </c>
      <c r="AF21" s="23"/>
      <c r="AG21" s="40">
        <f t="shared" si="0"/>
        <v>0</v>
      </c>
      <c r="AH21" s="52">
        <f t="shared" si="14"/>
        <v>0</v>
      </c>
    </row>
    <row r="22" spans="2:34">
      <c r="B22" s="22" t="s">
        <v>39</v>
      </c>
      <c r="C22" s="11"/>
      <c r="D22" s="23"/>
      <c r="E22" s="23"/>
      <c r="F22" s="21" t="e">
        <f t="shared" si="1"/>
        <v>#DIV/0!</v>
      </c>
      <c r="G22" s="49" t="e">
        <f t="shared" si="2"/>
        <v>#DIV/0!</v>
      </c>
      <c r="H22" s="23"/>
      <c r="I22" s="21" t="e">
        <f t="shared" si="3"/>
        <v>#DIV/0!</v>
      </c>
      <c r="J22" s="49" t="e">
        <f t="shared" si="4"/>
        <v>#DIV/0!</v>
      </c>
      <c r="K22" s="27"/>
      <c r="L22" s="40" t="e">
        <f t="shared" si="5"/>
        <v>#DIV/0!</v>
      </c>
      <c r="M22" s="49" t="e">
        <f t="shared" si="6"/>
        <v>#DIV/0!</v>
      </c>
      <c r="N22" s="23"/>
      <c r="O22" s="40" t="e">
        <f t="shared" si="7"/>
        <v>#DIV/0!</v>
      </c>
      <c r="P22" s="49" t="e">
        <f t="shared" si="8"/>
        <v>#DIV/0!</v>
      </c>
      <c r="Q22" s="24">
        <v>2536</v>
      </c>
      <c r="R22" s="42" t="e">
        <f t="shared" si="15"/>
        <v>#DIV/0!</v>
      </c>
      <c r="S22" s="51" t="e">
        <f t="shared" si="9"/>
        <v>#DIV/0!</v>
      </c>
      <c r="T22" s="25">
        <v>43</v>
      </c>
      <c r="U22" s="42" t="e">
        <f t="shared" si="10"/>
        <v>#DIV/0!</v>
      </c>
      <c r="V22" s="51" t="e">
        <f t="shared" si="11"/>
        <v>#DIV/0!</v>
      </c>
      <c r="W22" s="46"/>
      <c r="X22" s="42" t="e">
        <f t="shared" si="12"/>
        <v>#DIV/0!</v>
      </c>
      <c r="Y22" s="42" t="e">
        <f t="shared" si="13"/>
        <v>#DIV/0!</v>
      </c>
      <c r="Z22" s="46"/>
      <c r="AA22" s="46"/>
      <c r="AB22" s="46"/>
      <c r="AC22" s="23"/>
      <c r="AD22" s="23"/>
      <c r="AE22" s="28"/>
      <c r="AF22" s="23">
        <v>11</v>
      </c>
      <c r="AG22" s="40" t="e">
        <f t="shared" si="0"/>
        <v>#DIV/0!</v>
      </c>
      <c r="AH22" s="52" t="e">
        <f t="shared" si="14"/>
        <v>#DIV/0!</v>
      </c>
    </row>
    <row r="23" spans="2:34">
      <c r="B23" s="22" t="s">
        <v>40</v>
      </c>
      <c r="C23" s="29">
        <v>300000</v>
      </c>
      <c r="D23" s="23">
        <v>8</v>
      </c>
      <c r="E23" s="23"/>
      <c r="F23" s="21">
        <f t="shared" si="1"/>
        <v>0.26666666666666666</v>
      </c>
      <c r="G23" s="49">
        <f t="shared" si="2"/>
        <v>0.56470588235294117</v>
      </c>
      <c r="H23" s="23">
        <v>2</v>
      </c>
      <c r="I23" s="21">
        <f t="shared" si="3"/>
        <v>6.6666666666666662E-3</v>
      </c>
      <c r="J23" s="49">
        <f t="shared" si="4"/>
        <v>0.24</v>
      </c>
      <c r="K23" s="17">
        <v>102.60899999999999</v>
      </c>
      <c r="L23" s="40">
        <f t="shared" si="5"/>
        <v>0.34203</v>
      </c>
      <c r="M23" s="49">
        <f t="shared" si="6"/>
        <v>0.13494570095578157</v>
      </c>
      <c r="N23" s="23">
        <v>127</v>
      </c>
      <c r="O23" s="40">
        <f t="shared" si="7"/>
        <v>4.2333333333333334</v>
      </c>
      <c r="P23" s="49">
        <f t="shared" si="8"/>
        <v>0.29882352941176471</v>
      </c>
      <c r="Q23" s="30">
        <v>10803</v>
      </c>
      <c r="R23" s="42">
        <f t="shared" si="15"/>
        <v>36.01</v>
      </c>
      <c r="S23" s="51">
        <f t="shared" si="9"/>
        <v>0.23194847020933976</v>
      </c>
      <c r="T23" s="26">
        <v>212</v>
      </c>
      <c r="U23" s="42">
        <f t="shared" si="10"/>
        <v>0.70666666666666667</v>
      </c>
      <c r="V23" s="51">
        <f t="shared" si="11"/>
        <v>0.27894736842105261</v>
      </c>
      <c r="W23" s="46">
        <v>7158</v>
      </c>
      <c r="X23" s="42">
        <f t="shared" si="12"/>
        <v>23.86</v>
      </c>
      <c r="Y23" s="42">
        <f t="shared" si="13"/>
        <v>0.20123699746977791</v>
      </c>
      <c r="Z23" s="46">
        <v>6826</v>
      </c>
      <c r="AA23" s="46">
        <v>518</v>
      </c>
      <c r="AB23" s="46">
        <v>134</v>
      </c>
      <c r="AC23" s="23">
        <v>2</v>
      </c>
      <c r="AD23" s="31">
        <v>5</v>
      </c>
      <c r="AE23" s="16">
        <v>5</v>
      </c>
      <c r="AF23" s="23"/>
      <c r="AG23" s="40">
        <f t="shared" si="0"/>
        <v>0</v>
      </c>
      <c r="AH23" s="52">
        <f t="shared" si="14"/>
        <v>0</v>
      </c>
    </row>
    <row r="24" spans="2:34">
      <c r="B24" s="22" t="s">
        <v>41</v>
      </c>
      <c r="C24" s="29">
        <v>700000</v>
      </c>
      <c r="D24" s="23">
        <v>16</v>
      </c>
      <c r="E24" s="23"/>
      <c r="F24" s="21">
        <f t="shared" si="1"/>
        <v>0.22857142857142859</v>
      </c>
      <c r="G24" s="49">
        <f t="shared" si="2"/>
        <v>0.48403361344537821</v>
      </c>
      <c r="H24" s="23">
        <v>10</v>
      </c>
      <c r="I24" s="21">
        <f t="shared" si="3"/>
        <v>1.4285714285714285E-2</v>
      </c>
      <c r="J24" s="49">
        <f t="shared" si="4"/>
        <v>0.51428571428571423</v>
      </c>
      <c r="K24" s="17">
        <v>363.30954545454546</v>
      </c>
      <c r="L24" s="40">
        <f t="shared" si="5"/>
        <v>0.5190136363636364</v>
      </c>
      <c r="M24" s="49">
        <f t="shared" si="6"/>
        <v>0.20477343789930716</v>
      </c>
      <c r="N24" s="23">
        <v>113</v>
      </c>
      <c r="O24" s="40">
        <f t="shared" si="7"/>
        <v>1.6142857142857143</v>
      </c>
      <c r="P24" s="49">
        <f t="shared" si="8"/>
        <v>0.11394957983193277</v>
      </c>
      <c r="Q24" s="30">
        <v>10305</v>
      </c>
      <c r="R24" s="42">
        <f t="shared" si="15"/>
        <v>14.721428571428572</v>
      </c>
      <c r="S24" s="51">
        <f t="shared" si="9"/>
        <v>9.4824016563146998E-2</v>
      </c>
      <c r="T24" s="26">
        <v>194</v>
      </c>
      <c r="U24" s="42">
        <f t="shared" si="10"/>
        <v>0.27714285714285714</v>
      </c>
      <c r="V24" s="51">
        <f t="shared" si="11"/>
        <v>0.10939849624060151</v>
      </c>
      <c r="W24" s="46">
        <v>7097</v>
      </c>
      <c r="X24" s="42">
        <f t="shared" si="12"/>
        <v>10.13857142857143</v>
      </c>
      <c r="Y24" s="42">
        <f t="shared" si="13"/>
        <v>8.5509458211173145E-2</v>
      </c>
      <c r="Z24" s="46">
        <v>6038</v>
      </c>
      <c r="AA24" s="46">
        <v>371</v>
      </c>
      <c r="AB24" s="46">
        <v>103</v>
      </c>
      <c r="AC24" s="23">
        <v>2</v>
      </c>
      <c r="AD24" s="23">
        <v>2</v>
      </c>
      <c r="AE24" s="16">
        <v>8</v>
      </c>
      <c r="AF24" s="23">
        <v>21</v>
      </c>
      <c r="AG24" s="40">
        <f t="shared" si="0"/>
        <v>0.3</v>
      </c>
      <c r="AH24" s="52">
        <f t="shared" si="14"/>
        <v>3.6423841059602648E-2</v>
      </c>
    </row>
    <row r="25" spans="2:34">
      <c r="B25" s="22" t="s">
        <v>42</v>
      </c>
      <c r="C25" s="32">
        <v>60000</v>
      </c>
      <c r="D25" s="23"/>
      <c r="E25" s="23"/>
      <c r="F25" s="21">
        <f t="shared" si="1"/>
        <v>0</v>
      </c>
      <c r="G25" s="49">
        <f t="shared" si="2"/>
        <v>0</v>
      </c>
      <c r="H25" s="23"/>
      <c r="I25" s="21">
        <f t="shared" si="3"/>
        <v>0</v>
      </c>
      <c r="J25" s="49">
        <f t="shared" si="4"/>
        <v>0</v>
      </c>
      <c r="K25" s="27"/>
      <c r="L25" s="40">
        <f t="shared" si="5"/>
        <v>0</v>
      </c>
      <c r="M25" s="49">
        <f t="shared" si="6"/>
        <v>0</v>
      </c>
      <c r="N25" s="23">
        <v>72</v>
      </c>
      <c r="O25" s="40">
        <f t="shared" si="7"/>
        <v>11.999999999999998</v>
      </c>
      <c r="P25" s="49">
        <f t="shared" si="8"/>
        <v>0.84705882352941164</v>
      </c>
      <c r="Q25" s="24">
        <v>9315</v>
      </c>
      <c r="R25" s="42">
        <f t="shared" si="15"/>
        <v>155.25</v>
      </c>
      <c r="S25" s="51">
        <f t="shared" si="9"/>
        <v>1</v>
      </c>
      <c r="T25" s="25">
        <v>152</v>
      </c>
      <c r="U25" s="42">
        <f t="shared" si="10"/>
        <v>2.5333333333333332</v>
      </c>
      <c r="V25" s="51">
        <f t="shared" si="11"/>
        <v>1</v>
      </c>
      <c r="W25" s="46">
        <v>7114</v>
      </c>
      <c r="X25" s="42">
        <f t="shared" si="12"/>
        <v>118.56666666666666</v>
      </c>
      <c r="Y25" s="42">
        <f t="shared" si="13"/>
        <v>1</v>
      </c>
      <c r="Z25" s="46">
        <v>6371</v>
      </c>
      <c r="AA25" s="46">
        <v>566</v>
      </c>
      <c r="AB25" s="46">
        <v>190</v>
      </c>
      <c r="AC25" s="23">
        <v>1</v>
      </c>
      <c r="AD25" s="23">
        <v>1</v>
      </c>
      <c r="AE25" s="16">
        <v>3</v>
      </c>
      <c r="AF25" s="23"/>
      <c r="AG25" s="40">
        <f t="shared" si="0"/>
        <v>0</v>
      </c>
      <c r="AH25" s="52">
        <f t="shared" si="14"/>
        <v>0</v>
      </c>
    </row>
    <row r="26" spans="2:34">
      <c r="B26" s="22" t="s">
        <v>43</v>
      </c>
      <c r="C26" s="29">
        <v>60000</v>
      </c>
      <c r="D26" s="23"/>
      <c r="E26" s="23"/>
      <c r="F26" s="21">
        <f t="shared" si="1"/>
        <v>0</v>
      </c>
      <c r="G26" s="49">
        <f t="shared" si="2"/>
        <v>0</v>
      </c>
      <c r="H26" s="23"/>
      <c r="I26" s="21">
        <f t="shared" si="3"/>
        <v>0</v>
      </c>
      <c r="J26" s="49">
        <f t="shared" si="4"/>
        <v>0</v>
      </c>
      <c r="K26" s="27"/>
      <c r="L26" s="40">
        <f t="shared" si="5"/>
        <v>0</v>
      </c>
      <c r="M26" s="49">
        <f t="shared" si="6"/>
        <v>0</v>
      </c>
      <c r="N26" s="23">
        <v>51</v>
      </c>
      <c r="O26" s="40">
        <f t="shared" si="7"/>
        <v>8.5</v>
      </c>
      <c r="P26" s="49">
        <f t="shared" si="8"/>
        <v>0.6</v>
      </c>
      <c r="Q26" s="30">
        <v>2799</v>
      </c>
      <c r="R26" s="42">
        <f t="shared" si="15"/>
        <v>46.65</v>
      </c>
      <c r="S26" s="51">
        <f t="shared" si="9"/>
        <v>0.30048309178743959</v>
      </c>
      <c r="T26" s="26">
        <v>83</v>
      </c>
      <c r="U26" s="42">
        <f t="shared" si="10"/>
        <v>1.3833333333333335</v>
      </c>
      <c r="V26" s="51">
        <f t="shared" si="11"/>
        <v>0.54605263157894746</v>
      </c>
      <c r="W26" s="46">
        <v>1993</v>
      </c>
      <c r="X26" s="42">
        <f t="shared" si="12"/>
        <v>33.216666666666669</v>
      </c>
      <c r="Y26" s="42">
        <f t="shared" si="13"/>
        <v>0.28015181332583639</v>
      </c>
      <c r="Z26" s="46">
        <v>1819</v>
      </c>
      <c r="AA26" s="46">
        <v>142</v>
      </c>
      <c r="AB26" s="46">
        <v>41</v>
      </c>
      <c r="AC26" s="23">
        <v>1</v>
      </c>
      <c r="AD26" s="23">
        <v>1</v>
      </c>
      <c r="AE26" s="16">
        <v>2</v>
      </c>
      <c r="AF26" s="23">
        <v>1</v>
      </c>
      <c r="AG26" s="40">
        <f t="shared" si="0"/>
        <v>0.16666666666666669</v>
      </c>
      <c r="AH26" s="52">
        <f t="shared" si="14"/>
        <v>2.0235467255334805E-2</v>
      </c>
    </row>
    <row r="27" spans="2:34">
      <c r="B27" s="22" t="s">
        <v>44</v>
      </c>
      <c r="C27" s="11">
        <v>12000</v>
      </c>
      <c r="D27" s="23"/>
      <c r="E27" s="23"/>
      <c r="F27" s="21">
        <f t="shared" si="1"/>
        <v>0</v>
      </c>
      <c r="G27" s="49">
        <f t="shared" si="2"/>
        <v>0</v>
      </c>
      <c r="H27" s="23"/>
      <c r="I27" s="21">
        <f t="shared" si="3"/>
        <v>0</v>
      </c>
      <c r="J27" s="49">
        <f t="shared" si="4"/>
        <v>0</v>
      </c>
      <c r="K27" s="17">
        <v>11.298</v>
      </c>
      <c r="L27" s="40">
        <f t="shared" si="5"/>
        <v>0.9415</v>
      </c>
      <c r="M27" s="49">
        <f t="shared" si="6"/>
        <v>0.37146267125652233</v>
      </c>
      <c r="N27" s="23">
        <v>17</v>
      </c>
      <c r="O27" s="40">
        <f t="shared" si="7"/>
        <v>14.166666666666668</v>
      </c>
      <c r="P27" s="49">
        <f t="shared" si="8"/>
        <v>1</v>
      </c>
      <c r="Q27" s="24">
        <v>1630</v>
      </c>
      <c r="R27" s="42">
        <f t="shared" si="15"/>
        <v>135.83333333333334</v>
      </c>
      <c r="S27" s="51">
        <f t="shared" si="9"/>
        <v>0.87493290391841128</v>
      </c>
      <c r="T27" s="25">
        <v>27</v>
      </c>
      <c r="U27" s="42">
        <f t="shared" si="10"/>
        <v>2.25</v>
      </c>
      <c r="V27" s="51">
        <f t="shared" si="11"/>
        <v>0.88815789473684215</v>
      </c>
      <c r="W27" s="46">
        <v>1120</v>
      </c>
      <c r="X27" s="42">
        <f t="shared" si="12"/>
        <v>93.333333333333343</v>
      </c>
      <c r="Y27" s="42">
        <f t="shared" si="13"/>
        <v>0.78718020804048361</v>
      </c>
      <c r="Z27" s="46">
        <v>856</v>
      </c>
      <c r="AA27" s="46">
        <v>58</v>
      </c>
      <c r="AB27" s="46">
        <v>15</v>
      </c>
      <c r="AC27" s="23">
        <v>1</v>
      </c>
      <c r="AD27" s="23">
        <v>1</v>
      </c>
      <c r="AE27" s="16">
        <v>1</v>
      </c>
      <c r="AF27" s="23"/>
      <c r="AG27" s="40">
        <f t="shared" si="0"/>
        <v>0</v>
      </c>
      <c r="AH27" s="52">
        <f t="shared" si="14"/>
        <v>0</v>
      </c>
    </row>
    <row r="28" spans="2:34" ht="15" thickBot="1">
      <c r="B28" s="33" t="s">
        <v>45</v>
      </c>
      <c r="C28" s="34"/>
      <c r="D28" s="35"/>
      <c r="E28" s="23"/>
      <c r="F28" s="21" t="e">
        <f t="shared" si="1"/>
        <v>#DIV/0!</v>
      </c>
      <c r="G28" s="49" t="e">
        <f t="shared" si="2"/>
        <v>#DIV/0!</v>
      </c>
      <c r="H28" s="35"/>
      <c r="I28" s="21" t="e">
        <f t="shared" si="3"/>
        <v>#DIV/0!</v>
      </c>
      <c r="J28" s="49" t="e">
        <f t="shared" si="4"/>
        <v>#DIV/0!</v>
      </c>
      <c r="K28" s="36"/>
      <c r="L28" s="40" t="e">
        <f t="shared" si="5"/>
        <v>#DIV/0!</v>
      </c>
      <c r="M28" s="49" t="e">
        <f t="shared" si="6"/>
        <v>#DIV/0!</v>
      </c>
      <c r="N28" s="35"/>
      <c r="O28" s="40" t="e">
        <f t="shared" si="7"/>
        <v>#DIV/0!</v>
      </c>
      <c r="P28" s="49" t="e">
        <f t="shared" si="8"/>
        <v>#DIV/0!</v>
      </c>
      <c r="Q28" s="37"/>
      <c r="R28" s="42" t="e">
        <f t="shared" si="15"/>
        <v>#DIV/0!</v>
      </c>
      <c r="S28" s="51" t="e">
        <f t="shared" si="9"/>
        <v>#DIV/0!</v>
      </c>
      <c r="T28" s="38"/>
      <c r="U28" s="42" t="e">
        <f t="shared" si="10"/>
        <v>#DIV/0!</v>
      </c>
      <c r="V28" s="51" t="e">
        <f t="shared" si="11"/>
        <v>#DIV/0!</v>
      </c>
      <c r="W28" s="47"/>
      <c r="X28" s="42" t="e">
        <f t="shared" si="12"/>
        <v>#DIV/0!</v>
      </c>
      <c r="Y28" s="42" t="e">
        <f t="shared" si="13"/>
        <v>#DIV/0!</v>
      </c>
      <c r="Z28" s="47"/>
      <c r="AA28" s="47"/>
      <c r="AB28" s="47"/>
      <c r="AC28" s="35"/>
      <c r="AD28" s="35"/>
      <c r="AE28" s="39"/>
      <c r="AF28" s="23"/>
      <c r="AG28" s="40" t="e">
        <f t="shared" si="0"/>
        <v>#DIV/0!</v>
      </c>
      <c r="AH28" s="52" t="e">
        <f t="shared" si="14"/>
        <v>#DIV/0!</v>
      </c>
    </row>
    <row r="31" spans="2:34">
      <c r="D31">
        <f>1/F7</f>
        <v>2.1176470588235294</v>
      </c>
      <c r="I31" s="2">
        <f>1/I7</f>
        <v>36</v>
      </c>
      <c r="L31" s="41">
        <f>1/L21</f>
        <v>0.39454346389434131</v>
      </c>
      <c r="O31" s="41">
        <f>1/O27</f>
        <v>7.0588235294117646E-2</v>
      </c>
      <c r="R31">
        <f>1/R25</f>
        <v>6.4412238325281803E-3</v>
      </c>
      <c r="U31">
        <f>1/U25</f>
        <v>0.39473684210526316</v>
      </c>
      <c r="X31">
        <f>1/X25</f>
        <v>8.4340736575766097E-3</v>
      </c>
      <c r="AG31">
        <f>1/AG18</f>
        <v>0.12141280353200883</v>
      </c>
    </row>
    <row r="41" spans="1:15" ht="86.4">
      <c r="D41" s="13"/>
      <c r="E41" s="63" t="s">
        <v>55</v>
      </c>
      <c r="F41" s="56" t="s">
        <v>53</v>
      </c>
      <c r="G41" s="55" t="s">
        <v>51</v>
      </c>
      <c r="H41" s="65" t="s">
        <v>52</v>
      </c>
      <c r="I41" s="63" t="s">
        <v>56</v>
      </c>
      <c r="J41" s="63" t="s">
        <v>57</v>
      </c>
      <c r="K41" s="56" t="s">
        <v>53</v>
      </c>
      <c r="L41" s="55" t="s">
        <v>10</v>
      </c>
      <c r="M41" s="67" t="s">
        <v>11</v>
      </c>
      <c r="N41" s="68" t="s">
        <v>12</v>
      </c>
      <c r="O41" s="63" t="s">
        <v>4</v>
      </c>
    </row>
    <row r="42" spans="1:15">
      <c r="D42" s="58" t="s">
        <v>21</v>
      </c>
      <c r="E42" s="59">
        <v>0</v>
      </c>
      <c r="F42" s="40">
        <v>0</v>
      </c>
      <c r="G42" s="12">
        <v>0</v>
      </c>
      <c r="H42" s="66">
        <v>0</v>
      </c>
      <c r="I42" s="40">
        <v>0</v>
      </c>
      <c r="J42" s="40">
        <f>K42*$B$47</f>
        <v>0.4910502684777181</v>
      </c>
      <c r="K42" s="40">
        <f>SUM(L42:N42)</f>
        <v>1.3980489996659737</v>
      </c>
      <c r="L42" s="40">
        <v>0.61764705882352944</v>
      </c>
      <c r="M42" s="40">
        <v>0.31658615136876006</v>
      </c>
      <c r="N42" s="40">
        <v>0.46381578947368424</v>
      </c>
      <c r="O42" s="21">
        <v>0</v>
      </c>
    </row>
    <row r="43" spans="1:15">
      <c r="D43" s="58" t="s">
        <v>22</v>
      </c>
      <c r="E43" s="59">
        <v>0.37058823529411766</v>
      </c>
      <c r="F43" s="40">
        <v>0.74117647058823533</v>
      </c>
      <c r="G43" s="12">
        <v>0.44117647058823528</v>
      </c>
      <c r="H43" s="66">
        <v>0.3</v>
      </c>
      <c r="I43" s="40">
        <v>0.16291768179412067</v>
      </c>
      <c r="J43" s="40">
        <f t="shared" ref="J43:J66" si="16">K43*$B$47</f>
        <v>0.50042403286207904</v>
      </c>
      <c r="K43" s="40">
        <f t="shared" ref="K43:K66" si="17">SUM(L43:N43)</f>
        <v>1.4247366582661543</v>
      </c>
      <c r="L43" s="40">
        <v>0.53970588235294126</v>
      </c>
      <c r="M43" s="40">
        <v>0.40394524959742356</v>
      </c>
      <c r="N43" s="40">
        <v>0.48108552631578949</v>
      </c>
      <c r="O43" s="21">
        <v>1.5176600441501103E-2</v>
      </c>
    </row>
    <row r="44" spans="1:15">
      <c r="D44" s="58" t="s">
        <v>23</v>
      </c>
      <c r="E44" s="59">
        <v>0</v>
      </c>
      <c r="F44" s="40">
        <v>0</v>
      </c>
      <c r="G44" s="12">
        <v>0</v>
      </c>
      <c r="H44" s="66">
        <v>0</v>
      </c>
      <c r="I44" s="40">
        <v>0</v>
      </c>
      <c r="J44" s="40">
        <f t="shared" si="16"/>
        <v>0.24971099445823805</v>
      </c>
      <c r="K44" s="40">
        <f t="shared" si="17"/>
        <v>0.7109418901046306</v>
      </c>
      <c r="L44" s="40">
        <v>0.27478991596638652</v>
      </c>
      <c r="M44" s="40">
        <v>0.19930986887508625</v>
      </c>
      <c r="N44" s="40">
        <v>0.23684210526315788</v>
      </c>
      <c r="O44" s="21">
        <v>0</v>
      </c>
    </row>
    <row r="45" spans="1:15">
      <c r="A45" s="311" t="s">
        <v>58</v>
      </c>
      <c r="B45" s="311"/>
      <c r="D45" s="58" t="s">
        <v>24</v>
      </c>
      <c r="E45" s="59">
        <v>1</v>
      </c>
      <c r="F45" s="40">
        <v>2</v>
      </c>
      <c r="G45" s="12">
        <v>1</v>
      </c>
      <c r="H45" s="66">
        <v>1</v>
      </c>
      <c r="I45" s="40">
        <v>0.22340465702765094</v>
      </c>
      <c r="J45" s="40">
        <f t="shared" si="16"/>
        <v>0.51906975558464719</v>
      </c>
      <c r="K45" s="40">
        <f t="shared" si="17"/>
        <v>1.4778221276645247</v>
      </c>
      <c r="L45" s="40">
        <v>0.49411764705882355</v>
      </c>
      <c r="M45" s="40">
        <v>0.46725711218464844</v>
      </c>
      <c r="N45" s="40">
        <v>0.51644736842105265</v>
      </c>
      <c r="O45" s="21">
        <v>2.3608045131223939E-2</v>
      </c>
    </row>
    <row r="46" spans="1:15">
      <c r="A46" s="13" t="s">
        <v>55</v>
      </c>
      <c r="B46" s="12">
        <f>1/F45</f>
        <v>0.5</v>
      </c>
      <c r="D46" s="58" t="s">
        <v>25</v>
      </c>
      <c r="E46" s="59">
        <v>0.94632352941176467</v>
      </c>
      <c r="F46" s="40">
        <v>1.8926470588235293</v>
      </c>
      <c r="G46" s="12">
        <v>0.99264705882352944</v>
      </c>
      <c r="H46" s="66">
        <v>0.9</v>
      </c>
      <c r="I46" s="40">
        <v>0</v>
      </c>
      <c r="J46" s="40">
        <f t="shared" si="16"/>
        <v>0.28023529306570322</v>
      </c>
      <c r="K46" s="40">
        <f t="shared" si="17"/>
        <v>0.79784636378706075</v>
      </c>
      <c r="L46" s="40">
        <v>0.32205882352941179</v>
      </c>
      <c r="M46" s="40">
        <v>0.21797504025764894</v>
      </c>
      <c r="N46" s="40">
        <v>0.2578125</v>
      </c>
      <c r="O46" s="21">
        <v>7.2088852097130243E-2</v>
      </c>
    </row>
    <row r="47" spans="1:15">
      <c r="A47" s="13" t="s">
        <v>57</v>
      </c>
      <c r="B47" s="13">
        <f>1/K63</f>
        <v>0.35123966942148765</v>
      </c>
      <c r="D47" s="58" t="s">
        <v>26</v>
      </c>
      <c r="E47" s="59">
        <v>0.58588235294117641</v>
      </c>
      <c r="F47" s="40">
        <v>1.1717647058823528</v>
      </c>
      <c r="G47" s="12">
        <v>0.61176470588235288</v>
      </c>
      <c r="H47" s="66">
        <v>0.55999999999999994</v>
      </c>
      <c r="I47" s="40">
        <v>6.2504241045140893E-2</v>
      </c>
      <c r="J47" s="40">
        <f t="shared" si="16"/>
        <v>0.34680243637088987</v>
      </c>
      <c r="K47" s="40">
        <f t="shared" si="17"/>
        <v>0.98736693649123919</v>
      </c>
      <c r="L47" s="40">
        <v>0.35137254901960785</v>
      </c>
      <c r="M47" s="40">
        <v>0.28511719448917516</v>
      </c>
      <c r="N47" s="40">
        <v>0.35087719298245618</v>
      </c>
      <c r="O47" s="21">
        <v>1.888643610497915E-2</v>
      </c>
    </row>
    <row r="48" spans="1:15">
      <c r="A48" s="13" t="s">
        <v>62</v>
      </c>
      <c r="B48" s="13">
        <f>1/F86</f>
        <v>0.37881477079960552</v>
      </c>
      <c r="D48" s="58" t="s">
        <v>27</v>
      </c>
      <c r="E48" s="59">
        <v>0</v>
      </c>
      <c r="F48" s="40">
        <v>0</v>
      </c>
      <c r="G48" s="12">
        <v>0</v>
      </c>
      <c r="H48" s="66">
        <v>0</v>
      </c>
      <c r="I48" s="40">
        <v>0.3899314386792565</v>
      </c>
      <c r="J48" s="40">
        <f t="shared" si="16"/>
        <v>0.53498718315998683</v>
      </c>
      <c r="K48" s="40">
        <f t="shared" si="17"/>
        <v>1.5231399802907857</v>
      </c>
      <c r="L48" s="40">
        <v>7.5294117647058817E-2</v>
      </c>
      <c r="M48" s="40">
        <v>0.51100375738056902</v>
      </c>
      <c r="N48" s="40">
        <v>0.93684210526315781</v>
      </c>
      <c r="O48" s="21">
        <v>0</v>
      </c>
    </row>
    <row r="49" spans="4:15">
      <c r="D49" s="58" t="s">
        <v>28</v>
      </c>
      <c r="E49" s="59">
        <v>0.65193277310924369</v>
      </c>
      <c r="F49" s="40">
        <v>1.3038655462184874</v>
      </c>
      <c r="G49" s="12">
        <v>0.63529411764705879</v>
      </c>
      <c r="H49" s="66">
        <v>0.66857142857142859</v>
      </c>
      <c r="I49" s="40">
        <v>0.2678553014408136</v>
      </c>
      <c r="J49" s="40">
        <f t="shared" si="16"/>
        <v>0.21877969167338837</v>
      </c>
      <c r="K49" s="40">
        <f t="shared" si="17"/>
        <v>0.62287865158776445</v>
      </c>
      <c r="L49" s="40">
        <v>0.23092436974789915</v>
      </c>
      <c r="M49" s="40">
        <v>0.17541292845640671</v>
      </c>
      <c r="N49" s="40">
        <v>0.21654135338345862</v>
      </c>
      <c r="O49" s="21">
        <v>0.24802901292967516</v>
      </c>
    </row>
    <row r="50" spans="4:15">
      <c r="D50" s="58" t="s">
        <v>29</v>
      </c>
      <c r="E50" s="59">
        <v>0</v>
      </c>
      <c r="F50" s="40">
        <v>0</v>
      </c>
      <c r="G50" s="12">
        <v>0</v>
      </c>
      <c r="H50" s="66">
        <v>0</v>
      </c>
      <c r="I50" s="40">
        <v>8.3550380589389905E-2</v>
      </c>
      <c r="J50" s="40">
        <f t="shared" si="16"/>
        <v>0.26773279887510953</v>
      </c>
      <c r="K50" s="40">
        <f t="shared" si="17"/>
        <v>0.76225102738560579</v>
      </c>
      <c r="L50" s="40">
        <v>0.29769820971867006</v>
      </c>
      <c r="M50" s="40">
        <v>0.21569698242666108</v>
      </c>
      <c r="N50" s="40">
        <v>0.2488558352402746</v>
      </c>
      <c r="O50" s="21">
        <v>0</v>
      </c>
    </row>
    <row r="51" spans="4:15">
      <c r="D51" s="58" t="s">
        <v>30</v>
      </c>
      <c r="E51" s="59">
        <v>0</v>
      </c>
      <c r="F51" s="40">
        <v>0</v>
      </c>
      <c r="G51" s="12">
        <v>0</v>
      </c>
      <c r="H51" s="66">
        <v>0</v>
      </c>
      <c r="I51" s="40">
        <v>0.17754455875245359</v>
      </c>
      <c r="J51" s="40">
        <f t="shared" si="16"/>
        <v>0.49573143717880569</v>
      </c>
      <c r="K51" s="40">
        <f t="shared" si="17"/>
        <v>1.4113765623208347</v>
      </c>
      <c r="L51" s="40">
        <v>0.54705882352941171</v>
      </c>
      <c r="M51" s="40">
        <v>0.41037037037037039</v>
      </c>
      <c r="N51" s="40">
        <v>0.4539473684210526</v>
      </c>
      <c r="O51" s="21">
        <v>0</v>
      </c>
    </row>
    <row r="52" spans="4:15">
      <c r="D52" s="58" t="s">
        <v>31</v>
      </c>
      <c r="E52" s="59">
        <v>0</v>
      </c>
      <c r="F52" s="40">
        <v>0</v>
      </c>
      <c r="G52" s="12">
        <v>0</v>
      </c>
      <c r="H52" s="66">
        <v>0</v>
      </c>
      <c r="I52" s="40">
        <v>0.24634636313122846</v>
      </c>
      <c r="J52" s="40">
        <f t="shared" si="16"/>
        <v>0.47069552370199003</v>
      </c>
      <c r="K52" s="40">
        <f t="shared" si="17"/>
        <v>1.3400978439515479</v>
      </c>
      <c r="L52" s="40">
        <v>0.43529411764705878</v>
      </c>
      <c r="M52" s="40">
        <v>0.48046162104133122</v>
      </c>
      <c r="N52" s="40">
        <v>0.42434210526315791</v>
      </c>
      <c r="O52" s="21">
        <v>0</v>
      </c>
    </row>
    <row r="53" spans="4:15">
      <c r="D53" s="58" t="s">
        <v>32</v>
      </c>
      <c r="E53" s="59">
        <v>0.55294117647058827</v>
      </c>
      <c r="F53" s="40">
        <v>1.1058823529411765</v>
      </c>
      <c r="G53" s="12">
        <v>0.70588235294117652</v>
      </c>
      <c r="H53" s="66">
        <v>0.4</v>
      </c>
      <c r="I53" s="40">
        <v>0.47348180379635341</v>
      </c>
      <c r="J53" s="40">
        <f t="shared" si="16"/>
        <v>0.40246340388840912</v>
      </c>
      <c r="K53" s="40">
        <f t="shared" si="17"/>
        <v>1.1458369851881764</v>
      </c>
      <c r="L53" s="40">
        <v>0.39058823529411762</v>
      </c>
      <c r="M53" s="40">
        <v>0.35349436392914652</v>
      </c>
      <c r="N53" s="40">
        <v>0.40175438596491231</v>
      </c>
      <c r="O53" s="21">
        <v>0</v>
      </c>
    </row>
    <row r="54" spans="4:15">
      <c r="D54" s="58" t="s">
        <v>33</v>
      </c>
      <c r="E54" s="59">
        <v>0.49597523219814244</v>
      </c>
      <c r="F54" s="40">
        <v>0.99195046439628487</v>
      </c>
      <c r="G54" s="12">
        <v>0.61300309597523228</v>
      </c>
      <c r="H54" s="66">
        <v>0.37894736842105264</v>
      </c>
      <c r="I54" s="40">
        <v>0.20756101017662573</v>
      </c>
      <c r="J54" s="40">
        <f t="shared" si="16"/>
        <v>0.35606011068535576</v>
      </c>
      <c r="K54" s="40">
        <f t="shared" si="17"/>
        <v>1.0137240798336009</v>
      </c>
      <c r="L54" s="40">
        <v>0.3659442724458204</v>
      </c>
      <c r="M54" s="40">
        <v>0.2997881176370879</v>
      </c>
      <c r="N54" s="40">
        <v>0.3479916897506925</v>
      </c>
      <c r="O54" s="21">
        <v>0</v>
      </c>
    </row>
    <row r="55" spans="4:15">
      <c r="D55" s="58" t="s">
        <v>34</v>
      </c>
      <c r="E55" s="59">
        <v>0.5596638655462185</v>
      </c>
      <c r="F55" s="40">
        <v>1.119327731092437</v>
      </c>
      <c r="G55" s="12">
        <v>0.60504201680672265</v>
      </c>
      <c r="H55" s="66">
        <v>0.51428571428571423</v>
      </c>
      <c r="I55" s="40">
        <v>0</v>
      </c>
      <c r="J55" s="40">
        <f t="shared" si="16"/>
        <v>0.38338064789073734</v>
      </c>
      <c r="K55" s="40">
        <f t="shared" si="17"/>
        <v>1.0915072563477461</v>
      </c>
      <c r="L55" s="40">
        <v>0.23697478991596638</v>
      </c>
      <c r="M55" s="40">
        <v>0.40340464688290767</v>
      </c>
      <c r="N55" s="40">
        <v>0.45112781954887227</v>
      </c>
      <c r="O55" s="21">
        <v>6.9378744875433607E-2</v>
      </c>
    </row>
    <row r="56" spans="4:15">
      <c r="D56" s="58" t="s">
        <v>35</v>
      </c>
      <c r="E56" s="59">
        <v>0.69882352941176462</v>
      </c>
      <c r="F56" s="40">
        <v>1.3976470588235292</v>
      </c>
      <c r="G56" s="12">
        <v>0.80855614973262024</v>
      </c>
      <c r="H56" s="66">
        <v>0.589090909090909</v>
      </c>
      <c r="I56" s="40">
        <v>0.21861581599210198</v>
      </c>
      <c r="J56" s="40">
        <f t="shared" si="16"/>
        <v>0.72237324133659031</v>
      </c>
      <c r="K56" s="40">
        <f t="shared" si="17"/>
        <v>2.0566391106288804</v>
      </c>
      <c r="L56" s="40">
        <v>0.45304812834224595</v>
      </c>
      <c r="M56" s="40">
        <v>0.63540916410481629</v>
      </c>
      <c r="N56" s="40">
        <v>0.96818181818181814</v>
      </c>
      <c r="O56" s="21">
        <v>1</v>
      </c>
    </row>
    <row r="57" spans="4:15">
      <c r="D57" s="58" t="s">
        <v>36</v>
      </c>
      <c r="E57" s="59">
        <v>0.73411764705882354</v>
      </c>
      <c r="F57" s="40">
        <v>1.4682352941176471</v>
      </c>
      <c r="G57" s="12">
        <v>0.9882352941176471</v>
      </c>
      <c r="H57" s="66">
        <v>0.48</v>
      </c>
      <c r="I57" s="40">
        <v>0</v>
      </c>
      <c r="J57" s="40">
        <f t="shared" si="16"/>
        <v>0.54730180360337777</v>
      </c>
      <c r="K57" s="40">
        <f t="shared" si="17"/>
        <v>1.5582004290825577</v>
      </c>
      <c r="L57" s="40">
        <v>0.50352941176470589</v>
      </c>
      <c r="M57" s="40">
        <v>0.46256575415995715</v>
      </c>
      <c r="N57" s="40">
        <v>0.59210526315789469</v>
      </c>
      <c r="O57" s="21">
        <v>0.13760117733627666</v>
      </c>
    </row>
    <row r="58" spans="4:15">
      <c r="D58" s="58" t="s">
        <v>37</v>
      </c>
      <c r="E58" s="59">
        <v>0</v>
      </c>
      <c r="F58" s="40">
        <v>0</v>
      </c>
      <c r="G58" s="12">
        <v>0</v>
      </c>
      <c r="H58" s="66">
        <v>0</v>
      </c>
      <c r="I58" s="40">
        <v>0</v>
      </c>
      <c r="J58" s="40">
        <f t="shared" si="16"/>
        <v>0.68631218922460868</v>
      </c>
      <c r="K58" s="40">
        <f t="shared" si="17"/>
        <v>1.9539711740277093</v>
      </c>
      <c r="L58" s="40">
        <v>0.70588235294117641</v>
      </c>
      <c r="M58" s="40">
        <v>0.45861513687600647</v>
      </c>
      <c r="N58" s="40">
        <v>0.78947368421052633</v>
      </c>
      <c r="O58" s="21">
        <v>0</v>
      </c>
    </row>
    <row r="59" spans="4:15">
      <c r="D59" s="60" t="s">
        <v>38</v>
      </c>
      <c r="E59" s="59">
        <v>0</v>
      </c>
      <c r="F59" s="40">
        <v>0</v>
      </c>
      <c r="G59" s="12">
        <v>0</v>
      </c>
      <c r="H59" s="66">
        <v>0</v>
      </c>
      <c r="I59" s="40">
        <v>1</v>
      </c>
      <c r="J59" s="40">
        <f t="shared" si="16"/>
        <v>0.6123639312478506</v>
      </c>
      <c r="K59" s="40">
        <f t="shared" si="17"/>
        <v>1.7434361336703508</v>
      </c>
      <c r="L59" s="40">
        <v>0.65294117647058825</v>
      </c>
      <c r="M59" s="40">
        <v>0.49838969404186795</v>
      </c>
      <c r="N59" s="40">
        <v>0.59210526315789469</v>
      </c>
      <c r="O59" s="21">
        <v>0</v>
      </c>
    </row>
    <row r="60" spans="4:15">
      <c r="D60" s="60" t="s">
        <v>39</v>
      </c>
      <c r="E60" s="59" t="s">
        <v>50</v>
      </c>
      <c r="F60" s="40" t="s">
        <v>50</v>
      </c>
      <c r="G60" s="12" t="s">
        <v>50</v>
      </c>
      <c r="H60" s="66" t="s">
        <v>50</v>
      </c>
      <c r="I60" s="40" t="s">
        <v>50</v>
      </c>
      <c r="J60" s="40">
        <f t="shared" si="16"/>
        <v>0</v>
      </c>
      <c r="K60" s="40">
        <f t="shared" si="17"/>
        <v>0</v>
      </c>
      <c r="L60" s="40" t="s">
        <v>50</v>
      </c>
      <c r="M60" s="40" t="s">
        <v>50</v>
      </c>
      <c r="N60" s="40" t="s">
        <v>50</v>
      </c>
      <c r="O60" s="21" t="s">
        <v>50</v>
      </c>
    </row>
    <row r="61" spans="4:15">
      <c r="D61" s="60" t="s">
        <v>40</v>
      </c>
      <c r="E61" s="59">
        <v>0.40235294117647058</v>
      </c>
      <c r="F61" s="40">
        <v>0.80470588235294116</v>
      </c>
      <c r="G61" s="12">
        <v>0.56470588235294117</v>
      </c>
      <c r="H61" s="66">
        <v>0.24</v>
      </c>
      <c r="I61" s="40">
        <v>0.13494570095578157</v>
      </c>
      <c r="J61" s="40">
        <f t="shared" si="16"/>
        <v>0.28440556315530313</v>
      </c>
      <c r="K61" s="40">
        <f t="shared" si="17"/>
        <v>0.80971936804215705</v>
      </c>
      <c r="L61" s="40">
        <v>0.29882352941176471</v>
      </c>
      <c r="M61" s="40">
        <v>0.23194847020933976</v>
      </c>
      <c r="N61" s="40">
        <v>0.27894736842105261</v>
      </c>
      <c r="O61" s="21">
        <v>0</v>
      </c>
    </row>
    <row r="62" spans="4:15">
      <c r="D62" s="60" t="s">
        <v>41</v>
      </c>
      <c r="E62" s="59">
        <v>0.49915966386554622</v>
      </c>
      <c r="F62" s="40">
        <v>0.99831932773109244</v>
      </c>
      <c r="G62" s="12">
        <v>0.48403361344537821</v>
      </c>
      <c r="H62" s="66">
        <v>0.51428571428571423</v>
      </c>
      <c r="I62" s="40">
        <v>0.20477343789930716</v>
      </c>
      <c r="J62" s="40">
        <f t="shared" si="16"/>
        <v>0.11175466063649962</v>
      </c>
      <c r="K62" s="40">
        <f t="shared" si="17"/>
        <v>0.31817209263568125</v>
      </c>
      <c r="L62" s="40">
        <v>0.11394957983193277</v>
      </c>
      <c r="M62" s="40">
        <v>9.4824016563146998E-2</v>
      </c>
      <c r="N62" s="40">
        <v>0.10939849624060151</v>
      </c>
      <c r="O62" s="21">
        <v>3.6423841059602648E-2</v>
      </c>
    </row>
    <row r="63" spans="4:15">
      <c r="D63" s="60" t="s">
        <v>42</v>
      </c>
      <c r="E63" s="59">
        <v>0</v>
      </c>
      <c r="F63" s="40">
        <v>0</v>
      </c>
      <c r="G63" s="12">
        <v>0</v>
      </c>
      <c r="H63" s="66">
        <v>0</v>
      </c>
      <c r="I63" s="40">
        <v>0</v>
      </c>
      <c r="J63" s="40">
        <f t="shared" si="16"/>
        <v>1</v>
      </c>
      <c r="K63" s="40">
        <f t="shared" si="17"/>
        <v>2.8470588235294114</v>
      </c>
      <c r="L63" s="40">
        <v>0.84705882352941164</v>
      </c>
      <c r="M63" s="40">
        <v>1</v>
      </c>
      <c r="N63" s="40">
        <v>1</v>
      </c>
      <c r="O63" s="21">
        <v>0</v>
      </c>
    </row>
    <row r="64" spans="4:15">
      <c r="D64" s="60" t="s">
        <v>43</v>
      </c>
      <c r="E64" s="59">
        <v>0</v>
      </c>
      <c r="F64" s="40">
        <v>0</v>
      </c>
      <c r="G64" s="12">
        <v>0</v>
      </c>
      <c r="H64" s="66">
        <v>0</v>
      </c>
      <c r="I64" s="40">
        <v>0</v>
      </c>
      <c r="J64" s="40">
        <f t="shared" si="16"/>
        <v>0.50808072928158232</v>
      </c>
      <c r="K64" s="40">
        <f t="shared" si="17"/>
        <v>1.4465357233663871</v>
      </c>
      <c r="L64" s="40">
        <v>0.6</v>
      </c>
      <c r="M64" s="40">
        <v>0.30048309178743959</v>
      </c>
      <c r="N64" s="40">
        <v>0.54605263157894746</v>
      </c>
      <c r="O64" s="21">
        <v>2.0235467255334805E-2</v>
      </c>
    </row>
    <row r="65" spans="3:28">
      <c r="D65" s="60" t="s">
        <v>44</v>
      </c>
      <c r="E65" s="59">
        <v>0</v>
      </c>
      <c r="F65" s="40">
        <v>0</v>
      </c>
      <c r="G65" s="12">
        <v>0</v>
      </c>
      <c r="H65" s="66">
        <v>0</v>
      </c>
      <c r="I65" s="40">
        <v>0.37146267125652233</v>
      </c>
      <c r="J65" s="40">
        <f t="shared" si="16"/>
        <v>0.97050709870122553</v>
      </c>
      <c r="K65" s="40">
        <f t="shared" si="17"/>
        <v>2.7630907986552535</v>
      </c>
      <c r="L65" s="40">
        <v>1</v>
      </c>
      <c r="M65" s="40">
        <v>0.87493290391841128</v>
      </c>
      <c r="N65" s="40">
        <v>0.88815789473684215</v>
      </c>
      <c r="O65" s="21">
        <v>0</v>
      </c>
    </row>
    <row r="66" spans="3:28">
      <c r="D66" s="60" t="s">
        <v>45</v>
      </c>
      <c r="E66" s="59" t="s">
        <v>50</v>
      </c>
      <c r="F66" s="40" t="s">
        <v>50</v>
      </c>
      <c r="G66" s="12" t="s">
        <v>50</v>
      </c>
      <c r="H66" s="66" t="s">
        <v>50</v>
      </c>
      <c r="I66" s="40" t="s">
        <v>50</v>
      </c>
      <c r="J66" s="40">
        <f t="shared" si="16"/>
        <v>0</v>
      </c>
      <c r="K66" s="40">
        <f t="shared" si="17"/>
        <v>0</v>
      </c>
      <c r="L66" s="40" t="s">
        <v>50</v>
      </c>
      <c r="M66" s="40" t="s">
        <v>50</v>
      </c>
      <c r="N66" s="40" t="s">
        <v>50</v>
      </c>
      <c r="O66" s="21" t="s">
        <v>50</v>
      </c>
    </row>
    <row r="67" spans="3:28">
      <c r="D67" s="61" t="s">
        <v>54</v>
      </c>
      <c r="E67" s="52">
        <f>SUM(E42:E66)/23</f>
        <v>0.32598960636886332</v>
      </c>
      <c r="F67" s="13"/>
      <c r="G67" s="13"/>
      <c r="H67" s="13"/>
      <c r="I67" s="52">
        <f>SUM(I42:I66)/23</f>
        <v>0.18369108967551076</v>
      </c>
      <c r="J67" s="49">
        <f>SUM(J42:J66)/23</f>
        <v>0.47653142587217806</v>
      </c>
      <c r="K67" s="13"/>
      <c r="L67" s="13"/>
      <c r="M67" s="13"/>
      <c r="N67" s="13"/>
      <c r="O67" s="62">
        <f>SUM(O42:O66)/23</f>
        <v>7.1366442488311185E-2</v>
      </c>
    </row>
    <row r="68" spans="3:28" s="74" customFormat="1" ht="15" thickBot="1">
      <c r="D68" s="53"/>
      <c r="E68" s="70"/>
      <c r="F68" s="71"/>
      <c r="G68" s="71"/>
      <c r="H68" s="71"/>
      <c r="I68" s="70"/>
      <c r="J68" s="72"/>
      <c r="K68" s="71"/>
      <c r="L68" s="71"/>
      <c r="M68" s="71"/>
      <c r="N68" s="71"/>
      <c r="O68" s="73"/>
      <c r="W68" s="75"/>
      <c r="Z68" s="75"/>
      <c r="AA68" s="75"/>
      <c r="AB68" s="75"/>
    </row>
    <row r="69" spans="3:28" s="74" customFormat="1">
      <c r="C69" s="84"/>
      <c r="D69" s="85"/>
      <c r="E69" s="86"/>
      <c r="F69" s="87"/>
      <c r="G69" s="87"/>
      <c r="H69" s="87"/>
      <c r="I69" s="86"/>
      <c r="J69" s="88"/>
      <c r="K69" s="87"/>
      <c r="L69" s="87"/>
      <c r="M69" s="87"/>
      <c r="N69" s="87"/>
      <c r="O69" s="86"/>
      <c r="P69" s="87"/>
      <c r="Q69" s="87"/>
      <c r="R69" s="89"/>
      <c r="W69" s="75"/>
      <c r="Z69" s="75"/>
      <c r="AA69" s="75"/>
      <c r="AB69" s="75"/>
    </row>
    <row r="70" spans="3:28">
      <c r="C70" s="90"/>
      <c r="D70" s="309" t="s">
        <v>63</v>
      </c>
      <c r="E70" s="309"/>
      <c r="F70" s="309"/>
      <c r="G70" s="309"/>
      <c r="H70" s="309"/>
      <c r="I70" s="309"/>
      <c r="J70" s="309"/>
      <c r="K70" s="91"/>
      <c r="L70" s="99" t="s">
        <v>68</v>
      </c>
      <c r="M70" s="309" t="s">
        <v>69</v>
      </c>
      <c r="N70" s="309"/>
      <c r="O70" s="309"/>
      <c r="P70" s="309" t="s">
        <v>115</v>
      </c>
      <c r="Q70" s="309"/>
      <c r="R70" s="92"/>
    </row>
    <row r="71" spans="3:28" ht="36" customHeight="1">
      <c r="C71" s="90"/>
      <c r="D71" s="93"/>
      <c r="E71" s="138" t="s">
        <v>59</v>
      </c>
      <c r="F71" s="139" t="s">
        <v>61</v>
      </c>
      <c r="G71" s="139" t="s">
        <v>55</v>
      </c>
      <c r="H71" s="139" t="s">
        <v>56</v>
      </c>
      <c r="I71" s="139" t="s">
        <v>57</v>
      </c>
      <c r="J71" s="139" t="s">
        <v>60</v>
      </c>
      <c r="K71" s="91"/>
      <c r="L71" s="94" t="s">
        <v>55</v>
      </c>
      <c r="M71" s="308" t="s">
        <v>64</v>
      </c>
      <c r="N71" s="308"/>
      <c r="O71" s="308"/>
      <c r="P71" s="310" t="s">
        <v>0</v>
      </c>
      <c r="Q71" s="310"/>
      <c r="R71" s="92"/>
    </row>
    <row r="72" spans="3:28" ht="22.5" customHeight="1">
      <c r="C72" s="90"/>
      <c r="D72" s="100" t="s">
        <v>21</v>
      </c>
      <c r="E72" s="101">
        <f>F72*$B$48</f>
        <v>0.18601709490447155</v>
      </c>
      <c r="F72" s="101">
        <f>G72+H72+I72+J72</f>
        <v>0.4910502684777181</v>
      </c>
      <c r="G72" s="101">
        <v>0</v>
      </c>
      <c r="H72" s="101">
        <v>0</v>
      </c>
      <c r="I72" s="101">
        <v>0.4910502684777181</v>
      </c>
      <c r="J72" s="101">
        <v>0</v>
      </c>
      <c r="K72" s="91"/>
      <c r="L72" s="94" t="s">
        <v>56</v>
      </c>
      <c r="M72" s="308" t="s">
        <v>65</v>
      </c>
      <c r="N72" s="308"/>
      <c r="O72" s="308"/>
      <c r="P72" s="310" t="s">
        <v>112</v>
      </c>
      <c r="Q72" s="310"/>
      <c r="R72" s="92"/>
    </row>
    <row r="73" spans="3:28" ht="43.5" customHeight="1">
      <c r="C73" s="90"/>
      <c r="D73" s="100" t="s">
        <v>22</v>
      </c>
      <c r="E73" s="101">
        <f t="shared" ref="E73:E95" si="18">F73*$B$48</f>
        <v>0.3974170574310415</v>
      </c>
      <c r="F73" s="101">
        <f t="shared" ref="F73:F95" si="19">G73+H73+I73+J73</f>
        <v>1.0491065503918184</v>
      </c>
      <c r="G73" s="101">
        <v>0.37058823529411766</v>
      </c>
      <c r="H73" s="101">
        <v>0.16291768179412067</v>
      </c>
      <c r="I73" s="101">
        <v>0.50042403286207904</v>
      </c>
      <c r="J73" s="101">
        <v>1.5176600441501103E-2</v>
      </c>
      <c r="K73" s="91"/>
      <c r="L73" s="94" t="s">
        <v>57</v>
      </c>
      <c r="M73" s="308" t="s">
        <v>66</v>
      </c>
      <c r="N73" s="308"/>
      <c r="O73" s="308"/>
      <c r="P73" s="310" t="s">
        <v>113</v>
      </c>
      <c r="Q73" s="310"/>
      <c r="R73" s="92"/>
    </row>
    <row r="74" spans="3:28" ht="30" customHeight="1">
      <c r="C74" s="90"/>
      <c r="D74" s="100" t="s">
        <v>23</v>
      </c>
      <c r="E74" s="101">
        <f t="shared" si="18"/>
        <v>9.4594213131839008E-2</v>
      </c>
      <c r="F74" s="101">
        <f t="shared" si="19"/>
        <v>0.24971099445823805</v>
      </c>
      <c r="G74" s="101">
        <v>0</v>
      </c>
      <c r="H74" s="101">
        <v>0</v>
      </c>
      <c r="I74" s="101">
        <v>0.24971099445823805</v>
      </c>
      <c r="J74" s="101">
        <v>0</v>
      </c>
      <c r="K74" s="91"/>
      <c r="L74" s="94" t="s">
        <v>60</v>
      </c>
      <c r="M74" s="308" t="s">
        <v>67</v>
      </c>
      <c r="N74" s="308"/>
      <c r="O74" s="308"/>
      <c r="P74" s="310" t="s">
        <v>114</v>
      </c>
      <c r="Q74" s="310"/>
      <c r="R74" s="92"/>
    </row>
    <row r="75" spans="3:28">
      <c r="C75" s="90"/>
      <c r="D75" s="93" t="s">
        <v>24</v>
      </c>
      <c r="E75" s="95">
        <f t="shared" si="18"/>
        <v>0.66901812144331629</v>
      </c>
      <c r="F75" s="95">
        <f t="shared" si="19"/>
        <v>1.7660824577435221</v>
      </c>
      <c r="G75" s="95">
        <v>1</v>
      </c>
      <c r="H75" s="95">
        <v>0.22340465702765094</v>
      </c>
      <c r="I75" s="95">
        <v>0.51906975558464719</v>
      </c>
      <c r="J75" s="95">
        <v>2.3608045131223939E-2</v>
      </c>
      <c r="K75" s="91"/>
      <c r="L75" s="91"/>
      <c r="M75" s="91"/>
      <c r="N75" s="91"/>
      <c r="O75" s="91"/>
      <c r="P75" s="91"/>
      <c r="Q75" s="91"/>
      <c r="R75" s="92"/>
    </row>
    <row r="76" spans="3:28">
      <c r="C76" s="90"/>
      <c r="D76" s="93" t="s">
        <v>25</v>
      </c>
      <c r="E76" s="95">
        <f t="shared" si="18"/>
        <v>0.49194692119341715</v>
      </c>
      <c r="F76" s="95">
        <f t="shared" si="19"/>
        <v>1.2986476745745983</v>
      </c>
      <c r="G76" s="95">
        <v>0.94632352941176467</v>
      </c>
      <c r="H76" s="95">
        <v>0</v>
      </c>
      <c r="I76" s="95">
        <v>0.28023529306570322</v>
      </c>
      <c r="J76" s="95">
        <v>7.2088852097130243E-2</v>
      </c>
      <c r="K76" s="91"/>
      <c r="L76" s="91"/>
      <c r="M76" s="91"/>
      <c r="N76" s="91"/>
      <c r="O76" s="91"/>
      <c r="P76" s="91"/>
      <c r="Q76" s="91"/>
      <c r="R76" s="92"/>
    </row>
    <row r="77" spans="3:28">
      <c r="C77" s="90"/>
      <c r="D77" s="93" t="s">
        <v>26</v>
      </c>
      <c r="E77" s="95">
        <f t="shared" si="18"/>
        <v>0.38414676540137616</v>
      </c>
      <c r="F77" s="95">
        <f t="shared" si="19"/>
        <v>1.0140754664621863</v>
      </c>
      <c r="G77" s="95">
        <v>0.58588235294117641</v>
      </c>
      <c r="H77" s="95">
        <v>6.2504241045140893E-2</v>
      </c>
      <c r="I77" s="95">
        <v>0.34680243637088987</v>
      </c>
      <c r="J77" s="95">
        <v>1.888643610497915E-2</v>
      </c>
      <c r="K77" s="91"/>
      <c r="L77" s="91"/>
      <c r="M77" s="91"/>
      <c r="N77" s="91"/>
      <c r="O77" s="91"/>
      <c r="P77" s="91"/>
      <c r="Q77" s="91"/>
      <c r="R77" s="92"/>
    </row>
    <row r="78" spans="3:28">
      <c r="C78" s="90"/>
      <c r="D78" s="93" t="s">
        <v>27</v>
      </c>
      <c r="E78" s="95">
        <f t="shared" si="18"/>
        <v>0.35037283574031997</v>
      </c>
      <c r="F78" s="95">
        <f t="shared" si="19"/>
        <v>0.92491862183924334</v>
      </c>
      <c r="G78" s="95">
        <v>0</v>
      </c>
      <c r="H78" s="95">
        <v>0.3899314386792565</v>
      </c>
      <c r="I78" s="95">
        <v>0.53498718315998683</v>
      </c>
      <c r="J78" s="95">
        <v>0</v>
      </c>
      <c r="K78" s="91"/>
      <c r="L78" s="91"/>
      <c r="M78" s="91"/>
      <c r="N78" s="91"/>
      <c r="O78" s="91"/>
      <c r="P78" s="91"/>
      <c r="Q78" s="91"/>
      <c r="R78" s="92"/>
    </row>
    <row r="79" spans="3:28">
      <c r="C79" s="90"/>
      <c r="D79" s="93" t="s">
        <v>28</v>
      </c>
      <c r="E79" s="95">
        <f t="shared" si="18"/>
        <v>0.52526334108636075</v>
      </c>
      <c r="F79" s="95">
        <f t="shared" si="19"/>
        <v>1.3865967791531209</v>
      </c>
      <c r="G79" s="95">
        <v>0.65193277310924369</v>
      </c>
      <c r="H79" s="95">
        <v>0.2678553014408136</v>
      </c>
      <c r="I79" s="95">
        <v>0.21877969167338837</v>
      </c>
      <c r="J79" s="95">
        <v>0.24802901292967516</v>
      </c>
      <c r="K79" s="91"/>
      <c r="L79" s="91"/>
      <c r="M79" s="91"/>
      <c r="N79" s="91"/>
      <c r="O79" s="91"/>
      <c r="P79" s="91"/>
      <c r="Q79" s="91"/>
      <c r="R79" s="92"/>
    </row>
    <row r="80" spans="3:28">
      <c r="C80" s="90"/>
      <c r="D80" s="93" t="s">
        <v>29</v>
      </c>
      <c r="E80" s="95">
        <f t="shared" si="18"/>
        <v>0.13307125711460105</v>
      </c>
      <c r="F80" s="95">
        <f t="shared" si="19"/>
        <v>0.35128317946449944</v>
      </c>
      <c r="G80" s="95">
        <v>0</v>
      </c>
      <c r="H80" s="95">
        <v>8.3550380589389905E-2</v>
      </c>
      <c r="I80" s="95">
        <v>0.26773279887510953</v>
      </c>
      <c r="J80" s="95">
        <v>0</v>
      </c>
      <c r="K80" s="91"/>
      <c r="L80" s="91"/>
      <c r="M80" s="91"/>
      <c r="N80" s="91"/>
      <c r="O80" s="91"/>
      <c r="P80" s="91"/>
      <c r="Q80" s="91"/>
      <c r="R80" s="92"/>
    </row>
    <row r="81" spans="3:18">
      <c r="C81" s="90"/>
      <c r="D81" s="93" t="s">
        <v>30</v>
      </c>
      <c r="E81" s="95">
        <f t="shared" si="18"/>
        <v>0.25504689208357612</v>
      </c>
      <c r="F81" s="95">
        <f t="shared" si="19"/>
        <v>0.67327599593125931</v>
      </c>
      <c r="G81" s="95">
        <v>0</v>
      </c>
      <c r="H81" s="95">
        <v>0.17754455875245359</v>
      </c>
      <c r="I81" s="95">
        <v>0.49573143717880569</v>
      </c>
      <c r="J81" s="95">
        <v>0</v>
      </c>
      <c r="K81" s="91"/>
      <c r="L81" s="91"/>
      <c r="M81" s="91"/>
      <c r="N81" s="91"/>
      <c r="O81" s="91"/>
      <c r="P81" s="91"/>
      <c r="Q81" s="91"/>
      <c r="R81" s="92"/>
    </row>
    <row r="82" spans="3:18">
      <c r="C82" s="90"/>
      <c r="D82" s="93" t="s">
        <v>31</v>
      </c>
      <c r="E82" s="95">
        <f t="shared" si="18"/>
        <v>0.27162605801444234</v>
      </c>
      <c r="F82" s="95">
        <f t="shared" si="19"/>
        <v>0.71704188683321846</v>
      </c>
      <c r="G82" s="95">
        <v>0</v>
      </c>
      <c r="H82" s="95">
        <v>0.24634636313122846</v>
      </c>
      <c r="I82" s="95">
        <v>0.47069552370199003</v>
      </c>
      <c r="J82" s="95">
        <v>0</v>
      </c>
      <c r="K82" s="91"/>
      <c r="L82" s="91"/>
      <c r="M82" s="91"/>
      <c r="N82" s="91"/>
      <c r="O82" s="91"/>
      <c r="P82" s="91"/>
      <c r="Q82" s="91"/>
      <c r="R82" s="92"/>
    </row>
    <row r="83" spans="3:18">
      <c r="C83" s="90"/>
      <c r="D83" s="93" t="s">
        <v>32</v>
      </c>
      <c r="E83" s="95">
        <f t="shared" si="18"/>
        <v>0.54128326811248628</v>
      </c>
      <c r="F83" s="95">
        <f t="shared" si="19"/>
        <v>1.4288863841553507</v>
      </c>
      <c r="G83" s="95">
        <v>0.55294117647058827</v>
      </c>
      <c r="H83" s="95">
        <v>0.47348180379635341</v>
      </c>
      <c r="I83" s="95">
        <v>0.40246340388840912</v>
      </c>
      <c r="J83" s="95">
        <v>0</v>
      </c>
      <c r="K83" s="91"/>
      <c r="L83" s="91"/>
      <c r="M83" s="91"/>
      <c r="N83" s="91"/>
      <c r="O83" s="91"/>
      <c r="P83" s="91"/>
      <c r="Q83" s="91"/>
      <c r="R83" s="92"/>
    </row>
    <row r="84" spans="3:18">
      <c r="C84" s="90"/>
      <c r="D84" s="93" t="s">
        <v>33</v>
      </c>
      <c r="E84" s="95">
        <f t="shared" si="18"/>
        <v>0.40139074962456878</v>
      </c>
      <c r="F84" s="95">
        <f t="shared" si="19"/>
        <v>1.059596353060124</v>
      </c>
      <c r="G84" s="95">
        <v>0.49597523219814244</v>
      </c>
      <c r="H84" s="95">
        <v>0.20756101017662573</v>
      </c>
      <c r="I84" s="95">
        <v>0.35606011068535576</v>
      </c>
      <c r="J84" s="95">
        <v>0</v>
      </c>
      <c r="K84" s="91"/>
      <c r="L84" s="91"/>
      <c r="M84" s="91"/>
      <c r="N84" s="91"/>
      <c r="O84" s="91"/>
      <c r="P84" s="91"/>
      <c r="Q84" s="91"/>
      <c r="R84" s="92"/>
    </row>
    <row r="85" spans="3:18">
      <c r="C85" s="90"/>
      <c r="D85" s="93" t="s">
        <v>34</v>
      </c>
      <c r="E85" s="95">
        <f t="shared" si="18"/>
        <v>0.38352088454979755</v>
      </c>
      <c r="F85" s="95">
        <f t="shared" si="19"/>
        <v>1.0124232583123893</v>
      </c>
      <c r="G85" s="95">
        <v>0.5596638655462185</v>
      </c>
      <c r="H85" s="95">
        <v>0</v>
      </c>
      <c r="I85" s="95">
        <v>0.38338064789073734</v>
      </c>
      <c r="J85" s="95">
        <v>6.9378744875433607E-2</v>
      </c>
      <c r="K85" s="91"/>
      <c r="L85" s="91"/>
      <c r="M85" s="91"/>
      <c r="N85" s="91"/>
      <c r="O85" s="91"/>
      <c r="P85" s="91"/>
      <c r="Q85" s="91"/>
      <c r="R85" s="92"/>
    </row>
    <row r="86" spans="3:18">
      <c r="C86" s="90"/>
      <c r="D86" s="93" t="s">
        <v>35</v>
      </c>
      <c r="E86" s="95">
        <f t="shared" si="18"/>
        <v>1</v>
      </c>
      <c r="F86" s="95">
        <f t="shared" si="19"/>
        <v>2.6398125867404572</v>
      </c>
      <c r="G86" s="95">
        <v>0.69882352941176462</v>
      </c>
      <c r="H86" s="95">
        <v>0.21861581599210198</v>
      </c>
      <c r="I86" s="95">
        <v>0.72237324133659031</v>
      </c>
      <c r="J86" s="95">
        <v>1</v>
      </c>
      <c r="K86" s="91"/>
      <c r="L86" s="91"/>
      <c r="M86" s="91"/>
      <c r="N86" s="91"/>
      <c r="O86" s="91"/>
      <c r="P86" s="91"/>
      <c r="Q86" s="91"/>
      <c r="R86" s="92"/>
    </row>
    <row r="87" spans="3:18">
      <c r="C87" s="90"/>
      <c r="D87" s="93" t="s">
        <v>36</v>
      </c>
      <c r="E87" s="95">
        <f t="shared" si="18"/>
        <v>0.5375459739551558</v>
      </c>
      <c r="F87" s="95">
        <f t="shared" si="19"/>
        <v>1.4190206279984781</v>
      </c>
      <c r="G87" s="95">
        <v>0.73411764705882354</v>
      </c>
      <c r="H87" s="95">
        <v>0</v>
      </c>
      <c r="I87" s="95">
        <v>0.54730180360337777</v>
      </c>
      <c r="J87" s="95">
        <v>0.13760117733627666</v>
      </c>
      <c r="K87" s="91"/>
      <c r="L87" s="91"/>
      <c r="M87" s="91"/>
      <c r="N87" s="91"/>
      <c r="O87" s="91"/>
      <c r="P87" s="91"/>
      <c r="Q87" s="91"/>
      <c r="R87" s="92"/>
    </row>
    <row r="88" spans="3:18">
      <c r="C88" s="90"/>
      <c r="D88" s="93" t="s">
        <v>37</v>
      </c>
      <c r="E88" s="95">
        <f t="shared" si="18"/>
        <v>0.25998519465809561</v>
      </c>
      <c r="F88" s="95">
        <f t="shared" si="19"/>
        <v>0.68631218922460868</v>
      </c>
      <c r="G88" s="95">
        <v>0</v>
      </c>
      <c r="H88" s="95">
        <v>0</v>
      </c>
      <c r="I88" s="95">
        <v>0.68631218922460868</v>
      </c>
      <c r="J88" s="95">
        <v>0</v>
      </c>
      <c r="K88" s="91"/>
      <c r="L88" s="91"/>
      <c r="M88" s="91"/>
      <c r="N88" s="91"/>
      <c r="O88" s="91"/>
      <c r="P88" s="91"/>
      <c r="Q88" s="91"/>
      <c r="R88" s="92"/>
    </row>
    <row r="89" spans="3:18">
      <c r="C89" s="90"/>
      <c r="D89" s="93" t="s">
        <v>38</v>
      </c>
      <c r="E89" s="95">
        <f t="shared" si="18"/>
        <v>0.61078727306120539</v>
      </c>
      <c r="F89" s="95">
        <f t="shared" si="19"/>
        <v>1.6123639312478506</v>
      </c>
      <c r="G89" s="95">
        <v>0</v>
      </c>
      <c r="H89" s="95">
        <v>1</v>
      </c>
      <c r="I89" s="95">
        <v>0.6123639312478506</v>
      </c>
      <c r="J89" s="95">
        <v>0</v>
      </c>
      <c r="K89" s="91"/>
      <c r="L89" s="91"/>
      <c r="M89" s="91"/>
      <c r="N89" s="91"/>
      <c r="O89" s="91"/>
      <c r="P89" s="91"/>
      <c r="Q89" s="91"/>
      <c r="R89" s="92"/>
    </row>
    <row r="90" spans="3:18">
      <c r="C90" s="90"/>
      <c r="D90" s="93" t="s">
        <v>39</v>
      </c>
      <c r="E90" s="95" t="s">
        <v>50</v>
      </c>
      <c r="F90" s="95" t="s">
        <v>50</v>
      </c>
      <c r="G90" s="95" t="s">
        <v>50</v>
      </c>
      <c r="H90" s="95" t="s">
        <v>50</v>
      </c>
      <c r="I90" s="95" t="s">
        <v>50</v>
      </c>
      <c r="J90" s="95" t="s">
        <v>50</v>
      </c>
      <c r="K90" s="91"/>
      <c r="L90" s="91"/>
      <c r="M90" s="91"/>
      <c r="N90" s="91"/>
      <c r="O90" s="91"/>
      <c r="P90" s="91"/>
      <c r="Q90" s="91"/>
      <c r="R90" s="92"/>
    </row>
    <row r="91" spans="3:18">
      <c r="C91" s="90"/>
      <c r="D91" s="93" t="s">
        <v>40</v>
      </c>
      <c r="E91" s="95">
        <f t="shared" si="18"/>
        <v>0.3112736901910772</v>
      </c>
      <c r="F91" s="95">
        <f t="shared" si="19"/>
        <v>0.82170420528755517</v>
      </c>
      <c r="G91" s="95">
        <v>0.40235294117647058</v>
      </c>
      <c r="H91" s="95">
        <v>0.13494570095578157</v>
      </c>
      <c r="I91" s="95">
        <v>0.28440556315530313</v>
      </c>
      <c r="J91" s="95">
        <v>0</v>
      </c>
      <c r="K91" s="91"/>
      <c r="L91" s="91"/>
      <c r="M91" s="91"/>
      <c r="N91" s="91"/>
      <c r="O91" s="91"/>
      <c r="P91" s="91"/>
      <c r="Q91" s="91"/>
      <c r="R91" s="92"/>
    </row>
    <row r="92" spans="3:18">
      <c r="C92" s="90"/>
      <c r="D92" s="93" t="s">
        <v>41</v>
      </c>
      <c r="E92" s="95">
        <f t="shared" si="18"/>
        <v>0.32279246176074622</v>
      </c>
      <c r="F92" s="95">
        <f t="shared" si="19"/>
        <v>0.8521116034609556</v>
      </c>
      <c r="G92" s="95">
        <v>0.49915966386554622</v>
      </c>
      <c r="H92" s="95">
        <v>0.20477343789930716</v>
      </c>
      <c r="I92" s="95">
        <v>0.11175466063649962</v>
      </c>
      <c r="J92" s="95">
        <v>3.6423841059602648E-2</v>
      </c>
      <c r="K92" s="91"/>
      <c r="L92" s="91"/>
      <c r="M92" s="91"/>
      <c r="N92" s="91"/>
      <c r="O92" s="91"/>
      <c r="P92" s="91"/>
      <c r="Q92" s="91"/>
      <c r="R92" s="92"/>
    </row>
    <row r="93" spans="3:18">
      <c r="C93" s="90"/>
      <c r="D93" s="93" t="s">
        <v>42</v>
      </c>
      <c r="E93" s="95">
        <f t="shared" si="18"/>
        <v>0.37881477079960552</v>
      </c>
      <c r="F93" s="95">
        <f t="shared" si="19"/>
        <v>1</v>
      </c>
      <c r="G93" s="95">
        <v>0</v>
      </c>
      <c r="H93" s="95">
        <v>0</v>
      </c>
      <c r="I93" s="95">
        <v>1</v>
      </c>
      <c r="J93" s="95">
        <v>0</v>
      </c>
      <c r="K93" s="91"/>
      <c r="L93" s="91"/>
      <c r="M93" s="91"/>
      <c r="N93" s="91"/>
      <c r="O93" s="91"/>
      <c r="P93" s="91"/>
      <c r="Q93" s="91"/>
      <c r="R93" s="92"/>
    </row>
    <row r="94" spans="3:18">
      <c r="C94" s="90"/>
      <c r="D94" s="93" t="s">
        <v>43</v>
      </c>
      <c r="E94" s="95">
        <f t="shared" si="18"/>
        <v>0.20013397890085158</v>
      </c>
      <c r="F94" s="95">
        <f t="shared" si="19"/>
        <v>0.52831619653691708</v>
      </c>
      <c r="G94" s="95">
        <v>0</v>
      </c>
      <c r="H94" s="95">
        <v>0</v>
      </c>
      <c r="I94" s="95">
        <v>0.50808072928158232</v>
      </c>
      <c r="J94" s="95">
        <v>2.0235467255334805E-2</v>
      </c>
      <c r="K94" s="91"/>
      <c r="L94" s="91"/>
      <c r="M94" s="91"/>
      <c r="N94" s="91"/>
      <c r="O94" s="91"/>
      <c r="P94" s="91"/>
      <c r="Q94" s="91"/>
      <c r="R94" s="92"/>
    </row>
    <row r="95" spans="3:18">
      <c r="C95" s="90"/>
      <c r="D95" s="93" t="s">
        <v>44</v>
      </c>
      <c r="E95" s="95">
        <f t="shared" si="18"/>
        <v>0.50835797082654366</v>
      </c>
      <c r="F95" s="95">
        <f t="shared" si="19"/>
        <v>1.341969769957748</v>
      </c>
      <c r="G95" s="95">
        <v>0</v>
      </c>
      <c r="H95" s="95">
        <v>0.37146267125652233</v>
      </c>
      <c r="I95" s="95">
        <v>0.97050709870122553</v>
      </c>
      <c r="J95" s="95">
        <v>0</v>
      </c>
      <c r="K95" s="91"/>
      <c r="L95" s="91"/>
      <c r="M95" s="91"/>
      <c r="N95" s="91"/>
      <c r="O95" s="91"/>
      <c r="P95" s="91"/>
      <c r="Q95" s="91"/>
      <c r="R95" s="92"/>
    </row>
    <row r="96" spans="3:18">
      <c r="C96" s="90"/>
      <c r="D96" s="93" t="s">
        <v>45</v>
      </c>
      <c r="E96" s="95" t="s">
        <v>50</v>
      </c>
      <c r="F96" s="95" t="s">
        <v>50</v>
      </c>
      <c r="G96" s="95" t="s">
        <v>50</v>
      </c>
      <c r="H96" s="95" t="s">
        <v>50</v>
      </c>
      <c r="I96" s="95" t="s">
        <v>50</v>
      </c>
      <c r="J96" s="95" t="s">
        <v>50</v>
      </c>
      <c r="K96" s="91"/>
      <c r="L96" s="91"/>
      <c r="M96" s="91"/>
      <c r="N96" s="91"/>
      <c r="O96" s="91"/>
      <c r="P96" s="91"/>
      <c r="Q96" s="91"/>
      <c r="R96" s="92"/>
    </row>
    <row r="97" spans="3:18">
      <c r="C97" s="90"/>
      <c r="D97" s="93" t="s">
        <v>54</v>
      </c>
      <c r="E97" s="151">
        <f>SUM(E72:E96)/23</f>
        <v>0.4006263814776041</v>
      </c>
      <c r="F97" s="95">
        <f>SUM(F72:F96)/23</f>
        <v>1.0575785644048634</v>
      </c>
      <c r="G97" s="95">
        <v>0.32598960636886332</v>
      </c>
      <c r="H97" s="95">
        <v>0.18369108967551076</v>
      </c>
      <c r="I97" s="95">
        <v>0.47653142587217806</v>
      </c>
      <c r="J97" s="95">
        <v>7.1366442488311185E-2</v>
      </c>
      <c r="K97" s="91"/>
      <c r="L97" s="91"/>
      <c r="M97" s="91"/>
      <c r="N97" s="91"/>
      <c r="O97" s="91"/>
      <c r="P97" s="91"/>
      <c r="Q97" s="91"/>
      <c r="R97" s="92"/>
    </row>
    <row r="98" spans="3:18">
      <c r="C98" s="90"/>
      <c r="D98" s="91"/>
      <c r="E98" s="91"/>
      <c r="F98" s="91"/>
      <c r="G98" s="91"/>
      <c r="H98" s="91"/>
      <c r="I98" s="91"/>
      <c r="J98" s="91"/>
      <c r="K98" s="91"/>
      <c r="L98" s="91"/>
      <c r="M98" s="91"/>
      <c r="N98" s="91"/>
      <c r="O98" s="91"/>
      <c r="P98" s="91"/>
      <c r="Q98" s="91"/>
      <c r="R98" s="92"/>
    </row>
    <row r="99" spans="3:18">
      <c r="C99" s="90"/>
      <c r="D99" s="91"/>
      <c r="E99" s="91"/>
      <c r="F99" s="91"/>
      <c r="G99" s="91"/>
      <c r="H99" s="91"/>
      <c r="I99" s="91"/>
      <c r="J99" s="91"/>
      <c r="K99" s="91"/>
      <c r="L99" s="91"/>
      <c r="M99" s="91"/>
      <c r="N99" s="91"/>
      <c r="O99" s="91"/>
      <c r="P99" s="91"/>
      <c r="Q99" s="91"/>
      <c r="R99" s="92"/>
    </row>
    <row r="100" spans="3:18">
      <c r="C100" s="90"/>
      <c r="D100" s="91"/>
      <c r="E100" s="91"/>
      <c r="F100" s="91"/>
      <c r="G100" s="91"/>
      <c r="H100" s="91"/>
      <c r="I100" s="91"/>
      <c r="J100" s="91"/>
      <c r="K100" s="91"/>
      <c r="L100" s="91"/>
      <c r="M100" s="91"/>
      <c r="N100" s="91"/>
      <c r="O100" s="91"/>
      <c r="P100" s="91"/>
      <c r="Q100" s="91"/>
      <c r="R100" s="92"/>
    </row>
    <row r="101" spans="3:18">
      <c r="C101" s="90"/>
      <c r="D101" s="91"/>
      <c r="E101" s="91"/>
      <c r="F101" s="91"/>
      <c r="G101" s="91"/>
      <c r="H101" s="91"/>
      <c r="I101" s="91"/>
      <c r="J101" s="91"/>
      <c r="K101" s="91"/>
      <c r="L101" s="91"/>
      <c r="M101" s="91"/>
      <c r="N101" s="91"/>
      <c r="O101" s="91"/>
      <c r="P101" s="91"/>
      <c r="Q101" s="91"/>
      <c r="R101" s="92"/>
    </row>
    <row r="102" spans="3:18" ht="15" thickBot="1">
      <c r="C102" s="96"/>
      <c r="D102" s="97"/>
      <c r="E102" s="97"/>
      <c r="F102" s="97"/>
      <c r="G102" s="97"/>
      <c r="H102" s="97"/>
      <c r="I102" s="97"/>
      <c r="J102" s="97"/>
      <c r="K102" s="97"/>
      <c r="L102" s="97"/>
      <c r="M102" s="97"/>
      <c r="N102" s="97"/>
      <c r="O102" s="97"/>
      <c r="P102" s="97"/>
      <c r="Q102" s="97"/>
      <c r="R102" s="98"/>
    </row>
  </sheetData>
  <mergeCells count="17">
    <mergeCell ref="AC2:AE2"/>
    <mergeCell ref="D2:J2"/>
    <mergeCell ref="K2:M2"/>
    <mergeCell ref="N2:AB2"/>
    <mergeCell ref="AF2:AH2"/>
    <mergeCell ref="A45:B45"/>
    <mergeCell ref="D70:J70"/>
    <mergeCell ref="M71:O71"/>
    <mergeCell ref="M72:O72"/>
    <mergeCell ref="M73:O73"/>
    <mergeCell ref="M74:O74"/>
    <mergeCell ref="M70:O70"/>
    <mergeCell ref="P71:Q71"/>
    <mergeCell ref="P72:Q72"/>
    <mergeCell ref="P73:Q73"/>
    <mergeCell ref="P74:Q74"/>
    <mergeCell ref="P70:Q70"/>
  </mergeCells>
  <conditionalFormatting sqref="F4:F28">
    <cfRule type="dataBar" priority="12">
      <dataBar>
        <cfvo type="min"/>
        <cfvo type="max"/>
        <color rgb="FF638EC6"/>
      </dataBar>
      <extLst>
        <ext xmlns:x14="http://schemas.microsoft.com/office/spreadsheetml/2009/9/main" uri="{B025F937-C7B1-47D3-B67F-A62EFF666E3E}">
          <x14:id>{BE74336E-CB13-47FA-84EB-8DF9BEA3AEFB}</x14:id>
        </ext>
      </extLst>
    </cfRule>
  </conditionalFormatting>
  <conditionalFormatting sqref="I4:I28">
    <cfRule type="dataBar" priority="11">
      <dataBar>
        <cfvo type="min"/>
        <cfvo type="max"/>
        <color rgb="FF638EC6"/>
      </dataBar>
      <extLst>
        <ext xmlns:x14="http://schemas.microsoft.com/office/spreadsheetml/2009/9/main" uri="{B025F937-C7B1-47D3-B67F-A62EFF666E3E}">
          <x14:id>{D00E1E27-AA31-43E4-AF8F-950ED6D3EE01}</x14:id>
        </ext>
      </extLst>
    </cfRule>
  </conditionalFormatting>
  <conditionalFormatting sqref="L4:L28">
    <cfRule type="dataBar" priority="10">
      <dataBar>
        <cfvo type="min"/>
        <cfvo type="max"/>
        <color rgb="FF638EC6"/>
      </dataBar>
      <extLst>
        <ext xmlns:x14="http://schemas.microsoft.com/office/spreadsheetml/2009/9/main" uri="{B025F937-C7B1-47D3-B67F-A62EFF666E3E}">
          <x14:id>{DEB38610-C412-497A-978B-CE18F097E76A}</x14:id>
        </ext>
      </extLst>
    </cfRule>
  </conditionalFormatting>
  <conditionalFormatting sqref="O4:O28">
    <cfRule type="dataBar" priority="9">
      <dataBar>
        <cfvo type="min"/>
        <cfvo type="max"/>
        <color rgb="FF638EC6"/>
      </dataBar>
      <extLst>
        <ext xmlns:x14="http://schemas.microsoft.com/office/spreadsheetml/2009/9/main" uri="{B025F937-C7B1-47D3-B67F-A62EFF666E3E}">
          <x14:id>{93757108-8428-429C-BD37-F4EA364EB75A}</x14:id>
        </ext>
      </extLst>
    </cfRule>
  </conditionalFormatting>
  <conditionalFormatting sqref="R4:R28">
    <cfRule type="dataBar" priority="8">
      <dataBar>
        <cfvo type="min"/>
        <cfvo type="max"/>
        <color rgb="FF638EC6"/>
      </dataBar>
      <extLst>
        <ext xmlns:x14="http://schemas.microsoft.com/office/spreadsheetml/2009/9/main" uri="{B025F937-C7B1-47D3-B67F-A62EFF666E3E}">
          <x14:id>{F9F8F098-7F98-4033-A385-9FF5531DA799}</x14:id>
        </ext>
      </extLst>
    </cfRule>
  </conditionalFormatting>
  <conditionalFormatting sqref="U4:U28">
    <cfRule type="dataBar" priority="7">
      <dataBar>
        <cfvo type="min"/>
        <cfvo type="max"/>
        <color rgb="FF638EC6"/>
      </dataBar>
      <extLst>
        <ext xmlns:x14="http://schemas.microsoft.com/office/spreadsheetml/2009/9/main" uri="{B025F937-C7B1-47D3-B67F-A62EFF666E3E}">
          <x14:id>{530B46CE-9F82-4786-B3B3-FC5604DF7DFE}</x14:id>
        </ext>
      </extLst>
    </cfRule>
  </conditionalFormatting>
  <conditionalFormatting sqref="X4:X28">
    <cfRule type="dataBar" priority="6">
      <dataBar>
        <cfvo type="min"/>
        <cfvo type="max"/>
        <color rgb="FF638EC6"/>
      </dataBar>
      <extLst>
        <ext xmlns:x14="http://schemas.microsoft.com/office/spreadsheetml/2009/9/main" uri="{B025F937-C7B1-47D3-B67F-A62EFF666E3E}">
          <x14:id>{04D44851-FEEE-45F4-B935-610488D87483}</x14:id>
        </ext>
      </extLst>
    </cfRule>
  </conditionalFormatting>
  <conditionalFormatting sqref="AG4:AG28">
    <cfRule type="dataBar" priority="5">
      <dataBar>
        <cfvo type="min"/>
        <cfvo type="max"/>
        <color rgb="FF638EC6"/>
      </dataBar>
      <extLst>
        <ext xmlns:x14="http://schemas.microsoft.com/office/spreadsheetml/2009/9/main" uri="{B025F937-C7B1-47D3-B67F-A62EFF666E3E}">
          <x14:id>{54AB8641-D3CA-4932-9FED-686102694CA6}</x14:id>
        </ext>
      </extLst>
    </cfRule>
  </conditionalFormatting>
  <conditionalFormatting sqref="F42:F66">
    <cfRule type="dataBar" priority="4">
      <dataBar>
        <cfvo type="min"/>
        <cfvo type="max"/>
        <color rgb="FF638EC6"/>
      </dataBar>
      <extLst>
        <ext xmlns:x14="http://schemas.microsoft.com/office/spreadsheetml/2009/9/main" uri="{B025F937-C7B1-47D3-B67F-A62EFF666E3E}">
          <x14:id>{BC98A9F6-1B2B-4AA5-B9C5-486D37B5FF1B}</x14:id>
        </ext>
      </extLst>
    </cfRule>
  </conditionalFormatting>
  <conditionalFormatting sqref="K42:K66">
    <cfRule type="dataBar" priority="3">
      <dataBar>
        <cfvo type="min"/>
        <cfvo type="max"/>
        <color rgb="FF638EC6"/>
      </dataBar>
      <extLst>
        <ext xmlns:x14="http://schemas.microsoft.com/office/spreadsheetml/2009/9/main" uri="{B025F937-C7B1-47D3-B67F-A62EFF666E3E}">
          <x14:id>{33DC56BF-9668-40A3-9950-DFEBDB99CAE5}</x14:id>
        </ext>
      </extLst>
    </cfRule>
  </conditionalFormatting>
  <conditionalFormatting sqref="F72:F96">
    <cfRule type="dataBar" priority="2">
      <dataBar>
        <cfvo type="min"/>
        <cfvo type="max"/>
        <color rgb="FF638EC6"/>
      </dataBar>
      <extLst>
        <ext xmlns:x14="http://schemas.microsoft.com/office/spreadsheetml/2009/9/main" uri="{B025F937-C7B1-47D3-B67F-A62EFF666E3E}">
          <x14:id>{84420092-7BE6-4559-9A70-B63B1D83E418}</x14:id>
        </ext>
      </extLst>
    </cfRule>
  </conditionalFormatting>
  <conditionalFormatting sqref="E72:E97 F97">
    <cfRule type="dataBar" priority="1">
      <dataBar>
        <cfvo type="min"/>
        <cfvo type="max"/>
        <color rgb="FFFF555A"/>
      </dataBar>
      <extLst>
        <ext xmlns:x14="http://schemas.microsoft.com/office/spreadsheetml/2009/9/main" uri="{B025F937-C7B1-47D3-B67F-A62EFF666E3E}">
          <x14:id>{02B349E6-1548-4EB3-922F-27F3C8C5CFE5}</x14:id>
        </ext>
      </extLst>
    </cfRule>
  </conditionalFormatting>
  <pageMargins left="0.7" right="0.7" top="0.75" bottom="0.75" header="0.3" footer="0.3"/>
  <pageSetup paperSize="9" orientation="portrait" horizontalDpi="0" verticalDpi="0" r:id="rId1"/>
  <drawing r:id="rId2"/>
  <extLst>
    <ext xmlns:x14="http://schemas.microsoft.com/office/spreadsheetml/2009/9/main" uri="{78C0D931-6437-407d-A8EE-F0AAD7539E65}">
      <x14:conditionalFormattings>
        <x14:conditionalFormatting xmlns:xm="http://schemas.microsoft.com/office/excel/2006/main">
          <x14:cfRule type="dataBar" id="{BE74336E-CB13-47FA-84EB-8DF9BEA3AEFB}">
            <x14:dataBar minLength="0" maxLength="100" border="1" negativeBarBorderColorSameAsPositive="0">
              <x14:cfvo type="autoMin"/>
              <x14:cfvo type="autoMax"/>
              <x14:borderColor rgb="FF638EC6"/>
              <x14:negativeFillColor rgb="FFFF0000"/>
              <x14:negativeBorderColor rgb="FFFF0000"/>
              <x14:axisColor rgb="FF000000"/>
            </x14:dataBar>
          </x14:cfRule>
          <xm:sqref>F4:F28</xm:sqref>
        </x14:conditionalFormatting>
        <x14:conditionalFormatting xmlns:xm="http://schemas.microsoft.com/office/excel/2006/main">
          <x14:cfRule type="dataBar" id="{D00E1E27-AA31-43E4-AF8F-950ED6D3EE01}">
            <x14:dataBar minLength="0" maxLength="100" border="1" negativeBarBorderColorSameAsPositive="0">
              <x14:cfvo type="autoMin"/>
              <x14:cfvo type="autoMax"/>
              <x14:borderColor rgb="FF638EC6"/>
              <x14:negativeFillColor rgb="FFFF0000"/>
              <x14:negativeBorderColor rgb="FFFF0000"/>
              <x14:axisColor rgb="FF000000"/>
            </x14:dataBar>
          </x14:cfRule>
          <xm:sqref>I4:I28</xm:sqref>
        </x14:conditionalFormatting>
        <x14:conditionalFormatting xmlns:xm="http://schemas.microsoft.com/office/excel/2006/main">
          <x14:cfRule type="dataBar" id="{DEB38610-C412-497A-978B-CE18F097E76A}">
            <x14:dataBar minLength="0" maxLength="100" border="1" negativeBarBorderColorSameAsPositive="0">
              <x14:cfvo type="autoMin"/>
              <x14:cfvo type="autoMax"/>
              <x14:borderColor rgb="FF638EC6"/>
              <x14:negativeFillColor rgb="FFFF0000"/>
              <x14:negativeBorderColor rgb="FFFF0000"/>
              <x14:axisColor rgb="FF000000"/>
            </x14:dataBar>
          </x14:cfRule>
          <xm:sqref>L4:L28</xm:sqref>
        </x14:conditionalFormatting>
        <x14:conditionalFormatting xmlns:xm="http://schemas.microsoft.com/office/excel/2006/main">
          <x14:cfRule type="dataBar" id="{93757108-8428-429C-BD37-F4EA364EB75A}">
            <x14:dataBar minLength="0" maxLength="100" border="1" negativeBarBorderColorSameAsPositive="0">
              <x14:cfvo type="autoMin"/>
              <x14:cfvo type="autoMax"/>
              <x14:borderColor rgb="FF638EC6"/>
              <x14:negativeFillColor rgb="FFFF0000"/>
              <x14:negativeBorderColor rgb="FFFF0000"/>
              <x14:axisColor rgb="FF000000"/>
            </x14:dataBar>
          </x14:cfRule>
          <xm:sqref>O4:O28</xm:sqref>
        </x14:conditionalFormatting>
        <x14:conditionalFormatting xmlns:xm="http://schemas.microsoft.com/office/excel/2006/main">
          <x14:cfRule type="dataBar" id="{F9F8F098-7F98-4033-A385-9FF5531DA799}">
            <x14:dataBar minLength="0" maxLength="100" border="1" negativeBarBorderColorSameAsPositive="0">
              <x14:cfvo type="autoMin"/>
              <x14:cfvo type="autoMax"/>
              <x14:borderColor rgb="FF638EC6"/>
              <x14:negativeFillColor rgb="FFFF0000"/>
              <x14:negativeBorderColor rgb="FFFF0000"/>
              <x14:axisColor rgb="FF000000"/>
            </x14:dataBar>
          </x14:cfRule>
          <xm:sqref>R4:R28</xm:sqref>
        </x14:conditionalFormatting>
        <x14:conditionalFormatting xmlns:xm="http://schemas.microsoft.com/office/excel/2006/main">
          <x14:cfRule type="dataBar" id="{530B46CE-9F82-4786-B3B3-FC5604DF7DFE}">
            <x14:dataBar minLength="0" maxLength="100" border="1" negativeBarBorderColorSameAsPositive="0">
              <x14:cfvo type="autoMin"/>
              <x14:cfvo type="autoMax"/>
              <x14:borderColor rgb="FF638EC6"/>
              <x14:negativeFillColor rgb="FFFF0000"/>
              <x14:negativeBorderColor rgb="FFFF0000"/>
              <x14:axisColor rgb="FF000000"/>
            </x14:dataBar>
          </x14:cfRule>
          <xm:sqref>U4:U28</xm:sqref>
        </x14:conditionalFormatting>
        <x14:conditionalFormatting xmlns:xm="http://schemas.microsoft.com/office/excel/2006/main">
          <x14:cfRule type="dataBar" id="{04D44851-FEEE-45F4-B935-610488D87483}">
            <x14:dataBar minLength="0" maxLength="100" border="1" negativeBarBorderColorSameAsPositive="0">
              <x14:cfvo type="autoMin"/>
              <x14:cfvo type="autoMax"/>
              <x14:borderColor rgb="FF638EC6"/>
              <x14:negativeFillColor rgb="FFFF0000"/>
              <x14:negativeBorderColor rgb="FFFF0000"/>
              <x14:axisColor rgb="FF000000"/>
            </x14:dataBar>
          </x14:cfRule>
          <xm:sqref>X4:X28</xm:sqref>
        </x14:conditionalFormatting>
        <x14:conditionalFormatting xmlns:xm="http://schemas.microsoft.com/office/excel/2006/main">
          <x14:cfRule type="dataBar" id="{54AB8641-D3CA-4932-9FED-686102694CA6}">
            <x14:dataBar minLength="0" maxLength="100" border="1" negativeBarBorderColorSameAsPositive="0">
              <x14:cfvo type="autoMin"/>
              <x14:cfvo type="autoMax"/>
              <x14:borderColor rgb="FF638EC6"/>
              <x14:negativeFillColor rgb="FFFF0000"/>
              <x14:negativeBorderColor rgb="FFFF0000"/>
              <x14:axisColor rgb="FF000000"/>
            </x14:dataBar>
          </x14:cfRule>
          <xm:sqref>AG4:AG28</xm:sqref>
        </x14:conditionalFormatting>
        <x14:conditionalFormatting xmlns:xm="http://schemas.microsoft.com/office/excel/2006/main">
          <x14:cfRule type="dataBar" id="{BC98A9F6-1B2B-4AA5-B9C5-486D37B5FF1B}">
            <x14:dataBar minLength="0" maxLength="100" border="1" negativeBarBorderColorSameAsPositive="0">
              <x14:cfvo type="autoMin"/>
              <x14:cfvo type="autoMax"/>
              <x14:borderColor rgb="FF638EC6"/>
              <x14:negativeFillColor rgb="FFFF0000"/>
              <x14:negativeBorderColor rgb="FFFF0000"/>
              <x14:axisColor rgb="FF000000"/>
            </x14:dataBar>
          </x14:cfRule>
          <xm:sqref>F42:F66</xm:sqref>
        </x14:conditionalFormatting>
        <x14:conditionalFormatting xmlns:xm="http://schemas.microsoft.com/office/excel/2006/main">
          <x14:cfRule type="dataBar" id="{33DC56BF-9668-40A3-9950-DFEBDB99CAE5}">
            <x14:dataBar minLength="0" maxLength="100" border="1" negativeBarBorderColorSameAsPositive="0">
              <x14:cfvo type="autoMin"/>
              <x14:cfvo type="autoMax"/>
              <x14:borderColor rgb="FF638EC6"/>
              <x14:negativeFillColor rgb="FFFF0000"/>
              <x14:negativeBorderColor rgb="FFFF0000"/>
              <x14:axisColor rgb="FF000000"/>
            </x14:dataBar>
          </x14:cfRule>
          <xm:sqref>K42:K66</xm:sqref>
        </x14:conditionalFormatting>
        <x14:conditionalFormatting xmlns:xm="http://schemas.microsoft.com/office/excel/2006/main">
          <x14:cfRule type="dataBar" id="{84420092-7BE6-4559-9A70-B63B1D83E418}">
            <x14:dataBar minLength="0" maxLength="100" border="1" negativeBarBorderColorSameAsPositive="0">
              <x14:cfvo type="autoMin"/>
              <x14:cfvo type="autoMax"/>
              <x14:borderColor rgb="FF638EC6"/>
              <x14:negativeFillColor rgb="FFFF0000"/>
              <x14:negativeBorderColor rgb="FFFF0000"/>
              <x14:axisColor rgb="FF000000"/>
            </x14:dataBar>
          </x14:cfRule>
          <xm:sqref>F72:F96</xm:sqref>
        </x14:conditionalFormatting>
        <x14:conditionalFormatting xmlns:xm="http://schemas.microsoft.com/office/excel/2006/main">
          <x14:cfRule type="dataBar" id="{02B349E6-1548-4EB3-922F-27F3C8C5CFE5}">
            <x14:dataBar minLength="0" maxLength="100" border="1" negativeBarBorderColorSameAsPositive="0">
              <x14:cfvo type="autoMin"/>
              <x14:cfvo type="autoMax"/>
              <x14:borderColor rgb="FFFF555A"/>
              <x14:negativeFillColor rgb="FFFF0000"/>
              <x14:negativeBorderColor rgb="FFFF0000"/>
              <x14:axisColor rgb="FF000000"/>
            </x14:dataBar>
          </x14:cfRule>
          <xm:sqref>E72:E97 F97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T63"/>
  <sheetViews>
    <sheetView topLeftCell="A31" zoomScale="70" zoomScaleNormal="70" workbookViewId="0">
      <selection activeCell="E60" sqref="E60"/>
    </sheetView>
  </sheetViews>
  <sheetFormatPr baseColWidth="10" defaultRowHeight="14.4"/>
  <cols>
    <col min="21" max="23" width="15.5546875" customWidth="1"/>
    <col min="24" max="26" width="14.21875" customWidth="1"/>
    <col min="27" max="29" width="17.21875" customWidth="1"/>
    <col min="30" max="30" width="17.21875" style="121" customWidth="1"/>
    <col min="31" max="31" width="17.21875" style="74" customWidth="1"/>
    <col min="35" max="35" width="11.44140625" style="43"/>
    <col min="39" max="39" width="11.44140625" style="43"/>
    <col min="43" max="43" width="11.44140625" style="43"/>
    <col min="47" max="47" width="11.44140625" style="43"/>
    <col min="59" max="60" width="11.44140625" style="43"/>
    <col min="61" max="61" width="11.44140625" style="119"/>
    <col min="62" max="62" width="11.44140625" style="43"/>
    <col min="65" max="65" width="14.5546875" bestFit="1" customWidth="1"/>
  </cols>
  <sheetData>
    <row r="2" spans="3:72" ht="30" customHeight="1">
      <c r="C2" s="79"/>
      <c r="D2" s="317" t="s">
        <v>70</v>
      </c>
      <c r="E2" s="318"/>
      <c r="F2" s="318"/>
      <c r="G2" s="319"/>
      <c r="H2" s="317" t="s">
        <v>71</v>
      </c>
      <c r="I2" s="318"/>
      <c r="J2" s="318"/>
      <c r="K2" s="318"/>
      <c r="L2" s="318"/>
      <c r="M2" s="318"/>
      <c r="N2" s="318"/>
      <c r="O2" s="318"/>
      <c r="P2" s="318"/>
      <c r="Q2" s="318"/>
      <c r="R2" s="318"/>
      <c r="S2" s="319"/>
      <c r="T2" s="317" t="s">
        <v>72</v>
      </c>
      <c r="U2" s="318"/>
      <c r="V2" s="318"/>
      <c r="W2" s="319"/>
      <c r="X2" s="317" t="s">
        <v>73</v>
      </c>
      <c r="Y2" s="318"/>
      <c r="Z2" s="319"/>
      <c r="AA2" s="317" t="s">
        <v>74</v>
      </c>
      <c r="AB2" s="318"/>
      <c r="AC2" s="319"/>
      <c r="AD2" s="317" t="s">
        <v>75</v>
      </c>
      <c r="AE2" s="318"/>
      <c r="AF2" s="318"/>
      <c r="AG2" s="318"/>
      <c r="AH2" s="318"/>
      <c r="AI2" s="318"/>
      <c r="AJ2" s="318"/>
      <c r="AK2" s="318"/>
      <c r="AL2" s="318"/>
      <c r="AM2" s="318"/>
      <c r="AN2" s="318"/>
      <c r="AO2" s="318"/>
      <c r="AP2" s="318"/>
      <c r="AQ2" s="318"/>
      <c r="AR2" s="318"/>
      <c r="AS2" s="318"/>
      <c r="AT2" s="318"/>
      <c r="AU2" s="318"/>
      <c r="AV2" s="318"/>
      <c r="AW2" s="318"/>
      <c r="AX2" s="318"/>
      <c r="AY2" s="318"/>
      <c r="AZ2" s="318"/>
      <c r="BA2" s="318"/>
      <c r="BB2" s="318"/>
      <c r="BC2" s="318"/>
      <c r="BD2" s="318"/>
      <c r="BE2" s="318"/>
      <c r="BF2" s="318"/>
      <c r="BG2" s="318"/>
      <c r="BH2" s="319"/>
      <c r="BI2" s="317" t="s">
        <v>76</v>
      </c>
      <c r="BJ2" s="318"/>
      <c r="BK2" s="318"/>
      <c r="BL2" s="318"/>
      <c r="BM2" s="318"/>
      <c r="BN2" s="318"/>
      <c r="BO2" s="318"/>
      <c r="BP2" s="318"/>
      <c r="BQ2" s="318"/>
      <c r="BR2" s="318"/>
      <c r="BS2" s="318"/>
      <c r="BT2" s="319"/>
    </row>
    <row r="3" spans="3:72" ht="124.8">
      <c r="C3" s="80" t="s">
        <v>5</v>
      </c>
      <c r="D3" s="5" t="s">
        <v>77</v>
      </c>
      <c r="E3" s="5" t="s">
        <v>78</v>
      </c>
      <c r="F3" s="5" t="s">
        <v>79</v>
      </c>
      <c r="G3" s="5" t="s">
        <v>80</v>
      </c>
      <c r="H3" s="5" t="s">
        <v>81</v>
      </c>
      <c r="I3" s="48" t="s">
        <v>121</v>
      </c>
      <c r="J3" s="5" t="s">
        <v>61</v>
      </c>
      <c r="K3" s="5" t="s">
        <v>82</v>
      </c>
      <c r="L3" s="5" t="s">
        <v>117</v>
      </c>
      <c r="M3" s="5" t="s">
        <v>116</v>
      </c>
      <c r="N3" s="5" t="s">
        <v>83</v>
      </c>
      <c r="O3" s="5" t="s">
        <v>117</v>
      </c>
      <c r="P3" s="5" t="s">
        <v>116</v>
      </c>
      <c r="Q3" s="8" t="s">
        <v>84</v>
      </c>
      <c r="R3" s="5" t="s">
        <v>117</v>
      </c>
      <c r="S3" s="5" t="s">
        <v>116</v>
      </c>
      <c r="T3" s="5" t="s">
        <v>85</v>
      </c>
      <c r="U3" s="5" t="s">
        <v>86</v>
      </c>
      <c r="V3" s="5" t="s">
        <v>48</v>
      </c>
      <c r="W3" s="48" t="s">
        <v>120</v>
      </c>
      <c r="X3" s="5" t="s">
        <v>87</v>
      </c>
      <c r="Y3" s="5" t="s">
        <v>48</v>
      </c>
      <c r="Z3" s="48" t="s">
        <v>60</v>
      </c>
      <c r="AA3" s="5" t="s">
        <v>88</v>
      </c>
      <c r="AB3" s="5" t="s">
        <v>48</v>
      </c>
      <c r="AC3" s="48" t="s">
        <v>119</v>
      </c>
      <c r="AD3" s="48" t="s">
        <v>57</v>
      </c>
      <c r="AE3" s="8" t="s">
        <v>61</v>
      </c>
      <c r="AF3" s="8" t="s">
        <v>89</v>
      </c>
      <c r="AG3" s="8" t="s">
        <v>47</v>
      </c>
      <c r="AH3" s="48" t="s">
        <v>116</v>
      </c>
      <c r="AI3" s="108" t="s">
        <v>90</v>
      </c>
      <c r="AJ3" s="81" t="s">
        <v>91</v>
      </c>
      <c r="AK3" s="81" t="s">
        <v>47</v>
      </c>
      <c r="AL3" s="113" t="s">
        <v>118</v>
      </c>
      <c r="AM3" s="108" t="s">
        <v>92</v>
      </c>
      <c r="AN3" s="81" t="s">
        <v>93</v>
      </c>
      <c r="AO3" s="81" t="s">
        <v>48</v>
      </c>
      <c r="AP3" s="113" t="s">
        <v>118</v>
      </c>
      <c r="AQ3" s="108" t="s">
        <v>94</v>
      </c>
      <c r="AR3" s="140" t="s">
        <v>95</v>
      </c>
      <c r="AS3" s="81" t="s">
        <v>48</v>
      </c>
      <c r="AT3" s="113" t="s">
        <v>118</v>
      </c>
      <c r="AU3" s="108" t="s">
        <v>96</v>
      </c>
      <c r="AV3" s="81" t="s">
        <v>97</v>
      </c>
      <c r="AW3" s="81" t="s">
        <v>48</v>
      </c>
      <c r="AX3" s="113" t="s">
        <v>116</v>
      </c>
      <c r="AY3" s="81" t="s">
        <v>98</v>
      </c>
      <c r="AZ3" s="81" t="s">
        <v>99</v>
      </c>
      <c r="BA3" s="81" t="s">
        <v>48</v>
      </c>
      <c r="BB3" s="113" t="s">
        <v>116</v>
      </c>
      <c r="BC3" s="81" t="s">
        <v>100</v>
      </c>
      <c r="BD3" s="81" t="s">
        <v>101</v>
      </c>
      <c r="BE3" s="81" t="s">
        <v>48</v>
      </c>
      <c r="BF3" s="113" t="s">
        <v>116</v>
      </c>
      <c r="BG3" s="108" t="s">
        <v>102</v>
      </c>
      <c r="BH3" s="108" t="s">
        <v>103</v>
      </c>
      <c r="BI3" s="117" t="s">
        <v>55</v>
      </c>
      <c r="BJ3" s="115" t="s">
        <v>53</v>
      </c>
      <c r="BK3" s="102" t="s">
        <v>104</v>
      </c>
      <c r="BL3" s="82" t="s">
        <v>105</v>
      </c>
      <c r="BM3" s="82" t="s">
        <v>48</v>
      </c>
      <c r="BN3" s="113" t="s">
        <v>118</v>
      </c>
      <c r="BO3" s="82" t="s">
        <v>106</v>
      </c>
      <c r="BP3" s="82" t="s">
        <v>48</v>
      </c>
      <c r="BQ3" s="113" t="s">
        <v>118</v>
      </c>
      <c r="BR3" s="102" t="s">
        <v>107</v>
      </c>
      <c r="BS3" s="102" t="s">
        <v>108</v>
      </c>
      <c r="BT3" s="102" t="s">
        <v>109</v>
      </c>
    </row>
    <row r="4" spans="3:72">
      <c r="C4" s="58" t="s">
        <v>21</v>
      </c>
      <c r="D4" s="83">
        <v>65137</v>
      </c>
      <c r="E4" s="83">
        <v>30156</v>
      </c>
      <c r="F4" s="83">
        <v>33461</v>
      </c>
      <c r="G4" s="83">
        <v>13266</v>
      </c>
      <c r="H4" s="12">
        <v>1800</v>
      </c>
      <c r="I4" s="103">
        <f>J4*$H$29</f>
        <v>9.8797447475838338E-2</v>
      </c>
      <c r="J4" s="77">
        <f>M4+P4+S4</f>
        <v>0.2635561302401303</v>
      </c>
      <c r="K4" s="12">
        <v>32</v>
      </c>
      <c r="L4" s="78">
        <f>(K4/H4)*100</f>
        <v>1.7777777777777777</v>
      </c>
      <c r="M4" s="77">
        <f>L4*$K$29</f>
        <v>2.1881745348606239E-2</v>
      </c>
      <c r="N4" s="12">
        <v>29</v>
      </c>
      <c r="O4" s="12">
        <f>(N4/H4)*100</f>
        <v>1.6111111111111112</v>
      </c>
      <c r="P4" s="12">
        <f>O4*$N$29</f>
        <v>2.1051839268978443E-2</v>
      </c>
      <c r="Q4" s="12">
        <v>302</v>
      </c>
      <c r="R4" s="12">
        <f>(Q4/H4)*100</f>
        <v>16.777777777777779</v>
      </c>
      <c r="S4" s="77">
        <f>R4*$Q$29</f>
        <v>0.22062254562254563</v>
      </c>
      <c r="T4" s="12">
        <v>21903</v>
      </c>
      <c r="U4" s="12">
        <v>379</v>
      </c>
      <c r="V4" s="78">
        <f>(U4/T4)*1000</f>
        <v>17.303565721590648</v>
      </c>
      <c r="W4" s="105">
        <f>V4*$U$29</f>
        <v>0.10326211769123958</v>
      </c>
      <c r="X4" s="12">
        <v>44</v>
      </c>
      <c r="Y4" s="12">
        <f>(X4/T4)*1000</f>
        <v>2.0088572341688353</v>
      </c>
      <c r="Z4" s="105">
        <f>Y4*$X$29</f>
        <v>7.9098029943656473E-2</v>
      </c>
      <c r="AA4" s="12">
        <v>124</v>
      </c>
      <c r="AB4" s="76">
        <f t="shared" ref="AB4:AB28" si="0">(AA4/T4)*1000</f>
        <v>5.6613249326576272</v>
      </c>
      <c r="AC4" s="107">
        <f>AB4*$AA$29</f>
        <v>0.11716356218500074</v>
      </c>
      <c r="AD4" s="114">
        <f>AE4*$AD$29</f>
        <v>9.872283809243862E-2</v>
      </c>
      <c r="AE4" s="112">
        <f>AH4+AL4+AP4+AT4+AX4+BB4+BF4</f>
        <v>0.48129327417596762</v>
      </c>
      <c r="AF4" s="12">
        <v>266</v>
      </c>
      <c r="AG4" s="12">
        <f t="shared" ref="AG4:AG28" si="1">(AF4/D4)*10000</f>
        <v>40.837005081597255</v>
      </c>
      <c r="AH4" s="105">
        <f>AG4*$AF$29</f>
        <v>0.48129327417596762</v>
      </c>
      <c r="AI4" s="109">
        <v>1</v>
      </c>
      <c r="AJ4" s="12"/>
      <c r="AK4" s="78">
        <f t="shared" ref="AK4:AK28" si="2">(AJ4/D4)*10000</f>
        <v>0</v>
      </c>
      <c r="AL4" s="114">
        <f>AK4*$AJ$29</f>
        <v>0</v>
      </c>
      <c r="AM4" s="109">
        <v>30</v>
      </c>
      <c r="AN4" s="12"/>
      <c r="AO4" s="111">
        <f t="shared" ref="AO4:AO28" si="3">(AN4/D4)*1000</f>
        <v>0</v>
      </c>
      <c r="AP4" s="114">
        <f>AO4*$AN$29</f>
        <v>0</v>
      </c>
      <c r="AQ4" s="109">
        <v>8</v>
      </c>
      <c r="AR4" s="12"/>
      <c r="AS4" s="78">
        <f t="shared" ref="AS4:AS28" si="4">(AR4/D4)*1000</f>
        <v>0</v>
      </c>
      <c r="AT4" s="106"/>
      <c r="AU4" s="109">
        <v>3</v>
      </c>
      <c r="AV4" s="12"/>
      <c r="AW4" s="77">
        <f>(AV4/D4)*1000</f>
        <v>0</v>
      </c>
      <c r="AX4" s="106">
        <f>AW4*$AV$29</f>
        <v>0</v>
      </c>
      <c r="AY4" s="12">
        <v>1</v>
      </c>
      <c r="AZ4" s="12"/>
      <c r="BA4" s="78">
        <f>(AZ4/D4)*1000</f>
        <v>0</v>
      </c>
      <c r="BB4" s="114">
        <f>BA4*$AZ$29</f>
        <v>0</v>
      </c>
      <c r="BC4" s="12" t="s">
        <v>110</v>
      </c>
      <c r="BD4" s="12"/>
      <c r="BE4" s="111">
        <f>(BD4/D4)*1000</f>
        <v>0</v>
      </c>
      <c r="BF4" s="114">
        <f>BE4*$BD$29</f>
        <v>0</v>
      </c>
      <c r="BG4" s="109">
        <v>5</v>
      </c>
      <c r="BH4" s="109"/>
      <c r="BI4" s="118">
        <f>BJ4*$BI$29</f>
        <v>0.20385885101637299</v>
      </c>
      <c r="BJ4" s="116">
        <f>BN4+BQ4</f>
        <v>0.40771770203274599</v>
      </c>
      <c r="BK4" s="40">
        <v>0.59478457470122437</v>
      </c>
      <c r="BL4" s="40">
        <v>0.11895691494024487</v>
      </c>
      <c r="BM4" s="77">
        <f t="shared" ref="BM4:BM28" si="5">(BL4/D4)*1000</f>
        <v>1.8262571954533501E-3</v>
      </c>
      <c r="BN4" s="114">
        <f>BM4*$BL$29</f>
        <v>0.12875295853665664</v>
      </c>
      <c r="BO4" s="40">
        <v>1.5464398942231832</v>
      </c>
      <c r="BP4" s="111">
        <f>(BO4/D4)*1000</f>
        <v>2.374134354089355E-2</v>
      </c>
      <c r="BQ4" s="114">
        <f>BP4*$BO$29</f>
        <v>0.27896474349608935</v>
      </c>
      <c r="BR4" s="40">
        <v>0.23791382988048973</v>
      </c>
      <c r="BS4" s="40">
        <v>0.11895691494024487</v>
      </c>
      <c r="BT4" s="40">
        <v>0.11895691494024487</v>
      </c>
    </row>
    <row r="5" spans="3:72">
      <c r="C5" s="58" t="s">
        <v>22</v>
      </c>
      <c r="D5" s="83">
        <v>428467</v>
      </c>
      <c r="E5" s="83">
        <v>205620</v>
      </c>
      <c r="F5" s="83">
        <v>211594</v>
      </c>
      <c r="G5" s="83">
        <v>237255</v>
      </c>
      <c r="H5" s="12">
        <v>5952</v>
      </c>
      <c r="I5" s="103">
        <f t="shared" ref="I5:I27" si="6">J5*$H$29</f>
        <v>0.28273363950516295</v>
      </c>
      <c r="J5" s="77">
        <f t="shared" ref="J5:J27" si="7">M5+P5+S5</f>
        <v>0.75423187360090727</v>
      </c>
      <c r="K5" s="12">
        <v>1003</v>
      </c>
      <c r="L5" s="78">
        <f t="shared" ref="L5:L27" si="8">(K5/H5)*100</f>
        <v>16.851478494623656</v>
      </c>
      <c r="M5" s="77">
        <f t="shared" ref="M5:M27" si="9">L5*$K$29</f>
        <v>0.20741611565636395</v>
      </c>
      <c r="N5" s="12">
        <v>1255</v>
      </c>
      <c r="O5" s="12">
        <f t="shared" ref="O5:O28" si="10">(N5/H5)*100</f>
        <v>21.085349462365592</v>
      </c>
      <c r="P5" s="12">
        <f t="shared" ref="P5:P28" si="11">O5*$N$29</f>
        <v>0.27551506829707956</v>
      </c>
      <c r="Q5" s="12">
        <v>1228</v>
      </c>
      <c r="R5" s="12">
        <f t="shared" ref="R5:R28" si="12">(Q5/H5)*100</f>
        <v>20.631720430107528</v>
      </c>
      <c r="S5" s="77">
        <f t="shared" ref="S5:S28" si="13">R5*$Q$29</f>
        <v>0.27130068964746384</v>
      </c>
      <c r="T5" s="12">
        <v>154556</v>
      </c>
      <c r="U5" s="12">
        <v>1160</v>
      </c>
      <c r="V5" s="78">
        <f t="shared" ref="V5:V28" si="14">(U5/T5)*1000</f>
        <v>7.50537022179663</v>
      </c>
      <c r="W5" s="105">
        <f t="shared" ref="W5:W28" si="15">V5*$U$29</f>
        <v>4.4789636750560101E-2</v>
      </c>
      <c r="X5" s="12">
        <v>200</v>
      </c>
      <c r="Y5" s="12">
        <f t="shared" ref="Y5:Y28" si="16">(X5/T5)*1000</f>
        <v>1.294029348585626</v>
      </c>
      <c r="Z5" s="105">
        <f t="shared" ref="Z5:Z28" si="17">Y5*$X$29</f>
        <v>5.0951939451658233E-2</v>
      </c>
      <c r="AA5" s="12">
        <v>21</v>
      </c>
      <c r="AB5" s="76">
        <f t="shared" si="0"/>
        <v>0.13587308160149073</v>
      </c>
      <c r="AC5" s="107">
        <f t="shared" ref="AC5:AC28" si="18">AB5*$AA$29</f>
        <v>2.8119520491841506E-3</v>
      </c>
      <c r="AD5" s="114">
        <f t="shared" ref="AD5:AD28" si="19">AE5*$AD$29</f>
        <v>5.7437317278187863E-2</v>
      </c>
      <c r="AE5" s="112">
        <f t="shared" ref="AE5:AE28" si="20">AH5+AL5+AP5+AT5+AX5+BB5+BF5</f>
        <v>0.28001823110898022</v>
      </c>
      <c r="AF5" s="12">
        <v>1018</v>
      </c>
      <c r="AG5" s="12">
        <f t="shared" si="1"/>
        <v>23.759122639549837</v>
      </c>
      <c r="AH5" s="105">
        <f t="shared" ref="AH5:AH28" si="21">AG5*$AF$29</f>
        <v>0.28001823110898022</v>
      </c>
      <c r="AI5" s="109">
        <v>6</v>
      </c>
      <c r="AJ5" s="12"/>
      <c r="AK5" s="78">
        <f t="shared" si="2"/>
        <v>0</v>
      </c>
      <c r="AL5" s="114">
        <f t="shared" ref="AL5:AL28" si="22">AK5*$AJ$29</f>
        <v>0</v>
      </c>
      <c r="AM5" s="109">
        <v>252</v>
      </c>
      <c r="AN5" s="12"/>
      <c r="AO5" s="111">
        <f t="shared" si="3"/>
        <v>0</v>
      </c>
      <c r="AP5" s="114">
        <f t="shared" ref="AP5:AP28" si="23">AO5*$AN$29</f>
        <v>0</v>
      </c>
      <c r="AQ5" s="109">
        <v>76</v>
      </c>
      <c r="AR5" s="12"/>
      <c r="AS5" s="78">
        <f t="shared" si="4"/>
        <v>0</v>
      </c>
      <c r="AT5" s="106"/>
      <c r="AU5" s="109">
        <v>24</v>
      </c>
      <c r="AV5" s="12"/>
      <c r="AW5" s="77">
        <f t="shared" ref="AW5:AW28" si="24">(AV5/D5)*1000</f>
        <v>0</v>
      </c>
      <c r="AX5" s="106">
        <f t="shared" ref="AX5:AX28" si="25">AW5*$AV$29</f>
        <v>0</v>
      </c>
      <c r="AY5" s="12">
        <v>6</v>
      </c>
      <c r="AZ5" s="12"/>
      <c r="BA5" s="78">
        <f t="shared" ref="BA5:BA28" si="26">(AZ5/D5)*1000</f>
        <v>0</v>
      </c>
      <c r="BB5" s="114">
        <f t="shared" ref="BB5:BB28" si="27">BA5*$AZ$29</f>
        <v>0</v>
      </c>
      <c r="BC5" s="12">
        <v>1</v>
      </c>
      <c r="BD5" s="12"/>
      <c r="BE5" s="111">
        <f t="shared" ref="BE5:BE28" si="28">(BD5/D5)*1000</f>
        <v>0</v>
      </c>
      <c r="BF5" s="114">
        <f t="shared" ref="BF5:BF28" si="29">BE5*$BD$29</f>
        <v>0</v>
      </c>
      <c r="BG5" s="109">
        <v>52</v>
      </c>
      <c r="BH5" s="109"/>
      <c r="BI5" s="118">
        <f t="shared" ref="BI5:BI28" si="30">BJ5*$BI$29</f>
        <v>0.26052550916017647</v>
      </c>
      <c r="BJ5" s="116">
        <f t="shared" ref="BJ5:BJ28" si="31">BN5+BQ5</f>
        <v>0.52105101832035294</v>
      </c>
      <c r="BK5" s="40">
        <v>5</v>
      </c>
      <c r="BL5" s="40">
        <v>1</v>
      </c>
      <c r="BM5" s="77">
        <f t="shared" si="5"/>
        <v>2.333902027460691E-3</v>
      </c>
      <c r="BN5" s="114">
        <f t="shared" ref="BN5:BN28" si="32">BM5*$BL$29</f>
        <v>0.16454242683800618</v>
      </c>
      <c r="BO5" s="40">
        <v>13</v>
      </c>
      <c r="BP5" s="111">
        <f t="shared" ref="BP5:BP28" si="33">(BO5/D5)*1000</f>
        <v>3.0340726356988985E-2</v>
      </c>
      <c r="BQ5" s="114">
        <f t="shared" ref="BQ5:BQ28" si="34">BP5*$BO$29</f>
        <v>0.35650859148234676</v>
      </c>
      <c r="BR5" s="40">
        <v>2</v>
      </c>
      <c r="BS5" s="40">
        <v>1</v>
      </c>
      <c r="BT5" s="40">
        <v>1</v>
      </c>
    </row>
    <row r="6" spans="3:72">
      <c r="C6" s="58" t="s">
        <v>23</v>
      </c>
      <c r="D6" s="83">
        <v>258094</v>
      </c>
      <c r="E6" s="83">
        <v>117564</v>
      </c>
      <c r="F6" s="83">
        <v>126402</v>
      </c>
      <c r="G6" s="83">
        <v>180721</v>
      </c>
      <c r="H6" s="12">
        <v>2630</v>
      </c>
      <c r="I6" s="103">
        <f t="shared" si="6"/>
        <v>0.17165361664991013</v>
      </c>
      <c r="J6" s="77">
        <f t="shared" si="7"/>
        <v>0.45791024061666152</v>
      </c>
      <c r="K6" s="12">
        <v>210</v>
      </c>
      <c r="L6" s="78">
        <f t="shared" si="8"/>
        <v>7.9847908745247151</v>
      </c>
      <c r="M6" s="77">
        <f t="shared" si="9"/>
        <v>9.8280652825251405E-2</v>
      </c>
      <c r="N6" s="12">
        <v>273</v>
      </c>
      <c r="O6" s="12">
        <f t="shared" si="10"/>
        <v>10.380228136882129</v>
      </c>
      <c r="P6" s="12">
        <f t="shared" si="11"/>
        <v>0.13563489991839528</v>
      </c>
      <c r="Q6" s="12">
        <v>448</v>
      </c>
      <c r="R6" s="12">
        <f t="shared" si="12"/>
        <v>17.034220532319392</v>
      </c>
      <c r="S6" s="77">
        <f t="shared" si="13"/>
        <v>0.22399468787301485</v>
      </c>
      <c r="T6" s="12">
        <v>113059</v>
      </c>
      <c r="U6" s="12">
        <v>474</v>
      </c>
      <c r="V6" s="78">
        <f t="shared" si="14"/>
        <v>4.1925012604038603</v>
      </c>
      <c r="W6" s="105">
        <f t="shared" si="15"/>
        <v>2.5019499768900607E-2</v>
      </c>
      <c r="X6" s="12">
        <v>122</v>
      </c>
      <c r="Y6" s="12">
        <f t="shared" si="16"/>
        <v>1.0790826028887572</v>
      </c>
      <c r="Z6" s="105">
        <f t="shared" si="17"/>
        <v>4.2488488770227928E-2</v>
      </c>
      <c r="AA6" s="12">
        <v>9</v>
      </c>
      <c r="AB6" s="76">
        <f t="shared" si="0"/>
        <v>7.9604454311465692E-2</v>
      </c>
      <c r="AC6" s="107">
        <f t="shared" si="18"/>
        <v>1.6474485290753585E-3</v>
      </c>
      <c r="AD6" s="114">
        <f t="shared" si="19"/>
        <v>3.0910055102511859E-2</v>
      </c>
      <c r="AE6" s="112">
        <f t="shared" si="20"/>
        <v>0.15069260479847318</v>
      </c>
      <c r="AF6" s="12">
        <v>330</v>
      </c>
      <c r="AG6" s="12">
        <f t="shared" si="1"/>
        <v>12.786039195021969</v>
      </c>
      <c r="AH6" s="105">
        <f t="shared" si="21"/>
        <v>0.15069260479847318</v>
      </c>
      <c r="AI6" s="109">
        <v>1</v>
      </c>
      <c r="AJ6" s="12"/>
      <c r="AK6" s="78">
        <f t="shared" si="2"/>
        <v>0</v>
      </c>
      <c r="AL6" s="114">
        <f t="shared" si="22"/>
        <v>0</v>
      </c>
      <c r="AM6" s="109">
        <v>37</v>
      </c>
      <c r="AN6" s="12"/>
      <c r="AO6" s="111">
        <f t="shared" si="3"/>
        <v>0</v>
      </c>
      <c r="AP6" s="114">
        <f t="shared" si="23"/>
        <v>0</v>
      </c>
      <c r="AQ6" s="109">
        <v>16</v>
      </c>
      <c r="AR6" s="12"/>
      <c r="AS6" s="78">
        <f t="shared" si="4"/>
        <v>0</v>
      </c>
      <c r="AT6" s="106"/>
      <c r="AU6" s="109">
        <v>4</v>
      </c>
      <c r="AV6" s="12"/>
      <c r="AW6" s="77">
        <f t="shared" si="24"/>
        <v>0</v>
      </c>
      <c r="AX6" s="106">
        <f t="shared" si="25"/>
        <v>0</v>
      </c>
      <c r="AY6" s="12">
        <v>27</v>
      </c>
      <c r="AZ6" s="12"/>
      <c r="BA6" s="78">
        <f t="shared" si="26"/>
        <v>0</v>
      </c>
      <c r="BB6" s="114">
        <f t="shared" si="27"/>
        <v>0</v>
      </c>
      <c r="BC6" s="12" t="s">
        <v>110</v>
      </c>
      <c r="BD6" s="12"/>
      <c r="BE6" s="111">
        <f t="shared" si="28"/>
        <v>0</v>
      </c>
      <c r="BF6" s="114">
        <f t="shared" si="29"/>
        <v>0</v>
      </c>
      <c r="BG6" s="109">
        <v>12</v>
      </c>
      <c r="BH6" s="109"/>
      <c r="BI6" s="118">
        <f t="shared" si="30"/>
        <v>0.27316016645098296</v>
      </c>
      <c r="BJ6" s="116">
        <f t="shared" si="31"/>
        <v>0.54632033290196591</v>
      </c>
      <c r="BK6" s="40">
        <v>5</v>
      </c>
      <c r="BL6" s="40">
        <v>1</v>
      </c>
      <c r="BM6" s="77">
        <f t="shared" si="5"/>
        <v>3.8745573318248387E-3</v>
      </c>
      <c r="BN6" s="114">
        <f t="shared" si="32"/>
        <v>0.27316016645098296</v>
      </c>
      <c r="BO6" s="40">
        <v>6</v>
      </c>
      <c r="BP6" s="111">
        <f t="shared" si="33"/>
        <v>2.3247343990949035E-2</v>
      </c>
      <c r="BQ6" s="114">
        <f t="shared" si="34"/>
        <v>0.27316016645098301</v>
      </c>
      <c r="BR6" s="40">
        <v>2</v>
      </c>
      <c r="BS6" s="40">
        <v>1</v>
      </c>
      <c r="BT6" s="40">
        <v>1</v>
      </c>
    </row>
    <row r="7" spans="3:72">
      <c r="C7" s="58" t="s">
        <v>24</v>
      </c>
      <c r="D7" s="83">
        <v>263077</v>
      </c>
      <c r="E7" s="83">
        <v>123026</v>
      </c>
      <c r="F7" s="83">
        <v>139063</v>
      </c>
      <c r="G7" s="83">
        <v>69546</v>
      </c>
      <c r="H7" s="12">
        <v>15334</v>
      </c>
      <c r="I7" s="103">
        <f t="shared" si="6"/>
        <v>0.92317640114751498</v>
      </c>
      <c r="J7" s="77">
        <f t="shared" si="7"/>
        <v>2.4627032988372726</v>
      </c>
      <c r="K7" s="12">
        <v>11711</v>
      </c>
      <c r="L7" s="78">
        <f t="shared" si="8"/>
        <v>76.372766401460808</v>
      </c>
      <c r="M7" s="77">
        <f t="shared" si="9"/>
        <v>0.94003280210551265</v>
      </c>
      <c r="N7" s="12">
        <v>9814</v>
      </c>
      <c r="O7" s="12">
        <f t="shared" si="10"/>
        <v>64.001565149341332</v>
      </c>
      <c r="P7" s="12">
        <f t="shared" si="11"/>
        <v>0.83628661809537064</v>
      </c>
      <c r="Q7" s="12">
        <v>8004</v>
      </c>
      <c r="R7" s="12">
        <f t="shared" si="12"/>
        <v>52.197730533455065</v>
      </c>
      <c r="S7" s="77">
        <f t="shared" si="13"/>
        <v>0.68638387863638928</v>
      </c>
      <c r="T7" s="12">
        <v>106716</v>
      </c>
      <c r="U7" s="12">
        <v>3222</v>
      </c>
      <c r="V7" s="78">
        <f t="shared" si="14"/>
        <v>30.192286067693693</v>
      </c>
      <c r="W7" s="105">
        <f t="shared" si="15"/>
        <v>0.180177857411181</v>
      </c>
      <c r="X7" s="12">
        <v>697</v>
      </c>
      <c r="Y7" s="12">
        <f t="shared" si="16"/>
        <v>6.5313542486599951</v>
      </c>
      <c r="Z7" s="105">
        <f t="shared" si="17"/>
        <v>0.25716972074767008</v>
      </c>
      <c r="AA7" s="12">
        <v>1184</v>
      </c>
      <c r="AB7" s="76">
        <f t="shared" si="0"/>
        <v>11.094868623261741</v>
      </c>
      <c r="AC7" s="107">
        <f t="shared" si="18"/>
        <v>0.22961309328445745</v>
      </c>
      <c r="AD7" s="114">
        <f t="shared" si="19"/>
        <v>6.4324868512852587E-2</v>
      </c>
      <c r="AE7" s="112">
        <f t="shared" si="20"/>
        <v>0.3135963995332165</v>
      </c>
      <c r="AF7" s="12">
        <v>700</v>
      </c>
      <c r="AG7" s="12">
        <f t="shared" si="1"/>
        <v>26.608179354333522</v>
      </c>
      <c r="AH7" s="105">
        <f t="shared" si="21"/>
        <v>0.3135963995332165</v>
      </c>
      <c r="AI7" s="109">
        <v>7</v>
      </c>
      <c r="AJ7" s="12"/>
      <c r="AK7" s="78">
        <f t="shared" si="2"/>
        <v>0</v>
      </c>
      <c r="AL7" s="114">
        <f t="shared" si="22"/>
        <v>0</v>
      </c>
      <c r="AM7" s="109">
        <v>753</v>
      </c>
      <c r="AN7" s="12"/>
      <c r="AO7" s="111">
        <f t="shared" si="3"/>
        <v>0</v>
      </c>
      <c r="AP7" s="114">
        <f t="shared" si="23"/>
        <v>0</v>
      </c>
      <c r="AQ7" s="109">
        <v>211</v>
      </c>
      <c r="AR7" s="12"/>
      <c r="AS7" s="78">
        <f t="shared" si="4"/>
        <v>0</v>
      </c>
      <c r="AT7" s="106"/>
      <c r="AU7" s="109">
        <v>80</v>
      </c>
      <c r="AV7" s="12"/>
      <c r="AW7" s="77">
        <f t="shared" si="24"/>
        <v>0</v>
      </c>
      <c r="AX7" s="106">
        <f t="shared" si="25"/>
        <v>0</v>
      </c>
      <c r="AY7" s="12">
        <v>18</v>
      </c>
      <c r="AZ7" s="12"/>
      <c r="BA7" s="78">
        <f t="shared" si="26"/>
        <v>0</v>
      </c>
      <c r="BB7" s="114">
        <f t="shared" si="27"/>
        <v>0</v>
      </c>
      <c r="BC7" s="12">
        <v>3</v>
      </c>
      <c r="BD7" s="12"/>
      <c r="BE7" s="111">
        <f t="shared" si="28"/>
        <v>0</v>
      </c>
      <c r="BF7" s="114">
        <f t="shared" si="29"/>
        <v>0</v>
      </c>
      <c r="BG7" s="109">
        <v>131</v>
      </c>
      <c r="BH7" s="109"/>
      <c r="BI7" s="118">
        <f t="shared" si="30"/>
        <v>0.60296890264067171</v>
      </c>
      <c r="BJ7" s="116">
        <f t="shared" si="31"/>
        <v>1.2059378052813434</v>
      </c>
      <c r="BK7" s="40">
        <v>7</v>
      </c>
      <c r="BL7" s="40">
        <v>2</v>
      </c>
      <c r="BM7" s="77">
        <f t="shared" si="5"/>
        <v>7.602336958381006E-3</v>
      </c>
      <c r="BN7" s="114">
        <f t="shared" si="32"/>
        <v>0.53597235790281939</v>
      </c>
      <c r="BO7" s="40">
        <v>15</v>
      </c>
      <c r="BP7" s="111">
        <f t="shared" si="33"/>
        <v>5.7017527187857547E-2</v>
      </c>
      <c r="BQ7" s="114">
        <f t="shared" si="34"/>
        <v>0.66996544737852415</v>
      </c>
      <c r="BR7" s="40">
        <v>2</v>
      </c>
      <c r="BS7" s="40">
        <v>1</v>
      </c>
      <c r="BT7" s="40">
        <v>1</v>
      </c>
    </row>
    <row r="8" spans="3:72">
      <c r="C8" s="58" t="s">
        <v>25</v>
      </c>
      <c r="D8" s="83">
        <v>358991</v>
      </c>
      <c r="E8" s="83">
        <v>171024</v>
      </c>
      <c r="F8" s="83">
        <v>174495</v>
      </c>
      <c r="G8" s="83">
        <v>272605</v>
      </c>
      <c r="H8" s="12">
        <v>7956</v>
      </c>
      <c r="I8" s="103">
        <f t="shared" si="6"/>
        <v>0.11262148580447852</v>
      </c>
      <c r="J8" s="77">
        <f t="shared" si="7"/>
        <v>0.30043370288266913</v>
      </c>
      <c r="K8" s="12">
        <v>529</v>
      </c>
      <c r="L8" s="78">
        <f t="shared" si="8"/>
        <v>6.6490698843640024</v>
      </c>
      <c r="M8" s="77">
        <f t="shared" si="9"/>
        <v>8.1839955383291155E-2</v>
      </c>
      <c r="N8" s="12">
        <v>544</v>
      </c>
      <c r="O8" s="12">
        <f t="shared" si="10"/>
        <v>6.8376068376068382</v>
      </c>
      <c r="P8" s="12">
        <f t="shared" si="11"/>
        <v>8.9344675942614096E-2</v>
      </c>
      <c r="Q8" s="12">
        <v>782</v>
      </c>
      <c r="R8" s="12">
        <f t="shared" si="12"/>
        <v>9.8290598290598297</v>
      </c>
      <c r="S8" s="77">
        <f t="shared" si="13"/>
        <v>0.12924907155676385</v>
      </c>
      <c r="T8" s="12">
        <v>154061</v>
      </c>
      <c r="U8" s="12">
        <v>982</v>
      </c>
      <c r="V8" s="78">
        <f t="shared" si="14"/>
        <v>6.374098571345117</v>
      </c>
      <c r="W8" s="105">
        <f t="shared" si="15"/>
        <v>3.8038571207813204E-2</v>
      </c>
      <c r="X8" s="12">
        <v>223</v>
      </c>
      <c r="Y8" s="12">
        <f t="shared" si="16"/>
        <v>1.4474785961404897</v>
      </c>
      <c r="Z8" s="105">
        <f t="shared" si="17"/>
        <v>5.6993948297024526E-2</v>
      </c>
      <c r="AA8" s="12">
        <v>83</v>
      </c>
      <c r="AB8" s="76">
        <f t="shared" si="0"/>
        <v>0.53874763892224509</v>
      </c>
      <c r="AC8" s="107">
        <f t="shared" si="18"/>
        <v>1.114961484206088E-2</v>
      </c>
      <c r="AD8" s="114">
        <f t="shared" si="19"/>
        <v>4.1616797962149607E-2</v>
      </c>
      <c r="AE8" s="112">
        <f t="shared" si="20"/>
        <v>0.20289008439129194</v>
      </c>
      <c r="AF8" s="12">
        <v>618</v>
      </c>
      <c r="AG8" s="12">
        <f t="shared" si="1"/>
        <v>17.214916251382348</v>
      </c>
      <c r="AH8" s="105">
        <f t="shared" si="21"/>
        <v>0.20289008439129194</v>
      </c>
      <c r="AI8" s="109">
        <v>2</v>
      </c>
      <c r="AJ8" s="12"/>
      <c r="AK8" s="78">
        <f t="shared" si="2"/>
        <v>0</v>
      </c>
      <c r="AL8" s="114">
        <f t="shared" si="22"/>
        <v>0</v>
      </c>
      <c r="AM8" s="109">
        <v>89</v>
      </c>
      <c r="AN8" s="12"/>
      <c r="AO8" s="111">
        <f t="shared" si="3"/>
        <v>0</v>
      </c>
      <c r="AP8" s="114">
        <f t="shared" si="23"/>
        <v>0</v>
      </c>
      <c r="AQ8" s="109">
        <v>38</v>
      </c>
      <c r="AR8" s="12"/>
      <c r="AS8" s="78">
        <f t="shared" si="4"/>
        <v>0</v>
      </c>
      <c r="AT8" s="106"/>
      <c r="AU8" s="109">
        <v>12</v>
      </c>
      <c r="AV8" s="12"/>
      <c r="AW8" s="77">
        <f t="shared" si="24"/>
        <v>0</v>
      </c>
      <c r="AX8" s="106">
        <f t="shared" si="25"/>
        <v>0</v>
      </c>
      <c r="AY8" s="12">
        <v>4</v>
      </c>
      <c r="AZ8" s="12"/>
      <c r="BA8" s="78">
        <f t="shared" si="26"/>
        <v>0</v>
      </c>
      <c r="BB8" s="114">
        <f t="shared" si="27"/>
        <v>0</v>
      </c>
      <c r="BC8" s="12">
        <v>2</v>
      </c>
      <c r="BD8" s="12"/>
      <c r="BE8" s="111">
        <f t="shared" si="28"/>
        <v>0</v>
      </c>
      <c r="BF8" s="114">
        <f t="shared" si="29"/>
        <v>0</v>
      </c>
      <c r="BG8" s="109">
        <v>26</v>
      </c>
      <c r="BH8" s="109"/>
      <c r="BI8" s="118">
        <f t="shared" si="30"/>
        <v>0.12653720154763917</v>
      </c>
      <c r="BJ8" s="116">
        <f t="shared" si="31"/>
        <v>0.25307440309527834</v>
      </c>
      <c r="BK8" s="40">
        <v>2.9738181468755074</v>
      </c>
      <c r="BL8" s="40">
        <v>0.59476362937510152</v>
      </c>
      <c r="BM8" s="77">
        <f t="shared" si="5"/>
        <v>1.6567647360939452E-3</v>
      </c>
      <c r="BN8" s="114">
        <f t="shared" si="32"/>
        <v>0.11680357065935923</v>
      </c>
      <c r="BO8" s="40">
        <v>4.1633454056257104</v>
      </c>
      <c r="BP8" s="111">
        <f t="shared" si="33"/>
        <v>1.1597353152657617E-2</v>
      </c>
      <c r="BQ8" s="114">
        <f t="shared" si="34"/>
        <v>0.13627083243591911</v>
      </c>
      <c r="BR8" s="40">
        <v>2.3790545175004061</v>
      </c>
      <c r="BS8" s="40">
        <v>0.59476362937510152</v>
      </c>
      <c r="BT8" s="40">
        <v>0.59476362937510152</v>
      </c>
    </row>
    <row r="9" spans="3:72">
      <c r="C9" s="58" t="s">
        <v>26</v>
      </c>
      <c r="D9" s="83">
        <v>482431</v>
      </c>
      <c r="E9" s="83">
        <v>243164</v>
      </c>
      <c r="F9" s="83">
        <v>242035</v>
      </c>
      <c r="G9" s="83">
        <v>59952</v>
      </c>
      <c r="H9" s="12">
        <v>6307</v>
      </c>
      <c r="I9" s="103">
        <f t="shared" si="6"/>
        <v>0.17421314469307506</v>
      </c>
      <c r="J9" s="77">
        <f t="shared" si="7"/>
        <v>0.46473814278956549</v>
      </c>
      <c r="K9" s="12">
        <v>315</v>
      </c>
      <c r="L9" s="78">
        <f t="shared" si="8"/>
        <v>4.9944506104328523</v>
      </c>
      <c r="M9" s="77">
        <f t="shared" si="9"/>
        <v>6.1474104232696496E-2</v>
      </c>
      <c r="N9" s="12">
        <v>605</v>
      </c>
      <c r="O9" s="12">
        <f t="shared" si="10"/>
        <v>9.5925162517837315</v>
      </c>
      <c r="P9" s="12">
        <f t="shared" si="11"/>
        <v>0.12534213743851944</v>
      </c>
      <c r="Q9" s="12">
        <v>1333</v>
      </c>
      <c r="R9" s="12">
        <f t="shared" si="12"/>
        <v>21.13524655145077</v>
      </c>
      <c r="S9" s="77">
        <f t="shared" si="13"/>
        <v>0.27792190111834952</v>
      </c>
      <c r="T9" s="12">
        <v>187736</v>
      </c>
      <c r="U9" s="12">
        <v>1244</v>
      </c>
      <c r="V9" s="78">
        <f t="shared" si="14"/>
        <v>6.6263263305918949</v>
      </c>
      <c r="W9" s="105">
        <f t="shared" si="15"/>
        <v>3.9543785391953294E-2</v>
      </c>
      <c r="X9" s="12">
        <v>386</v>
      </c>
      <c r="Y9" s="12">
        <f t="shared" si="16"/>
        <v>2.0560787488814083</v>
      </c>
      <c r="Z9" s="105">
        <f t="shared" si="17"/>
        <v>8.0957360074831938E-2</v>
      </c>
      <c r="AA9" s="12">
        <v>14</v>
      </c>
      <c r="AB9" s="76">
        <f t="shared" si="0"/>
        <v>7.4572804363574385E-2</v>
      </c>
      <c r="AC9" s="107">
        <f t="shared" si="18"/>
        <v>1.5433163623872728E-3</v>
      </c>
      <c r="AD9" s="114">
        <f>AE9*$AD$29</f>
        <v>4.2593905860386139E-2</v>
      </c>
      <c r="AE9" s="112">
        <f t="shared" si="20"/>
        <v>0.20765367778723057</v>
      </c>
      <c r="AF9" s="12">
        <v>850</v>
      </c>
      <c r="AG9" s="12">
        <f t="shared" si="1"/>
        <v>17.619099933461989</v>
      </c>
      <c r="AH9" s="105">
        <f t="shared" si="21"/>
        <v>0.20765367778723057</v>
      </c>
      <c r="AI9" s="109">
        <v>3</v>
      </c>
      <c r="AJ9" s="12"/>
      <c r="AK9" s="78">
        <f t="shared" si="2"/>
        <v>0</v>
      </c>
      <c r="AL9" s="114">
        <f t="shared" si="22"/>
        <v>0</v>
      </c>
      <c r="AM9" s="109">
        <v>159</v>
      </c>
      <c r="AN9" s="12"/>
      <c r="AO9" s="111">
        <f t="shared" si="3"/>
        <v>0</v>
      </c>
      <c r="AP9" s="114">
        <f t="shared" si="23"/>
        <v>0</v>
      </c>
      <c r="AQ9" s="109">
        <v>45</v>
      </c>
      <c r="AR9" s="12"/>
      <c r="AS9" s="78">
        <f t="shared" si="4"/>
        <v>0</v>
      </c>
      <c r="AT9" s="106"/>
      <c r="AU9" s="109">
        <v>14</v>
      </c>
      <c r="AV9" s="12"/>
      <c r="AW9" s="77">
        <f t="shared" si="24"/>
        <v>0</v>
      </c>
      <c r="AX9" s="106">
        <f t="shared" si="25"/>
        <v>0</v>
      </c>
      <c r="AY9" s="12">
        <v>3</v>
      </c>
      <c r="AZ9" s="12"/>
      <c r="BA9" s="78">
        <f t="shared" si="26"/>
        <v>0</v>
      </c>
      <c r="BB9" s="114">
        <f t="shared" si="27"/>
        <v>0</v>
      </c>
      <c r="BC9" s="12" t="s">
        <v>110</v>
      </c>
      <c r="BD9" s="12"/>
      <c r="BE9" s="111">
        <f t="shared" si="28"/>
        <v>0</v>
      </c>
      <c r="BF9" s="114">
        <f t="shared" si="29"/>
        <v>0</v>
      </c>
      <c r="BG9" s="109">
        <v>31</v>
      </c>
      <c r="BH9" s="109"/>
      <c r="BI9" s="118">
        <f t="shared" si="30"/>
        <v>0.20385885101637299</v>
      </c>
      <c r="BJ9" s="116">
        <f t="shared" si="31"/>
        <v>0.40771770203274599</v>
      </c>
      <c r="BK9" s="40">
        <v>4.4052154252987759</v>
      </c>
      <c r="BL9" s="40">
        <v>0.88104308505975515</v>
      </c>
      <c r="BM9" s="77">
        <f t="shared" si="5"/>
        <v>1.8262571954533501E-3</v>
      </c>
      <c r="BN9" s="114">
        <f t="shared" si="32"/>
        <v>0.12875295853665664</v>
      </c>
      <c r="BO9" s="40">
        <v>11.453560105776816</v>
      </c>
      <c r="BP9" s="111">
        <f t="shared" si="33"/>
        <v>2.374134354089355E-2</v>
      </c>
      <c r="BQ9" s="114">
        <f t="shared" si="34"/>
        <v>0.27896474349608935</v>
      </c>
      <c r="BR9" s="40">
        <v>1.7620861701195103</v>
      </c>
      <c r="BS9" s="40">
        <v>0.88104308505975515</v>
      </c>
      <c r="BT9" s="40">
        <v>0.88104308505975515</v>
      </c>
    </row>
    <row r="10" spans="3:72">
      <c r="C10" s="58" t="s">
        <v>27</v>
      </c>
      <c r="D10" s="83">
        <v>82287</v>
      </c>
      <c r="E10" s="83">
        <v>17254</v>
      </c>
      <c r="F10" s="83">
        <v>49606</v>
      </c>
      <c r="G10" s="83">
        <v>2362</v>
      </c>
      <c r="H10" s="12">
        <v>13594</v>
      </c>
      <c r="I10" s="103">
        <f t="shared" si="6"/>
        <v>0.80740949310284038</v>
      </c>
      <c r="J10" s="77">
        <f t="shared" si="7"/>
        <v>2.1538787383486913</v>
      </c>
      <c r="K10" s="12">
        <v>9123</v>
      </c>
      <c r="L10" s="78">
        <f t="shared" si="8"/>
        <v>67.110489922024414</v>
      </c>
      <c r="M10" s="77">
        <f t="shared" si="9"/>
        <v>0.82602824101534322</v>
      </c>
      <c r="N10" s="12">
        <v>8367</v>
      </c>
      <c r="O10" s="12">
        <f t="shared" si="10"/>
        <v>61.549212888038838</v>
      </c>
      <c r="P10" s="12">
        <f t="shared" si="11"/>
        <v>0.80424256770070146</v>
      </c>
      <c r="Q10" s="12">
        <v>5413</v>
      </c>
      <c r="R10" s="12">
        <f t="shared" si="12"/>
        <v>39.819037810798882</v>
      </c>
      <c r="S10" s="77">
        <f t="shared" si="13"/>
        <v>0.52360792963264635</v>
      </c>
      <c r="T10" s="12">
        <v>27326</v>
      </c>
      <c r="U10" s="12">
        <v>4579</v>
      </c>
      <c r="V10" s="78">
        <f t="shared" si="14"/>
        <v>167.56934787381979</v>
      </c>
      <c r="W10" s="105">
        <f t="shared" si="15"/>
        <v>0.99999999999999989</v>
      </c>
      <c r="X10" s="12">
        <v>694</v>
      </c>
      <c r="Y10" s="12">
        <f t="shared" si="16"/>
        <v>25.397057747200471</v>
      </c>
      <c r="Z10" s="105">
        <f t="shared" si="17"/>
        <v>1</v>
      </c>
      <c r="AA10" s="12">
        <v>550</v>
      </c>
      <c r="AB10" s="76">
        <f t="shared" si="0"/>
        <v>20.12735124057674</v>
      </c>
      <c r="AC10" s="107">
        <f t="shared" si="18"/>
        <v>0.41654421831386479</v>
      </c>
      <c r="AD10" s="114">
        <f>AE10*$AD$29</f>
        <v>0.44715810276346107</v>
      </c>
      <c r="AE10" s="112">
        <f>AH10+AL10+AP10+AT10+AX10+BB10+BF10</f>
        <v>2.1799837961690818</v>
      </c>
      <c r="AF10" s="12">
        <v>21</v>
      </c>
      <c r="AG10" s="12">
        <f t="shared" si="1"/>
        <v>2.5520434576543076</v>
      </c>
      <c r="AH10" s="105">
        <f t="shared" si="21"/>
        <v>3.007765503664005E-2</v>
      </c>
      <c r="AI10" s="109">
        <v>4</v>
      </c>
      <c r="AJ10" s="12">
        <v>1</v>
      </c>
      <c r="AK10" s="78">
        <f t="shared" si="2"/>
        <v>0.1215258789359194</v>
      </c>
      <c r="AL10" s="114">
        <f t="shared" si="22"/>
        <v>0.44173441734417346</v>
      </c>
      <c r="AM10" s="109">
        <v>628</v>
      </c>
      <c r="AN10" s="12">
        <v>104</v>
      </c>
      <c r="AO10" s="111">
        <f t="shared" si="3"/>
        <v>1.2638691409335618</v>
      </c>
      <c r="AP10" s="114">
        <f t="shared" si="23"/>
        <v>0.34029910669477065</v>
      </c>
      <c r="AQ10" s="109">
        <v>401</v>
      </c>
      <c r="AR10" s="12">
        <v>102</v>
      </c>
      <c r="AS10" s="78">
        <f t="shared" si="4"/>
        <v>1.2395639651463779</v>
      </c>
      <c r="AT10" s="106"/>
      <c r="AU10" s="109">
        <v>129</v>
      </c>
      <c r="AV10" s="12">
        <v>41</v>
      </c>
      <c r="AW10" s="77">
        <f t="shared" si="24"/>
        <v>0.49825610363726952</v>
      </c>
      <c r="AX10" s="106">
        <f t="shared" si="25"/>
        <v>0.62436389429734207</v>
      </c>
      <c r="AY10" s="12">
        <v>60</v>
      </c>
      <c r="AZ10" s="12">
        <v>13</v>
      </c>
      <c r="BA10" s="78">
        <f t="shared" si="26"/>
        <v>0.15798364261669523</v>
      </c>
      <c r="BB10" s="114">
        <f t="shared" si="27"/>
        <v>0.74350872279615587</v>
      </c>
      <c r="BC10" s="12">
        <v>8</v>
      </c>
      <c r="BD10" s="12"/>
      <c r="BE10" s="111">
        <f>(BD10/D10)*1000</f>
        <v>0</v>
      </c>
      <c r="BF10" s="114">
        <f t="shared" si="29"/>
        <v>0</v>
      </c>
      <c r="BG10" s="109">
        <v>272</v>
      </c>
      <c r="BH10" s="109">
        <v>61</v>
      </c>
      <c r="BI10" s="118">
        <f t="shared" si="30"/>
        <v>0.25162752516239562</v>
      </c>
      <c r="BJ10" s="116">
        <f t="shared" si="31"/>
        <v>0.50325505032479123</v>
      </c>
      <c r="BK10" s="40">
        <v>1.1747733599828682</v>
      </c>
      <c r="BL10" s="40">
        <v>0.27110154461143116</v>
      </c>
      <c r="BM10" s="77">
        <f t="shared" si="5"/>
        <v>3.2945853489789539E-3</v>
      </c>
      <c r="BN10" s="114">
        <f t="shared" si="32"/>
        <v>0.23227156168836524</v>
      </c>
      <c r="BO10" s="40">
        <v>1.8977108122800179</v>
      </c>
      <c r="BP10" s="111">
        <f t="shared" si="33"/>
        <v>2.3062097442852671E-2</v>
      </c>
      <c r="BQ10" s="114">
        <f t="shared" si="34"/>
        <v>0.27098348863642602</v>
      </c>
      <c r="BR10" s="40">
        <v>0.45183590768571857</v>
      </c>
      <c r="BS10" s="40">
        <v>0.54220308922286231</v>
      </c>
      <c r="BT10" s="40">
        <v>9.0367181537143709E-2</v>
      </c>
    </row>
    <row r="11" spans="3:72">
      <c r="C11" s="58" t="s">
        <v>28</v>
      </c>
      <c r="D11" s="83">
        <v>486592</v>
      </c>
      <c r="E11" s="83">
        <v>215390</v>
      </c>
      <c r="F11" s="83">
        <v>245471</v>
      </c>
      <c r="G11" s="83">
        <v>349012</v>
      </c>
      <c r="H11" s="12">
        <v>15000</v>
      </c>
      <c r="I11" s="103">
        <f t="shared" si="6"/>
        <v>0.62863646249314886</v>
      </c>
      <c r="J11" s="77">
        <f t="shared" si="7"/>
        <v>1.6769764565330258</v>
      </c>
      <c r="K11" s="12">
        <v>8163</v>
      </c>
      <c r="L11" s="78">
        <f t="shared" si="8"/>
        <v>54.42</v>
      </c>
      <c r="M11" s="77">
        <f t="shared" si="9"/>
        <v>0.66982757730252274</v>
      </c>
      <c r="N11" s="12">
        <v>7497</v>
      </c>
      <c r="O11" s="12">
        <f t="shared" si="10"/>
        <v>49.980000000000004</v>
      </c>
      <c r="P11" s="12">
        <f t="shared" si="11"/>
        <v>0.65307160965323341</v>
      </c>
      <c r="Q11" s="12">
        <v>4039</v>
      </c>
      <c r="R11" s="12">
        <f t="shared" si="12"/>
        <v>26.926666666666666</v>
      </c>
      <c r="S11" s="77">
        <f t="shared" si="13"/>
        <v>0.35407726957726954</v>
      </c>
      <c r="T11" s="12">
        <v>219487</v>
      </c>
      <c r="U11" s="12">
        <v>2227</v>
      </c>
      <c r="V11" s="78">
        <f t="shared" si="14"/>
        <v>10.146386801951826</v>
      </c>
      <c r="W11" s="105">
        <f t="shared" si="15"/>
        <v>6.0550374699745703E-2</v>
      </c>
      <c r="X11" s="12">
        <v>333</v>
      </c>
      <c r="Y11" s="12">
        <f t="shared" si="16"/>
        <v>1.5171741378760475</v>
      </c>
      <c r="Z11" s="105">
        <f t="shared" si="17"/>
        <v>5.9738185146398955E-2</v>
      </c>
      <c r="AA11" s="12">
        <v>1046</v>
      </c>
      <c r="AB11" s="76">
        <f t="shared" si="0"/>
        <v>4.7656581027577944</v>
      </c>
      <c r="AC11" s="107">
        <f t="shared" si="18"/>
        <v>9.8627350684992524E-2</v>
      </c>
      <c r="AD11" s="114">
        <f t="shared" si="19"/>
        <v>2.921299668789212E-2</v>
      </c>
      <c r="AE11" s="112">
        <f t="shared" si="20"/>
        <v>0.14241911087728526</v>
      </c>
      <c r="AF11" s="12">
        <v>588</v>
      </c>
      <c r="AG11" s="12">
        <f t="shared" si="1"/>
        <v>12.084045771406023</v>
      </c>
      <c r="AH11" s="105">
        <f t="shared" si="21"/>
        <v>0.14241911087728526</v>
      </c>
      <c r="AI11" s="109">
        <v>2</v>
      </c>
      <c r="AJ11" s="12"/>
      <c r="AK11" s="78">
        <f t="shared" si="2"/>
        <v>0</v>
      </c>
      <c r="AL11" s="114">
        <f t="shared" si="22"/>
        <v>0</v>
      </c>
      <c r="AM11" s="109">
        <v>275</v>
      </c>
      <c r="AN11" s="12"/>
      <c r="AO11" s="111">
        <f t="shared" si="3"/>
        <v>0</v>
      </c>
      <c r="AP11" s="114">
        <f t="shared" si="23"/>
        <v>0</v>
      </c>
      <c r="AQ11" s="109">
        <v>90</v>
      </c>
      <c r="AR11" s="12"/>
      <c r="AS11" s="78">
        <f t="shared" si="4"/>
        <v>0</v>
      </c>
      <c r="AT11" s="106"/>
      <c r="AU11" s="109">
        <v>30</v>
      </c>
      <c r="AV11" s="12"/>
      <c r="AW11" s="77">
        <f t="shared" si="24"/>
        <v>0</v>
      </c>
      <c r="AX11" s="106">
        <f t="shared" si="25"/>
        <v>0</v>
      </c>
      <c r="AY11" s="12">
        <v>10</v>
      </c>
      <c r="AZ11" s="12"/>
      <c r="BA11" s="78">
        <f t="shared" si="26"/>
        <v>0</v>
      </c>
      <c r="BB11" s="114">
        <f t="shared" si="27"/>
        <v>0</v>
      </c>
      <c r="BC11" s="12" t="s">
        <v>110</v>
      </c>
      <c r="BD11" s="12"/>
      <c r="BE11" s="111">
        <f t="shared" si="28"/>
        <v>0</v>
      </c>
      <c r="BF11" s="114">
        <f t="shared" si="29"/>
        <v>0</v>
      </c>
      <c r="BG11" s="109">
        <v>60</v>
      </c>
      <c r="BH11" s="109"/>
      <c r="BI11" s="118">
        <f t="shared" si="30"/>
        <v>0.3501443029615503</v>
      </c>
      <c r="BJ11" s="116">
        <f t="shared" si="31"/>
        <v>0.7002886059231006</v>
      </c>
      <c r="BK11" s="40">
        <v>7</v>
      </c>
      <c r="BL11" s="40">
        <v>2</v>
      </c>
      <c r="BM11" s="77">
        <f t="shared" si="5"/>
        <v>4.110219650138104E-3</v>
      </c>
      <c r="BN11" s="114">
        <f t="shared" si="32"/>
        <v>0.2897745955543865</v>
      </c>
      <c r="BO11" s="40">
        <v>17</v>
      </c>
      <c r="BP11" s="111">
        <f t="shared" si="33"/>
        <v>3.4936867026173879E-2</v>
      </c>
      <c r="BQ11" s="114">
        <f t="shared" si="34"/>
        <v>0.4105140103687141</v>
      </c>
      <c r="BR11" s="40">
        <v>2</v>
      </c>
      <c r="BS11" s="40">
        <v>1</v>
      </c>
      <c r="BT11" s="40">
        <v>1</v>
      </c>
    </row>
    <row r="12" spans="3:72">
      <c r="C12" s="58" t="s">
        <v>29</v>
      </c>
      <c r="D12" s="83">
        <v>244595</v>
      </c>
      <c r="E12" s="83">
        <v>120050</v>
      </c>
      <c r="F12" s="83">
        <v>115547</v>
      </c>
      <c r="G12" s="83">
        <v>192441</v>
      </c>
      <c r="H12" s="12">
        <v>2729</v>
      </c>
      <c r="I12" s="103">
        <f t="shared" si="6"/>
        <v>0.15983931436712101</v>
      </c>
      <c r="J12" s="77">
        <f t="shared" si="7"/>
        <v>0.42639392242533858</v>
      </c>
      <c r="K12" s="12">
        <v>155</v>
      </c>
      <c r="L12" s="78">
        <f t="shared" si="8"/>
        <v>5.6797361670941733</v>
      </c>
      <c r="M12" s="77">
        <f t="shared" si="9"/>
        <v>6.9908929006288242E-2</v>
      </c>
      <c r="N12" s="12">
        <v>186</v>
      </c>
      <c r="O12" s="12">
        <f t="shared" si="10"/>
        <v>6.8156834005130094</v>
      </c>
      <c r="P12" s="12">
        <f t="shared" si="11"/>
        <v>8.9058209869144742E-2</v>
      </c>
      <c r="Q12" s="12">
        <v>555</v>
      </c>
      <c r="R12" s="12">
        <f t="shared" si="12"/>
        <v>20.337119824111397</v>
      </c>
      <c r="S12" s="77">
        <f t="shared" si="13"/>
        <v>0.26742678354990557</v>
      </c>
      <c r="T12" s="12">
        <v>96372</v>
      </c>
      <c r="U12" s="12">
        <v>443</v>
      </c>
      <c r="V12" s="78">
        <f t="shared" si="14"/>
        <v>4.5967708463039054</v>
      </c>
      <c r="W12" s="105">
        <f t="shared" si="15"/>
        <v>2.7432050697990942E-2</v>
      </c>
      <c r="X12" s="12">
        <v>192</v>
      </c>
      <c r="Y12" s="12">
        <f t="shared" si="16"/>
        <v>1.9922799153281037</v>
      </c>
      <c r="Z12" s="105">
        <f t="shared" si="17"/>
        <v>7.8445303985959308E-2</v>
      </c>
      <c r="AA12" s="12">
        <v>6</v>
      </c>
      <c r="AB12" s="76">
        <f t="shared" si="0"/>
        <v>6.225874735400324E-2</v>
      </c>
      <c r="AC12" s="107">
        <f t="shared" si="18"/>
        <v>1.2884716394023919E-3</v>
      </c>
      <c r="AD12" s="114">
        <f t="shared" si="19"/>
        <v>3.2813628476267759E-2</v>
      </c>
      <c r="AE12" s="112">
        <f t="shared" si="20"/>
        <v>0.15997289980813764</v>
      </c>
      <c r="AF12" s="12">
        <v>332</v>
      </c>
      <c r="AG12" s="12">
        <f t="shared" si="1"/>
        <v>13.573458165538954</v>
      </c>
      <c r="AH12" s="105">
        <f t="shared" si="21"/>
        <v>0.15997289980813764</v>
      </c>
      <c r="AI12" s="109">
        <v>1</v>
      </c>
      <c r="AJ12" s="12"/>
      <c r="AK12" s="78">
        <f t="shared" si="2"/>
        <v>0</v>
      </c>
      <c r="AL12" s="114">
        <f t="shared" si="22"/>
        <v>0</v>
      </c>
      <c r="AM12" s="109">
        <v>80</v>
      </c>
      <c r="AN12" s="12"/>
      <c r="AO12" s="111">
        <f t="shared" si="3"/>
        <v>0</v>
      </c>
      <c r="AP12" s="114">
        <f t="shared" si="23"/>
        <v>0</v>
      </c>
      <c r="AQ12" s="109">
        <v>6</v>
      </c>
      <c r="AR12" s="12"/>
      <c r="AS12" s="78">
        <f t="shared" si="4"/>
        <v>0</v>
      </c>
      <c r="AT12" s="106"/>
      <c r="AU12" s="109">
        <v>3</v>
      </c>
      <c r="AV12" s="12"/>
      <c r="AW12" s="77">
        <f t="shared" si="24"/>
        <v>0</v>
      </c>
      <c r="AX12" s="106">
        <f t="shared" si="25"/>
        <v>0</v>
      </c>
      <c r="AY12" s="12">
        <v>1</v>
      </c>
      <c r="AZ12" s="12"/>
      <c r="BA12" s="78">
        <f t="shared" si="26"/>
        <v>0</v>
      </c>
      <c r="BB12" s="114">
        <f t="shared" si="27"/>
        <v>0</v>
      </c>
      <c r="BC12" s="12" t="s">
        <v>110</v>
      </c>
      <c r="BD12" s="12"/>
      <c r="BE12" s="111">
        <f t="shared" si="28"/>
        <v>0</v>
      </c>
      <c r="BF12" s="114">
        <f t="shared" si="29"/>
        <v>0</v>
      </c>
      <c r="BG12" s="109">
        <v>3</v>
      </c>
      <c r="BH12" s="109"/>
      <c r="BI12" s="118">
        <f t="shared" si="30"/>
        <v>0.12653720154763914</v>
      </c>
      <c r="BJ12" s="116">
        <f t="shared" si="31"/>
        <v>0.25307440309527829</v>
      </c>
      <c r="BK12" s="40">
        <v>2.0261818531244926</v>
      </c>
      <c r="BL12" s="40">
        <v>0.40523637062489848</v>
      </c>
      <c r="BM12" s="77">
        <f t="shared" si="5"/>
        <v>1.6567647360939449E-3</v>
      </c>
      <c r="BN12" s="114">
        <f t="shared" si="32"/>
        <v>0.11680357065935922</v>
      </c>
      <c r="BO12" s="40">
        <v>2.8366545943742896</v>
      </c>
      <c r="BP12" s="111">
        <f t="shared" si="33"/>
        <v>1.1597353152657615E-2</v>
      </c>
      <c r="BQ12" s="114">
        <f t="shared" si="34"/>
        <v>0.13627083243591909</v>
      </c>
      <c r="BR12" s="40">
        <v>1.6209454824995939</v>
      </c>
      <c r="BS12" s="40">
        <v>0.40523637062489848</v>
      </c>
      <c r="BT12" s="40">
        <v>0.40523637062489848</v>
      </c>
    </row>
    <row r="13" spans="3:72">
      <c r="C13" s="58" t="s">
        <v>30</v>
      </c>
      <c r="D13" s="83">
        <v>229268</v>
      </c>
      <c r="E13" s="83">
        <v>115886</v>
      </c>
      <c r="F13" s="83">
        <v>114240</v>
      </c>
      <c r="G13" s="83">
        <v>148504</v>
      </c>
      <c r="H13" s="12">
        <v>1265</v>
      </c>
      <c r="I13" s="103">
        <f t="shared" si="6"/>
        <v>0.47024341613017007</v>
      </c>
      <c r="J13" s="77">
        <f t="shared" si="7"/>
        <v>1.2544406580592709</v>
      </c>
      <c r="K13" s="12">
        <v>115</v>
      </c>
      <c r="L13" s="78">
        <f t="shared" si="8"/>
        <v>9.0909090909090917</v>
      </c>
      <c r="M13" s="77">
        <f t="shared" si="9"/>
        <v>0.11189528871446373</v>
      </c>
      <c r="N13" s="12">
        <v>138</v>
      </c>
      <c r="O13" s="12">
        <f t="shared" si="10"/>
        <v>10.909090909090908</v>
      </c>
      <c r="P13" s="12">
        <f t="shared" si="11"/>
        <v>0.14254536934480699</v>
      </c>
      <c r="Q13" s="12">
        <v>962</v>
      </c>
      <c r="R13" s="12">
        <f t="shared" si="12"/>
        <v>76.047430830039531</v>
      </c>
      <c r="S13" s="77">
        <f t="shared" si="13"/>
        <v>1</v>
      </c>
      <c r="T13" s="12">
        <v>81398</v>
      </c>
      <c r="U13" s="12">
        <v>672</v>
      </c>
      <c r="V13" s="78">
        <f t="shared" si="14"/>
        <v>8.255731099044203</v>
      </c>
      <c r="W13" s="105">
        <f t="shared" si="15"/>
        <v>4.9267549249286287E-2</v>
      </c>
      <c r="X13" s="12">
        <v>225</v>
      </c>
      <c r="Y13" s="12">
        <f t="shared" si="16"/>
        <v>2.7641956804835499</v>
      </c>
      <c r="Z13" s="105">
        <f t="shared" si="17"/>
        <v>0.10883920917131626</v>
      </c>
      <c r="AA13" s="12">
        <v>9</v>
      </c>
      <c r="AB13" s="76">
        <f t="shared" si="0"/>
        <v>0.110567827219342</v>
      </c>
      <c r="AC13" s="107">
        <f t="shared" si="18"/>
        <v>2.2882488912348087E-3</v>
      </c>
      <c r="AD13" s="114">
        <f t="shared" si="19"/>
        <v>4.4708094680912573E-2</v>
      </c>
      <c r="AE13" s="112">
        <f t="shared" si="20"/>
        <v>0.21796076456997299</v>
      </c>
      <c r="AF13" s="12">
        <v>424</v>
      </c>
      <c r="AG13" s="12">
        <f t="shared" si="1"/>
        <v>18.493640630179527</v>
      </c>
      <c r="AH13" s="105">
        <f t="shared" si="21"/>
        <v>0.21796076456997299</v>
      </c>
      <c r="AI13" s="109">
        <v>1</v>
      </c>
      <c r="AJ13" s="12"/>
      <c r="AK13" s="78">
        <f t="shared" si="2"/>
        <v>0</v>
      </c>
      <c r="AL13" s="114">
        <f t="shared" si="22"/>
        <v>0</v>
      </c>
      <c r="AM13" s="109">
        <v>54</v>
      </c>
      <c r="AN13" s="12"/>
      <c r="AO13" s="111">
        <f t="shared" si="3"/>
        <v>0</v>
      </c>
      <c r="AP13" s="114">
        <f t="shared" si="23"/>
        <v>0</v>
      </c>
      <c r="AQ13" s="109">
        <v>20</v>
      </c>
      <c r="AR13" s="12"/>
      <c r="AS13" s="78">
        <f t="shared" si="4"/>
        <v>0</v>
      </c>
      <c r="AT13" s="106"/>
      <c r="AU13" s="109">
        <v>7</v>
      </c>
      <c r="AV13" s="12"/>
      <c r="AW13" s="77">
        <f t="shared" si="24"/>
        <v>0</v>
      </c>
      <c r="AX13" s="106">
        <f t="shared" si="25"/>
        <v>0</v>
      </c>
      <c r="AY13" s="12">
        <v>2</v>
      </c>
      <c r="AZ13" s="12"/>
      <c r="BA13" s="78">
        <f t="shared" si="26"/>
        <v>0</v>
      </c>
      <c r="BB13" s="114">
        <f t="shared" si="27"/>
        <v>0</v>
      </c>
      <c r="BC13" s="12" t="s">
        <v>110</v>
      </c>
      <c r="BD13" s="12"/>
      <c r="BE13" s="111">
        <f t="shared" si="28"/>
        <v>0</v>
      </c>
      <c r="BF13" s="114">
        <f t="shared" si="29"/>
        <v>0</v>
      </c>
      <c r="BG13" s="109">
        <v>13</v>
      </c>
      <c r="BH13" s="109"/>
      <c r="BI13" s="118">
        <f t="shared" si="30"/>
        <v>0.38438094282673552</v>
      </c>
      <c r="BJ13" s="116">
        <f t="shared" si="31"/>
        <v>0.76876188565347103</v>
      </c>
      <c r="BK13" s="40">
        <v>5</v>
      </c>
      <c r="BL13" s="40">
        <v>1</v>
      </c>
      <c r="BM13" s="77">
        <f t="shared" si="5"/>
        <v>4.3617076957970582E-3</v>
      </c>
      <c r="BN13" s="114">
        <f t="shared" si="32"/>
        <v>0.3075047542613884</v>
      </c>
      <c r="BO13" s="40">
        <v>9</v>
      </c>
      <c r="BP13" s="111">
        <f t="shared" si="33"/>
        <v>3.9255369262173531E-2</v>
      </c>
      <c r="BQ13" s="114">
        <f t="shared" si="34"/>
        <v>0.46125713139208269</v>
      </c>
      <c r="BR13" s="40">
        <v>2</v>
      </c>
      <c r="BS13" s="40">
        <v>1</v>
      </c>
      <c r="BT13" s="40">
        <v>1</v>
      </c>
    </row>
    <row r="14" spans="3:72">
      <c r="C14" s="58" t="s">
        <v>31</v>
      </c>
      <c r="D14" s="83">
        <v>140898</v>
      </c>
      <c r="E14" s="83">
        <v>67644</v>
      </c>
      <c r="F14" s="83">
        <v>75108</v>
      </c>
      <c r="G14" s="83">
        <v>41130</v>
      </c>
      <c r="H14" s="12">
        <v>7488</v>
      </c>
      <c r="I14" s="103">
        <f t="shared" si="6"/>
        <v>0.42607067948786304</v>
      </c>
      <c r="J14" s="77">
        <f t="shared" si="7"/>
        <v>1.1366036508389175</v>
      </c>
      <c r="K14" s="12">
        <v>2672</v>
      </c>
      <c r="L14" s="78">
        <f t="shared" si="8"/>
        <v>35.683760683760681</v>
      </c>
      <c r="M14" s="77">
        <f t="shared" si="9"/>
        <v>0.43921291745399538</v>
      </c>
      <c r="N14" s="12">
        <v>1070</v>
      </c>
      <c r="O14" s="12">
        <f t="shared" si="10"/>
        <v>14.289529914529913</v>
      </c>
      <c r="P14" s="12">
        <f t="shared" si="11"/>
        <v>0.18671641261444738</v>
      </c>
      <c r="Q14" s="12">
        <v>2908</v>
      </c>
      <c r="R14" s="12">
        <f t="shared" si="12"/>
        <v>38.835470085470085</v>
      </c>
      <c r="S14" s="77">
        <f t="shared" si="13"/>
        <v>0.51067432077047459</v>
      </c>
      <c r="T14" s="12">
        <v>52653</v>
      </c>
      <c r="U14" s="12">
        <v>776</v>
      </c>
      <c r="V14" s="78">
        <f t="shared" si="14"/>
        <v>14.738001633335232</v>
      </c>
      <c r="W14" s="105">
        <f t="shared" si="15"/>
        <v>8.795165595818269E-2</v>
      </c>
      <c r="X14" s="12">
        <v>270</v>
      </c>
      <c r="Y14" s="12">
        <f t="shared" si="16"/>
        <v>5.1279129394336511</v>
      </c>
      <c r="Z14" s="105">
        <f t="shared" si="17"/>
        <v>0.20190972475931404</v>
      </c>
      <c r="AA14" s="12">
        <v>13</v>
      </c>
      <c r="AB14" s="76">
        <f t="shared" si="0"/>
        <v>0.24689951189865722</v>
      </c>
      <c r="AC14" s="107">
        <f t="shared" si="18"/>
        <v>5.1096919289889617E-3</v>
      </c>
      <c r="AD14" s="114">
        <f t="shared" si="19"/>
        <v>3.7060619147906752E-2</v>
      </c>
      <c r="AE14" s="112">
        <f t="shared" si="20"/>
        <v>0.18067781556262585</v>
      </c>
      <c r="AF14" s="12">
        <v>216</v>
      </c>
      <c r="AG14" s="12">
        <f t="shared" si="1"/>
        <v>15.3302388962228</v>
      </c>
      <c r="AH14" s="105">
        <f t="shared" si="21"/>
        <v>0.18067781556262585</v>
      </c>
      <c r="AI14" s="109">
        <v>5</v>
      </c>
      <c r="AJ14" s="12"/>
      <c r="AK14" s="78">
        <f t="shared" si="2"/>
        <v>0</v>
      </c>
      <c r="AL14" s="114">
        <f t="shared" si="22"/>
        <v>0</v>
      </c>
      <c r="AM14" s="109">
        <v>654</v>
      </c>
      <c r="AN14" s="12"/>
      <c r="AO14" s="111">
        <f t="shared" si="3"/>
        <v>0</v>
      </c>
      <c r="AP14" s="114">
        <f t="shared" si="23"/>
        <v>0</v>
      </c>
      <c r="AQ14" s="109">
        <v>244</v>
      </c>
      <c r="AR14" s="12"/>
      <c r="AS14" s="78">
        <f t="shared" si="4"/>
        <v>0</v>
      </c>
      <c r="AT14" s="106"/>
      <c r="AU14" s="109">
        <v>60</v>
      </c>
      <c r="AV14" s="12"/>
      <c r="AW14" s="77">
        <f t="shared" si="24"/>
        <v>0</v>
      </c>
      <c r="AX14" s="106">
        <f t="shared" si="25"/>
        <v>0</v>
      </c>
      <c r="AY14" s="12">
        <v>23</v>
      </c>
      <c r="AZ14" s="12"/>
      <c r="BA14" s="78">
        <f t="shared" si="26"/>
        <v>0</v>
      </c>
      <c r="BB14" s="114">
        <f t="shared" si="27"/>
        <v>0</v>
      </c>
      <c r="BC14" s="12">
        <v>6</v>
      </c>
      <c r="BD14" s="12"/>
      <c r="BE14" s="111">
        <f t="shared" si="28"/>
        <v>0</v>
      </c>
      <c r="BF14" s="114">
        <f t="shared" si="29"/>
        <v>0</v>
      </c>
      <c r="BG14" s="109">
        <v>184</v>
      </c>
      <c r="BH14" s="109"/>
      <c r="BI14" s="118">
        <f t="shared" si="30"/>
        <v>0.5420664830823243</v>
      </c>
      <c r="BJ14" s="116">
        <f t="shared" si="31"/>
        <v>1.0841329661646486</v>
      </c>
      <c r="BK14" s="40">
        <v>5</v>
      </c>
      <c r="BL14" s="40">
        <v>1</v>
      </c>
      <c r="BM14" s="77">
        <f t="shared" si="5"/>
        <v>7.0973328223253706E-3</v>
      </c>
      <c r="BN14" s="114">
        <f t="shared" si="32"/>
        <v>0.50036906130676095</v>
      </c>
      <c r="BO14" s="40">
        <v>7</v>
      </c>
      <c r="BP14" s="111">
        <f t="shared" si="33"/>
        <v>4.9681329756277592E-2</v>
      </c>
      <c r="BQ14" s="114">
        <f t="shared" si="34"/>
        <v>0.58376390485788776</v>
      </c>
      <c r="BR14" s="40">
        <v>2</v>
      </c>
      <c r="BS14" s="40">
        <v>1</v>
      </c>
      <c r="BT14" s="40">
        <v>1</v>
      </c>
    </row>
    <row r="15" spans="3:72">
      <c r="C15" s="58" t="s">
        <v>32</v>
      </c>
      <c r="D15" s="83">
        <v>338502</v>
      </c>
      <c r="E15" s="83">
        <v>201498</v>
      </c>
      <c r="F15" s="83">
        <v>113963</v>
      </c>
      <c r="G15" s="83">
        <v>260975</v>
      </c>
      <c r="H15" s="12">
        <v>16372</v>
      </c>
      <c r="I15" s="103">
        <f t="shared" si="6"/>
        <v>0.27264826439018247</v>
      </c>
      <c r="J15" s="77">
        <f t="shared" si="7"/>
        <v>0.7273277125599612</v>
      </c>
      <c r="K15" s="12">
        <v>2369</v>
      </c>
      <c r="L15" s="78">
        <f t="shared" si="8"/>
        <v>14.469826533105302</v>
      </c>
      <c r="M15" s="77">
        <f t="shared" si="9"/>
        <v>0.17810159593270278</v>
      </c>
      <c r="N15" s="12">
        <v>2038</v>
      </c>
      <c r="O15" s="12">
        <f t="shared" si="10"/>
        <v>12.448082091375518</v>
      </c>
      <c r="P15" s="12">
        <f t="shared" si="11"/>
        <v>0.16265484210704675</v>
      </c>
      <c r="Q15" s="12">
        <v>4813</v>
      </c>
      <c r="R15" s="12">
        <f t="shared" si="12"/>
        <v>29.397752259956022</v>
      </c>
      <c r="S15" s="77">
        <f t="shared" si="13"/>
        <v>0.38657127452021167</v>
      </c>
      <c r="T15" s="12">
        <v>83924</v>
      </c>
      <c r="U15" s="12">
        <v>1338</v>
      </c>
      <c r="V15" s="78">
        <f t="shared" si="14"/>
        <v>15.942996044039846</v>
      </c>
      <c r="W15" s="105">
        <f t="shared" si="15"/>
        <v>9.5142675234643551E-2</v>
      </c>
      <c r="X15" s="12">
        <v>170</v>
      </c>
      <c r="Y15" s="12">
        <f t="shared" si="16"/>
        <v>2.0256422477479625</v>
      </c>
      <c r="Z15" s="105">
        <f t="shared" si="17"/>
        <v>7.9758933806859972E-2</v>
      </c>
      <c r="AA15" s="12">
        <v>502</v>
      </c>
      <c r="AB15" s="76">
        <f t="shared" si="0"/>
        <v>5.9816024021733956</v>
      </c>
      <c r="AC15" s="107">
        <f t="shared" si="18"/>
        <v>0.12379184260741591</v>
      </c>
      <c r="AD15" s="114">
        <f t="shared" si="19"/>
        <v>5.8847730755820449E-2</v>
      </c>
      <c r="AE15" s="112">
        <f t="shared" si="20"/>
        <v>0.28689427452211719</v>
      </c>
      <c r="AF15" s="12">
        <v>824</v>
      </c>
      <c r="AG15" s="12">
        <f t="shared" si="1"/>
        <v>24.342544504906915</v>
      </c>
      <c r="AH15" s="105">
        <f t="shared" si="21"/>
        <v>0.28689427452211719</v>
      </c>
      <c r="AI15" s="109">
        <v>6</v>
      </c>
      <c r="AJ15" s="12"/>
      <c r="AK15" s="78">
        <f t="shared" si="2"/>
        <v>0</v>
      </c>
      <c r="AL15" s="114">
        <f t="shared" si="22"/>
        <v>0</v>
      </c>
      <c r="AM15" s="109">
        <v>608</v>
      </c>
      <c r="AN15" s="12"/>
      <c r="AO15" s="111">
        <f t="shared" si="3"/>
        <v>0</v>
      </c>
      <c r="AP15" s="114">
        <f t="shared" si="23"/>
        <v>0</v>
      </c>
      <c r="AQ15" s="109">
        <v>233</v>
      </c>
      <c r="AR15" s="12"/>
      <c r="AS15" s="78">
        <f t="shared" si="4"/>
        <v>0</v>
      </c>
      <c r="AT15" s="106"/>
      <c r="AU15" s="109">
        <v>35</v>
      </c>
      <c r="AV15" s="12"/>
      <c r="AW15" s="77">
        <f t="shared" si="24"/>
        <v>0</v>
      </c>
      <c r="AX15" s="106">
        <f t="shared" si="25"/>
        <v>0</v>
      </c>
      <c r="AY15" s="12">
        <v>14</v>
      </c>
      <c r="AZ15" s="12"/>
      <c r="BA15" s="78">
        <f t="shared" si="26"/>
        <v>0</v>
      </c>
      <c r="BB15" s="114">
        <f t="shared" si="27"/>
        <v>0</v>
      </c>
      <c r="BC15" s="12">
        <v>3</v>
      </c>
      <c r="BD15" s="12"/>
      <c r="BE15" s="111">
        <f t="shared" si="28"/>
        <v>0</v>
      </c>
      <c r="BF15" s="114">
        <f t="shared" si="29"/>
        <v>0</v>
      </c>
      <c r="BG15" s="109">
        <v>198</v>
      </c>
      <c r="BH15" s="109"/>
      <c r="BI15" s="118">
        <f t="shared" si="30"/>
        <v>0.26034188867421759</v>
      </c>
      <c r="BJ15" s="116">
        <f t="shared" si="31"/>
        <v>0.52068377734843518</v>
      </c>
      <c r="BK15" s="40">
        <v>5</v>
      </c>
      <c r="BL15" s="40">
        <v>1</v>
      </c>
      <c r="BM15" s="77">
        <f t="shared" si="5"/>
        <v>2.9541922942848196E-3</v>
      </c>
      <c r="BN15" s="114">
        <f t="shared" si="32"/>
        <v>0.20827351093937407</v>
      </c>
      <c r="BO15" s="40">
        <v>9</v>
      </c>
      <c r="BP15" s="111">
        <f t="shared" si="33"/>
        <v>2.6587730648563374E-2</v>
      </c>
      <c r="BQ15" s="114">
        <f t="shared" si="34"/>
        <v>0.31241026640906105</v>
      </c>
      <c r="BR15" s="40">
        <v>4</v>
      </c>
      <c r="BS15" s="40">
        <v>1</v>
      </c>
      <c r="BT15" s="40">
        <v>1</v>
      </c>
    </row>
    <row r="16" spans="3:72">
      <c r="C16" s="58" t="s">
        <v>33</v>
      </c>
      <c r="D16" s="83">
        <v>395233</v>
      </c>
      <c r="E16" s="83">
        <v>181264</v>
      </c>
      <c r="F16" s="83">
        <v>199902</v>
      </c>
      <c r="G16" s="83">
        <v>49269</v>
      </c>
      <c r="H16" s="12">
        <v>10129</v>
      </c>
      <c r="I16" s="103">
        <f t="shared" si="6"/>
        <v>0.47674115648660298</v>
      </c>
      <c r="J16" s="77">
        <f t="shared" si="7"/>
        <v>1.2717742972108834</v>
      </c>
      <c r="K16" s="12">
        <v>3979</v>
      </c>
      <c r="L16" s="78">
        <f t="shared" si="8"/>
        <v>39.283246124987656</v>
      </c>
      <c r="M16" s="77">
        <f t="shared" si="9"/>
        <v>0.48351711834765149</v>
      </c>
      <c r="N16" s="12">
        <v>3354</v>
      </c>
      <c r="O16" s="12">
        <f t="shared" si="10"/>
        <v>33.112844308421366</v>
      </c>
      <c r="P16" s="12">
        <f t="shared" si="11"/>
        <v>0.432674240350093</v>
      </c>
      <c r="Q16" s="12">
        <v>2739</v>
      </c>
      <c r="R16" s="12">
        <f t="shared" si="12"/>
        <v>27.041168920920128</v>
      </c>
      <c r="S16" s="77">
        <f t="shared" si="13"/>
        <v>0.35558293851313888</v>
      </c>
      <c r="T16" s="12">
        <v>139824</v>
      </c>
      <c r="U16" s="12">
        <v>2132</v>
      </c>
      <c r="V16" s="78">
        <f t="shared" si="14"/>
        <v>15.247740016020138</v>
      </c>
      <c r="W16" s="105">
        <f t="shared" si="15"/>
        <v>9.0993610761687341E-2</v>
      </c>
      <c r="X16" s="12">
        <v>374</v>
      </c>
      <c r="Y16" s="12">
        <f t="shared" si="16"/>
        <v>2.6747911660373038</v>
      </c>
      <c r="Z16" s="105">
        <f t="shared" si="17"/>
        <v>0.10531893862123251</v>
      </c>
      <c r="AA16" s="12">
        <v>844</v>
      </c>
      <c r="AB16" s="76">
        <f t="shared" si="0"/>
        <v>6.0361597436777661</v>
      </c>
      <c r="AC16" s="107">
        <f t="shared" si="18"/>
        <v>0.12492093032981853</v>
      </c>
      <c r="AD16" s="114">
        <f t="shared" si="19"/>
        <v>3.0583032998899602E-2</v>
      </c>
      <c r="AE16" s="112">
        <f t="shared" si="20"/>
        <v>0.14909830765288179</v>
      </c>
      <c r="AF16" s="12">
        <v>500</v>
      </c>
      <c r="AG16" s="12">
        <f t="shared" si="1"/>
        <v>12.650765497820274</v>
      </c>
      <c r="AH16" s="105">
        <f t="shared" si="21"/>
        <v>0.14909830765288179</v>
      </c>
      <c r="AI16" s="109">
        <v>1</v>
      </c>
      <c r="AJ16" s="12"/>
      <c r="AK16" s="78">
        <f t="shared" si="2"/>
        <v>0</v>
      </c>
      <c r="AL16" s="114">
        <f t="shared" si="22"/>
        <v>0</v>
      </c>
      <c r="AM16" s="109">
        <v>390</v>
      </c>
      <c r="AN16" s="12"/>
      <c r="AO16" s="111">
        <f t="shared" si="3"/>
        <v>0</v>
      </c>
      <c r="AP16" s="114">
        <f t="shared" si="23"/>
        <v>0</v>
      </c>
      <c r="AQ16" s="109">
        <v>119</v>
      </c>
      <c r="AR16" s="12"/>
      <c r="AS16" s="78">
        <f t="shared" si="4"/>
        <v>0</v>
      </c>
      <c r="AT16" s="106"/>
      <c r="AU16" s="109">
        <v>30</v>
      </c>
      <c r="AV16" s="12"/>
      <c r="AW16" s="77">
        <f t="shared" si="24"/>
        <v>0</v>
      </c>
      <c r="AX16" s="106">
        <f t="shared" si="25"/>
        <v>0</v>
      </c>
      <c r="AY16" s="12">
        <v>10</v>
      </c>
      <c r="AZ16" s="12"/>
      <c r="BA16" s="78">
        <f t="shared" si="26"/>
        <v>0</v>
      </c>
      <c r="BB16" s="114">
        <f t="shared" si="27"/>
        <v>0</v>
      </c>
      <c r="BC16" s="12">
        <v>1</v>
      </c>
      <c r="BD16" s="12"/>
      <c r="BE16" s="111">
        <f t="shared" si="28"/>
        <v>0</v>
      </c>
      <c r="BF16" s="114">
        <f t="shared" si="29"/>
        <v>0</v>
      </c>
      <c r="BG16" s="109">
        <v>89</v>
      </c>
      <c r="BH16" s="109"/>
      <c r="BI16" s="118">
        <f t="shared" si="30"/>
        <v>0.23783776489648722</v>
      </c>
      <c r="BJ16" s="116">
        <f t="shared" si="31"/>
        <v>0.47567552979297445</v>
      </c>
      <c r="BK16" s="40">
        <v>5</v>
      </c>
      <c r="BL16" s="40">
        <v>1</v>
      </c>
      <c r="BM16" s="77">
        <f t="shared" si="5"/>
        <v>2.5301530995640547E-3</v>
      </c>
      <c r="BN16" s="114">
        <f t="shared" si="32"/>
        <v>0.17837832367236545</v>
      </c>
      <c r="BO16" s="40">
        <v>10</v>
      </c>
      <c r="BP16" s="111">
        <f t="shared" si="33"/>
        <v>2.5301530995640545E-2</v>
      </c>
      <c r="BQ16" s="114">
        <f t="shared" si="34"/>
        <v>0.297297206120609</v>
      </c>
      <c r="BR16" s="40">
        <v>3</v>
      </c>
      <c r="BS16" s="40">
        <v>1</v>
      </c>
      <c r="BT16" s="40">
        <v>1</v>
      </c>
    </row>
    <row r="17" spans="3:72">
      <c r="C17" s="58" t="s">
        <v>34</v>
      </c>
      <c r="D17" s="83">
        <v>192890</v>
      </c>
      <c r="E17" s="83">
        <v>95058</v>
      </c>
      <c r="F17" s="83">
        <v>101758</v>
      </c>
      <c r="G17" s="83">
        <v>58036</v>
      </c>
      <c r="H17" s="12">
        <v>6664</v>
      </c>
      <c r="I17" s="103">
        <f t="shared" si="6"/>
        <v>0.26101241473107073</v>
      </c>
      <c r="J17" s="77">
        <f t="shared" si="7"/>
        <v>0.69628744191975644</v>
      </c>
      <c r="K17" s="12">
        <v>739</v>
      </c>
      <c r="L17" s="78">
        <f t="shared" si="8"/>
        <v>11.089435774309724</v>
      </c>
      <c r="M17" s="77">
        <f t="shared" si="9"/>
        <v>0.13649411794115779</v>
      </c>
      <c r="N17" s="12">
        <v>646</v>
      </c>
      <c r="O17" s="12">
        <f t="shared" si="10"/>
        <v>9.6938775510204085</v>
      </c>
      <c r="P17" s="12">
        <f t="shared" si="11"/>
        <v>0.1266665909569076</v>
      </c>
      <c r="Q17" s="12">
        <v>2195</v>
      </c>
      <c r="R17" s="12">
        <f t="shared" si="12"/>
        <v>32.938175270108047</v>
      </c>
      <c r="S17" s="77">
        <f t="shared" si="13"/>
        <v>0.43312673302169102</v>
      </c>
      <c r="T17" s="12">
        <v>67305</v>
      </c>
      <c r="U17" s="12">
        <v>1691</v>
      </c>
      <c r="V17" s="78">
        <f t="shared" si="14"/>
        <v>25.124433548770522</v>
      </c>
      <c r="W17" s="105">
        <f t="shared" si="15"/>
        <v>0.14993454272847856</v>
      </c>
      <c r="X17" s="12">
        <v>292</v>
      </c>
      <c r="Y17" s="12">
        <f t="shared" si="16"/>
        <v>4.3384592526558201</v>
      </c>
      <c r="Z17" s="105">
        <f t="shared" si="17"/>
        <v>0.1708252702277708</v>
      </c>
      <c r="AA17" s="12">
        <v>502</v>
      </c>
      <c r="AB17" s="76">
        <f t="shared" si="0"/>
        <v>7.4585840576480198</v>
      </c>
      <c r="AC17" s="107">
        <f t="shared" si="18"/>
        <v>0.15435861524381206</v>
      </c>
      <c r="AD17" s="114">
        <f t="shared" si="19"/>
        <v>1.7295499980435107E-2</v>
      </c>
      <c r="AE17" s="112">
        <f t="shared" si="20"/>
        <v>8.4318967879546444E-2</v>
      </c>
      <c r="AF17" s="12">
        <v>138</v>
      </c>
      <c r="AG17" s="12">
        <f t="shared" si="1"/>
        <v>7.154336668567578</v>
      </c>
      <c r="AH17" s="105">
        <f t="shared" si="21"/>
        <v>8.4318967879546444E-2</v>
      </c>
      <c r="AI17" s="109">
        <v>2</v>
      </c>
      <c r="AJ17" s="12"/>
      <c r="AK17" s="78">
        <f t="shared" si="2"/>
        <v>0</v>
      </c>
      <c r="AL17" s="114">
        <f t="shared" si="22"/>
        <v>0</v>
      </c>
      <c r="AM17" s="109">
        <v>352</v>
      </c>
      <c r="AN17" s="12"/>
      <c r="AO17" s="111">
        <f t="shared" si="3"/>
        <v>0</v>
      </c>
      <c r="AP17" s="114">
        <f t="shared" si="23"/>
        <v>0</v>
      </c>
      <c r="AQ17" s="109">
        <v>100</v>
      </c>
      <c r="AR17" s="12"/>
      <c r="AS17" s="78">
        <f t="shared" si="4"/>
        <v>0</v>
      </c>
      <c r="AT17" s="106"/>
      <c r="AU17" s="109">
        <v>31</v>
      </c>
      <c r="AV17" s="12"/>
      <c r="AW17" s="77">
        <f t="shared" si="24"/>
        <v>0</v>
      </c>
      <c r="AX17" s="106">
        <f t="shared" si="25"/>
        <v>0</v>
      </c>
      <c r="AY17" s="12">
        <v>10</v>
      </c>
      <c r="AZ17" s="12"/>
      <c r="BA17" s="78">
        <f t="shared" si="26"/>
        <v>0</v>
      </c>
      <c r="BB17" s="114">
        <f t="shared" si="27"/>
        <v>0</v>
      </c>
      <c r="BC17" s="12">
        <v>1</v>
      </c>
      <c r="BD17" s="12"/>
      <c r="BE17" s="111">
        <f t="shared" si="28"/>
        <v>0</v>
      </c>
      <c r="BF17" s="114">
        <f t="shared" si="29"/>
        <v>0</v>
      </c>
      <c r="BG17" s="109">
        <v>69</v>
      </c>
      <c r="BH17" s="109"/>
      <c r="BI17" s="118">
        <f t="shared" si="30"/>
        <v>0.36549847063092955</v>
      </c>
      <c r="BJ17" s="116">
        <f t="shared" si="31"/>
        <v>0.7309969412618591</v>
      </c>
      <c r="BK17" s="40">
        <v>5</v>
      </c>
      <c r="BL17" s="40">
        <v>1</v>
      </c>
      <c r="BM17" s="77">
        <f t="shared" si="5"/>
        <v>5.1843019337446212E-3</v>
      </c>
      <c r="BN17" s="114">
        <f t="shared" si="32"/>
        <v>0.36549847063092955</v>
      </c>
      <c r="BO17" s="40">
        <v>6</v>
      </c>
      <c r="BP17" s="111">
        <f t="shared" si="33"/>
        <v>3.1105811602467729E-2</v>
      </c>
      <c r="BQ17" s="114">
        <f t="shared" si="34"/>
        <v>0.36549847063092955</v>
      </c>
      <c r="BR17" s="40">
        <v>2</v>
      </c>
      <c r="BS17" s="40">
        <v>1</v>
      </c>
      <c r="BT17" s="40">
        <v>1</v>
      </c>
    </row>
    <row r="18" spans="3:72" s="126" customFormat="1">
      <c r="C18" s="127" t="s">
        <v>35</v>
      </c>
      <c r="D18" s="128">
        <v>828298</v>
      </c>
      <c r="E18" s="128">
        <v>225814</v>
      </c>
      <c r="F18" s="128">
        <v>451445</v>
      </c>
      <c r="G18" s="128">
        <v>126705</v>
      </c>
      <c r="H18" s="129">
        <v>111537</v>
      </c>
      <c r="I18" s="130">
        <f t="shared" si="6"/>
        <v>1</v>
      </c>
      <c r="J18" s="130">
        <f t="shared" si="7"/>
        <v>2.6676410876362464</v>
      </c>
      <c r="K18" s="129">
        <v>90618</v>
      </c>
      <c r="L18" s="131">
        <f t="shared" si="8"/>
        <v>81.244788724817766</v>
      </c>
      <c r="M18" s="130">
        <f t="shared" si="9"/>
        <v>1</v>
      </c>
      <c r="N18" s="129">
        <v>85360</v>
      </c>
      <c r="O18" s="129">
        <f t="shared" si="10"/>
        <v>76.530657987932258</v>
      </c>
      <c r="P18" s="129">
        <f t="shared" si="11"/>
        <v>1</v>
      </c>
      <c r="Q18" s="129">
        <v>56630</v>
      </c>
      <c r="R18" s="129">
        <f t="shared" si="12"/>
        <v>50.772389431309797</v>
      </c>
      <c r="S18" s="130">
        <f t="shared" si="13"/>
        <v>0.66764108763624619</v>
      </c>
      <c r="T18" s="129">
        <v>321749</v>
      </c>
      <c r="U18" s="129">
        <v>22960</v>
      </c>
      <c r="V18" s="131">
        <f t="shared" si="14"/>
        <v>71.35997314676969</v>
      </c>
      <c r="W18" s="132">
        <f t="shared" si="15"/>
        <v>0.42585337982280597</v>
      </c>
      <c r="X18" s="129">
        <v>5548</v>
      </c>
      <c r="Y18" s="129">
        <f t="shared" si="16"/>
        <v>17.243254835290863</v>
      </c>
      <c r="Z18" s="132">
        <f t="shared" si="17"/>
        <v>0.67894694759244689</v>
      </c>
      <c r="AA18" s="129">
        <v>6269</v>
      </c>
      <c r="AB18" s="132">
        <f t="shared" si="0"/>
        <v>19.484132040814423</v>
      </c>
      <c r="AC18" s="133">
        <f t="shared" si="18"/>
        <v>0.40323251944365684</v>
      </c>
      <c r="AD18" s="134">
        <f t="shared" si="19"/>
        <v>0.6491037816673032</v>
      </c>
      <c r="AE18" s="133">
        <f t="shared" si="20"/>
        <v>3.1645087438241593</v>
      </c>
      <c r="AF18" s="129">
        <v>1118</v>
      </c>
      <c r="AG18" s="129">
        <f t="shared" si="1"/>
        <v>13.497557642297821</v>
      </c>
      <c r="AH18" s="132">
        <f t="shared" si="21"/>
        <v>0.15907835792708144</v>
      </c>
      <c r="AI18" s="135">
        <v>10</v>
      </c>
      <c r="AJ18" s="129">
        <v>6</v>
      </c>
      <c r="AK18" s="131">
        <f t="shared" si="2"/>
        <v>7.2437697543637672E-2</v>
      </c>
      <c r="AL18" s="134">
        <f t="shared" si="22"/>
        <v>0.26330378680136857</v>
      </c>
      <c r="AM18" s="135">
        <v>4101</v>
      </c>
      <c r="AN18" s="129">
        <v>1473</v>
      </c>
      <c r="AO18" s="134">
        <f t="shared" si="3"/>
        <v>1.778345474696305</v>
      </c>
      <c r="AP18" s="134">
        <f t="shared" si="23"/>
        <v>0.47882281229434065</v>
      </c>
      <c r="AQ18" s="135">
        <v>1776</v>
      </c>
      <c r="AR18" s="129">
        <v>1342</v>
      </c>
      <c r="AS18" s="131">
        <f t="shared" si="4"/>
        <v>1.6201898350593629</v>
      </c>
      <c r="AT18" s="131"/>
      <c r="AU18" s="135">
        <v>661</v>
      </c>
      <c r="AV18" s="129">
        <v>661</v>
      </c>
      <c r="AW18" s="130">
        <f t="shared" si="24"/>
        <v>0.79802196793907498</v>
      </c>
      <c r="AX18" s="131">
        <f t="shared" si="25"/>
        <v>1</v>
      </c>
      <c r="AY18" s="129">
        <v>199</v>
      </c>
      <c r="AZ18" s="129">
        <v>176</v>
      </c>
      <c r="BA18" s="131">
        <f t="shared" si="26"/>
        <v>0.21248391279467052</v>
      </c>
      <c r="BB18" s="134">
        <f t="shared" si="27"/>
        <v>1</v>
      </c>
      <c r="BC18" s="129">
        <v>27</v>
      </c>
      <c r="BD18" s="129">
        <v>6</v>
      </c>
      <c r="BE18" s="134">
        <f t="shared" si="28"/>
        <v>7.2437697543637682E-3</v>
      </c>
      <c r="BF18" s="134">
        <f t="shared" si="29"/>
        <v>0.26330378680136862</v>
      </c>
      <c r="BG18" s="135">
        <v>1115</v>
      </c>
      <c r="BH18" s="135">
        <v>681</v>
      </c>
      <c r="BI18" s="136">
        <f t="shared" si="30"/>
        <v>0.25162752516239562</v>
      </c>
      <c r="BJ18" s="136">
        <f t="shared" si="31"/>
        <v>0.50325505032479123</v>
      </c>
      <c r="BK18" s="137">
        <v>11.825226640017132</v>
      </c>
      <c r="BL18" s="137">
        <v>2.7288984553885687</v>
      </c>
      <c r="BM18" s="130">
        <f t="shared" si="5"/>
        <v>3.294585348978953E-3</v>
      </c>
      <c r="BN18" s="134">
        <f t="shared" si="32"/>
        <v>0.23227156168836519</v>
      </c>
      <c r="BO18" s="137">
        <v>19.102289187719983</v>
      </c>
      <c r="BP18" s="134">
        <f t="shared" si="33"/>
        <v>2.3062097442852671E-2</v>
      </c>
      <c r="BQ18" s="134">
        <f t="shared" si="34"/>
        <v>0.27098348863642602</v>
      </c>
      <c r="BR18" s="137">
        <v>4.5481640923142814</v>
      </c>
      <c r="BS18" s="137">
        <v>5.4577969107771374</v>
      </c>
      <c r="BT18" s="137">
        <v>0.90963281846285626</v>
      </c>
    </row>
    <row r="19" spans="3:72">
      <c r="C19" s="60" t="s">
        <v>36</v>
      </c>
      <c r="D19" s="83">
        <v>152457</v>
      </c>
      <c r="E19" s="83">
        <v>85858</v>
      </c>
      <c r="F19" s="83">
        <v>83612</v>
      </c>
      <c r="G19" s="83">
        <v>64341</v>
      </c>
      <c r="H19" s="12">
        <v>7387</v>
      </c>
      <c r="I19" s="103">
        <f t="shared" si="6"/>
        <v>0.13456333061515727</v>
      </c>
      <c r="J19" s="77">
        <f t="shared" si="7"/>
        <v>0.35896666963817392</v>
      </c>
      <c r="K19" s="12">
        <v>235</v>
      </c>
      <c r="L19" s="78">
        <f t="shared" si="8"/>
        <v>3.1812643833762011</v>
      </c>
      <c r="M19" s="77">
        <f t="shared" si="9"/>
        <v>3.9156534632041246E-2</v>
      </c>
      <c r="N19" s="12">
        <v>226</v>
      </c>
      <c r="O19" s="12">
        <f t="shared" si="10"/>
        <v>3.0594287261405171</v>
      </c>
      <c r="P19" s="12">
        <f t="shared" si="11"/>
        <v>3.9976511460582807E-2</v>
      </c>
      <c r="Q19" s="12">
        <v>1572</v>
      </c>
      <c r="R19" s="12">
        <f t="shared" si="12"/>
        <v>21.280628130499526</v>
      </c>
      <c r="S19" s="77">
        <f t="shared" si="13"/>
        <v>0.27983362354554986</v>
      </c>
      <c r="T19" s="12">
        <v>66842</v>
      </c>
      <c r="U19" s="12">
        <v>3988</v>
      </c>
      <c r="V19" s="78">
        <f t="shared" si="14"/>
        <v>59.663086083600128</v>
      </c>
      <c r="W19" s="105">
        <f t="shared" si="15"/>
        <v>0.35605011799966307</v>
      </c>
      <c r="X19" s="12">
        <v>387</v>
      </c>
      <c r="Y19" s="12">
        <f t="shared" si="16"/>
        <v>5.7897728972801534</v>
      </c>
      <c r="Z19" s="105">
        <f t="shared" si="17"/>
        <v>0.22797022217734506</v>
      </c>
      <c r="AA19" s="12">
        <v>2275</v>
      </c>
      <c r="AB19" s="76">
        <f t="shared" si="0"/>
        <v>34.03548667005775</v>
      </c>
      <c r="AC19" s="107">
        <f t="shared" si="18"/>
        <v>0.70437908199911392</v>
      </c>
      <c r="AD19" s="114">
        <f t="shared" si="19"/>
        <v>6.8184370267541095E-2</v>
      </c>
      <c r="AE19" s="112">
        <f t="shared" si="20"/>
        <v>0.33241223052120544</v>
      </c>
      <c r="AF19" s="12">
        <v>430</v>
      </c>
      <c r="AG19" s="12">
        <f t="shared" si="1"/>
        <v>28.204674104829557</v>
      </c>
      <c r="AH19" s="105">
        <f t="shared" si="21"/>
        <v>0.33241223052120544</v>
      </c>
      <c r="AI19" s="109">
        <v>1</v>
      </c>
      <c r="AJ19" s="12"/>
      <c r="AK19" s="78">
        <f t="shared" si="2"/>
        <v>0</v>
      </c>
      <c r="AL19" s="114">
        <f t="shared" si="22"/>
        <v>0</v>
      </c>
      <c r="AM19" s="109">
        <v>220</v>
      </c>
      <c r="AN19" s="12"/>
      <c r="AO19" s="111">
        <f t="shared" si="3"/>
        <v>0</v>
      </c>
      <c r="AP19" s="114">
        <f t="shared" si="23"/>
        <v>0</v>
      </c>
      <c r="AQ19" s="109">
        <v>81</v>
      </c>
      <c r="AR19" s="12"/>
      <c r="AS19" s="78">
        <f t="shared" si="4"/>
        <v>0</v>
      </c>
      <c r="AT19" s="106"/>
      <c r="AU19" s="109">
        <v>34</v>
      </c>
      <c r="AV19" s="12"/>
      <c r="AW19" s="77">
        <f t="shared" si="24"/>
        <v>0</v>
      </c>
      <c r="AX19" s="106">
        <f t="shared" si="25"/>
        <v>0</v>
      </c>
      <c r="AY19" s="12">
        <v>9</v>
      </c>
      <c r="AZ19" s="12"/>
      <c r="BA19" s="78">
        <f t="shared" si="26"/>
        <v>0</v>
      </c>
      <c r="BB19" s="114">
        <f t="shared" si="27"/>
        <v>0</v>
      </c>
      <c r="BC19" s="12">
        <v>1</v>
      </c>
      <c r="BD19" s="12"/>
      <c r="BE19" s="111">
        <f t="shared" si="28"/>
        <v>0</v>
      </c>
      <c r="BF19" s="114">
        <f t="shared" si="29"/>
        <v>0</v>
      </c>
      <c r="BG19" s="109">
        <v>47</v>
      </c>
      <c r="BH19" s="109"/>
      <c r="BI19" s="118">
        <f t="shared" si="30"/>
        <v>0.4038674349642809</v>
      </c>
      <c r="BJ19" s="116">
        <f t="shared" si="31"/>
        <v>0.8077348699285618</v>
      </c>
      <c r="BK19" s="40">
        <v>3.082430246663971</v>
      </c>
      <c r="BL19" s="40">
        <v>0.61648604933279416</v>
      </c>
      <c r="BM19" s="77">
        <f t="shared" si="5"/>
        <v>4.0436716538617065E-3</v>
      </c>
      <c r="BN19" s="114">
        <f t="shared" si="32"/>
        <v>0.28508289526890418</v>
      </c>
      <c r="BO19" s="40">
        <v>6.781346542660736</v>
      </c>
      <c r="BP19" s="111">
        <f t="shared" si="33"/>
        <v>4.4480388192478772E-2</v>
      </c>
      <c r="BQ19" s="114">
        <f t="shared" si="34"/>
        <v>0.52265197465965763</v>
      </c>
      <c r="BR19" s="40">
        <v>1.8494581479983825</v>
      </c>
      <c r="BS19" s="40">
        <v>0.61648604933279416</v>
      </c>
      <c r="BT19" s="40">
        <v>0.61648604933279416</v>
      </c>
    </row>
    <row r="20" spans="3:72">
      <c r="C20" s="60" t="s">
        <v>37</v>
      </c>
      <c r="D20" s="83">
        <v>4950</v>
      </c>
      <c r="E20" s="83">
        <v>2346</v>
      </c>
      <c r="F20" s="83">
        <v>2617</v>
      </c>
      <c r="G20" s="83">
        <v>1281</v>
      </c>
      <c r="H20" s="12">
        <v>209</v>
      </c>
      <c r="I20" s="103">
        <f t="shared" si="6"/>
        <v>4.5512927738401952E-3</v>
      </c>
      <c r="J20" s="77">
        <f t="shared" si="7"/>
        <v>1.2141215605358047E-2</v>
      </c>
      <c r="K20" s="12">
        <v>1</v>
      </c>
      <c r="L20" s="78">
        <f t="shared" si="8"/>
        <v>0.4784688995215311</v>
      </c>
      <c r="M20" s="77">
        <f t="shared" si="9"/>
        <v>5.88922572181388E-3</v>
      </c>
      <c r="N20" s="12">
        <v>1</v>
      </c>
      <c r="O20" s="12">
        <f t="shared" si="10"/>
        <v>0.4784688995215311</v>
      </c>
      <c r="P20" s="12">
        <f t="shared" si="11"/>
        <v>6.251989883544167E-3</v>
      </c>
      <c r="Q20" s="12">
        <v>0</v>
      </c>
      <c r="R20" s="12">
        <f t="shared" si="12"/>
        <v>0</v>
      </c>
      <c r="S20" s="77">
        <f t="shared" si="13"/>
        <v>0</v>
      </c>
      <c r="T20" s="12">
        <v>1855</v>
      </c>
      <c r="U20" s="12">
        <v>118</v>
      </c>
      <c r="V20" s="78">
        <f t="shared" si="14"/>
        <v>63.611859838274931</v>
      </c>
      <c r="W20" s="105">
        <f t="shared" si="15"/>
        <v>0.3796151303648615</v>
      </c>
      <c r="X20" s="12">
        <v>36</v>
      </c>
      <c r="Y20" s="12">
        <f t="shared" si="16"/>
        <v>19.40700808625337</v>
      </c>
      <c r="Z20" s="105">
        <f t="shared" si="17"/>
        <v>0.76414395239907718</v>
      </c>
      <c r="AA20" s="12">
        <v>42</v>
      </c>
      <c r="AB20" s="76">
        <f t="shared" si="0"/>
        <v>22.641509433962263</v>
      </c>
      <c r="AC20" s="107">
        <f t="shared" si="18"/>
        <v>0.46857580691504641</v>
      </c>
      <c r="AD20" s="114">
        <f t="shared" si="19"/>
        <v>0.20511992040916024</v>
      </c>
      <c r="AE20" s="112">
        <f t="shared" si="20"/>
        <v>1</v>
      </c>
      <c r="AF20" s="12">
        <v>42</v>
      </c>
      <c r="AG20" s="12">
        <f t="shared" si="1"/>
        <v>84.848484848484858</v>
      </c>
      <c r="AH20" s="105">
        <f t="shared" si="21"/>
        <v>1</v>
      </c>
      <c r="AI20" s="109"/>
      <c r="AJ20" s="12"/>
      <c r="AK20" s="78">
        <f t="shared" si="2"/>
        <v>0</v>
      </c>
      <c r="AL20" s="114">
        <f t="shared" si="22"/>
        <v>0</v>
      </c>
      <c r="AM20" s="109"/>
      <c r="AN20" s="12"/>
      <c r="AO20" s="111">
        <f t="shared" si="3"/>
        <v>0</v>
      </c>
      <c r="AP20" s="114">
        <f t="shared" si="23"/>
        <v>0</v>
      </c>
      <c r="AQ20" s="109"/>
      <c r="AR20" s="12"/>
      <c r="AS20" s="78">
        <f t="shared" si="4"/>
        <v>0</v>
      </c>
      <c r="AT20" s="106"/>
      <c r="AU20" s="109"/>
      <c r="AV20" s="12"/>
      <c r="AW20" s="77">
        <f t="shared" si="24"/>
        <v>0</v>
      </c>
      <c r="AX20" s="106">
        <f t="shared" si="25"/>
        <v>0</v>
      </c>
      <c r="AY20" s="12"/>
      <c r="AZ20" s="12"/>
      <c r="BA20" s="78">
        <f t="shared" si="26"/>
        <v>0</v>
      </c>
      <c r="BB20" s="114">
        <f t="shared" si="27"/>
        <v>0</v>
      </c>
      <c r="BC20" s="12"/>
      <c r="BD20" s="12"/>
      <c r="BE20" s="111">
        <f t="shared" si="28"/>
        <v>0</v>
      </c>
      <c r="BF20" s="114">
        <f t="shared" si="29"/>
        <v>0</v>
      </c>
      <c r="BG20" s="109"/>
      <c r="BH20" s="109"/>
      <c r="BI20" s="118">
        <f t="shared" si="30"/>
        <v>0.20173928575516442</v>
      </c>
      <c r="BJ20" s="116">
        <f t="shared" si="31"/>
        <v>0.40347857151032884</v>
      </c>
      <c r="BK20" s="40">
        <v>4.4729912654679647E-2</v>
      </c>
      <c r="BL20" s="40">
        <v>8.9459825309359305E-3</v>
      </c>
      <c r="BM20" s="77">
        <f t="shared" si="5"/>
        <v>1.8072691981688748E-3</v>
      </c>
      <c r="BN20" s="114">
        <f t="shared" si="32"/>
        <v>0.12741428574010386</v>
      </c>
      <c r="BO20" s="40">
        <v>0.1162977729021671</v>
      </c>
      <c r="BP20" s="111">
        <f t="shared" si="33"/>
        <v>2.3494499576195371E-2</v>
      </c>
      <c r="BQ20" s="114">
        <f t="shared" si="34"/>
        <v>0.27606428577022496</v>
      </c>
      <c r="BR20" s="40">
        <v>3.5783930123743722E-2</v>
      </c>
      <c r="BS20" s="40">
        <v>8.9459825309359305E-3</v>
      </c>
      <c r="BT20" s="40">
        <v>8.9459825309359305E-3</v>
      </c>
    </row>
    <row r="21" spans="3:72">
      <c r="C21" s="60" t="s">
        <v>38</v>
      </c>
      <c r="D21" s="83">
        <v>34152</v>
      </c>
      <c r="E21" s="83">
        <v>16582</v>
      </c>
      <c r="F21" s="83">
        <v>17111</v>
      </c>
      <c r="G21" s="83">
        <v>15766</v>
      </c>
      <c r="H21" s="12">
        <v>924</v>
      </c>
      <c r="I21" s="103">
        <f t="shared" si="6"/>
        <v>0.16189268526093753</v>
      </c>
      <c r="J21" s="77">
        <f t="shared" si="7"/>
        <v>0.43187157898983985</v>
      </c>
      <c r="K21" s="12">
        <v>50</v>
      </c>
      <c r="L21" s="78">
        <f t="shared" si="8"/>
        <v>5.4112554112554108</v>
      </c>
      <c r="M21" s="77">
        <f t="shared" si="9"/>
        <v>6.6604338520514117E-2</v>
      </c>
      <c r="N21" s="12">
        <v>53</v>
      </c>
      <c r="O21" s="12">
        <f t="shared" si="10"/>
        <v>5.7359307359307357</v>
      </c>
      <c r="P21" s="12">
        <f t="shared" si="11"/>
        <v>7.4949450151535424E-2</v>
      </c>
      <c r="Q21" s="12">
        <v>204</v>
      </c>
      <c r="R21" s="12">
        <f t="shared" si="12"/>
        <v>22.077922077922079</v>
      </c>
      <c r="S21" s="77">
        <f t="shared" si="13"/>
        <v>0.29031779031779031</v>
      </c>
      <c r="T21" s="12">
        <v>15605</v>
      </c>
      <c r="U21" s="12">
        <v>225</v>
      </c>
      <c r="V21" s="78">
        <f t="shared" si="14"/>
        <v>14.418455623197694</v>
      </c>
      <c r="W21" s="105">
        <f t="shared" si="15"/>
        <v>8.6044708093361039E-2</v>
      </c>
      <c r="X21" s="12">
        <v>85</v>
      </c>
      <c r="Y21" s="12">
        <f t="shared" si="16"/>
        <v>5.446972124319128</v>
      </c>
      <c r="Z21" s="105">
        <f t="shared" si="17"/>
        <v>0.21447256522931482</v>
      </c>
      <c r="AA21" s="12">
        <v>3</v>
      </c>
      <c r="AB21" s="76">
        <f t="shared" si="0"/>
        <v>0.19224607497596924</v>
      </c>
      <c r="AC21" s="107">
        <f t="shared" si="18"/>
        <v>3.9786154704417589E-3</v>
      </c>
      <c r="AD21" s="114">
        <f t="shared" si="19"/>
        <v>7.5033200480963513E-2</v>
      </c>
      <c r="AE21" s="112">
        <f t="shared" si="20"/>
        <v>0.36580162634273666</v>
      </c>
      <c r="AF21" s="12">
        <v>106</v>
      </c>
      <c r="AG21" s="12">
        <f t="shared" si="1"/>
        <v>31.037713750292809</v>
      </c>
      <c r="AH21" s="105">
        <f t="shared" si="21"/>
        <v>0.36580162634273666</v>
      </c>
      <c r="AI21" s="109">
        <v>2</v>
      </c>
      <c r="AJ21" s="12"/>
      <c r="AK21" s="78">
        <f t="shared" si="2"/>
        <v>0</v>
      </c>
      <c r="AL21" s="114">
        <f t="shared" si="22"/>
        <v>0</v>
      </c>
      <c r="AM21" s="109">
        <v>99</v>
      </c>
      <c r="AN21" s="12"/>
      <c r="AO21" s="111">
        <f t="shared" si="3"/>
        <v>0</v>
      </c>
      <c r="AP21" s="114">
        <f t="shared" si="23"/>
        <v>0</v>
      </c>
      <c r="AQ21" s="109">
        <v>38</v>
      </c>
      <c r="AR21" s="12"/>
      <c r="AS21" s="78">
        <f t="shared" si="4"/>
        <v>0</v>
      </c>
      <c r="AT21" s="106"/>
      <c r="AU21" s="109">
        <v>7</v>
      </c>
      <c r="AV21" s="12"/>
      <c r="AW21" s="77">
        <f t="shared" si="24"/>
        <v>0</v>
      </c>
      <c r="AX21" s="106">
        <f t="shared" si="25"/>
        <v>0</v>
      </c>
      <c r="AY21" s="12">
        <v>2</v>
      </c>
      <c r="AZ21" s="12"/>
      <c r="BA21" s="78">
        <f t="shared" si="26"/>
        <v>0</v>
      </c>
      <c r="BB21" s="114">
        <f t="shared" si="27"/>
        <v>0</v>
      </c>
      <c r="BC21" s="12">
        <v>1</v>
      </c>
      <c r="BD21" s="12"/>
      <c r="BE21" s="111">
        <f t="shared" si="28"/>
        <v>0</v>
      </c>
      <c r="BF21" s="114">
        <f t="shared" si="29"/>
        <v>0</v>
      </c>
      <c r="BG21" s="109">
        <v>31</v>
      </c>
      <c r="BH21" s="109"/>
      <c r="BI21" s="118">
        <f t="shared" si="30"/>
        <v>1</v>
      </c>
      <c r="BJ21" s="116">
        <f t="shared" si="31"/>
        <v>2</v>
      </c>
      <c r="BK21" s="40">
        <v>2.4220933036410832</v>
      </c>
      <c r="BL21" s="40">
        <v>0.4844186607282166</v>
      </c>
      <c r="BM21" s="77">
        <f t="shared" si="5"/>
        <v>1.4184195968851504E-2</v>
      </c>
      <c r="BN21" s="114">
        <f t="shared" si="32"/>
        <v>1</v>
      </c>
      <c r="BO21" s="40">
        <v>2.9065119643692996</v>
      </c>
      <c r="BP21" s="111">
        <f t="shared" si="33"/>
        <v>8.510517581310903E-2</v>
      </c>
      <c r="BQ21" s="114">
        <f t="shared" si="34"/>
        <v>1</v>
      </c>
      <c r="BR21" s="40">
        <v>0.9688373214564332</v>
      </c>
      <c r="BS21" s="40">
        <v>0.4844186607282166</v>
      </c>
      <c r="BT21" s="40">
        <v>0.4844186607282166</v>
      </c>
    </row>
    <row r="22" spans="3:72">
      <c r="C22" s="60" t="s">
        <v>39</v>
      </c>
      <c r="D22" s="83">
        <v>91617</v>
      </c>
      <c r="E22" s="83"/>
      <c r="F22" s="83"/>
      <c r="G22" s="83"/>
      <c r="H22" s="12"/>
      <c r="I22" s="104" t="s">
        <v>50</v>
      </c>
      <c r="J22" s="12" t="s">
        <v>50</v>
      </c>
      <c r="K22" s="12" t="s">
        <v>50</v>
      </c>
      <c r="L22" s="78" t="s">
        <v>50</v>
      </c>
      <c r="M22" s="78" t="s">
        <v>50</v>
      </c>
      <c r="N22" s="78" t="s">
        <v>50</v>
      </c>
      <c r="O22" s="78" t="s">
        <v>50</v>
      </c>
      <c r="P22" s="78" t="s">
        <v>50</v>
      </c>
      <c r="Q22" s="78" t="s">
        <v>50</v>
      </c>
      <c r="R22" s="12" t="e">
        <f t="shared" si="12"/>
        <v>#VALUE!</v>
      </c>
      <c r="S22" s="77" t="e">
        <f t="shared" si="13"/>
        <v>#VALUE!</v>
      </c>
      <c r="T22" s="78" t="s">
        <v>50</v>
      </c>
      <c r="U22" s="78" t="s">
        <v>50</v>
      </c>
      <c r="V22" s="78" t="e">
        <f t="shared" si="14"/>
        <v>#VALUE!</v>
      </c>
      <c r="W22" s="105" t="e">
        <f t="shared" si="15"/>
        <v>#VALUE!</v>
      </c>
      <c r="X22" s="78" t="s">
        <v>50</v>
      </c>
      <c r="Y22" s="12" t="e">
        <f t="shared" si="16"/>
        <v>#VALUE!</v>
      </c>
      <c r="Z22" s="105" t="e">
        <f t="shared" si="17"/>
        <v>#VALUE!</v>
      </c>
      <c r="AA22" s="78" t="s">
        <v>50</v>
      </c>
      <c r="AB22" s="76" t="e">
        <f t="shared" si="0"/>
        <v>#VALUE!</v>
      </c>
      <c r="AC22" s="107" t="e">
        <f t="shared" si="18"/>
        <v>#VALUE!</v>
      </c>
      <c r="AD22" s="114" t="e">
        <f t="shared" si="19"/>
        <v>#VALUE!</v>
      </c>
      <c r="AE22" s="112" t="e">
        <f t="shared" si="20"/>
        <v>#VALUE!</v>
      </c>
      <c r="AF22" s="78" t="s">
        <v>50</v>
      </c>
      <c r="AG22" s="12" t="e">
        <f t="shared" si="1"/>
        <v>#VALUE!</v>
      </c>
      <c r="AH22" s="105" t="e">
        <f t="shared" si="21"/>
        <v>#VALUE!</v>
      </c>
      <c r="AI22" s="110" t="s">
        <v>50</v>
      </c>
      <c r="AJ22" s="78" t="s">
        <v>50</v>
      </c>
      <c r="AK22" s="78" t="e">
        <f t="shared" si="2"/>
        <v>#VALUE!</v>
      </c>
      <c r="AL22" s="114" t="e">
        <f t="shared" si="22"/>
        <v>#VALUE!</v>
      </c>
      <c r="AM22" s="110" t="s">
        <v>50</v>
      </c>
      <c r="AN22" s="78" t="s">
        <v>50</v>
      </c>
      <c r="AO22" s="111" t="e">
        <f t="shared" si="3"/>
        <v>#VALUE!</v>
      </c>
      <c r="AP22" s="114" t="e">
        <f t="shared" si="23"/>
        <v>#VALUE!</v>
      </c>
      <c r="AQ22" s="110" t="s">
        <v>50</v>
      </c>
      <c r="AR22" s="78" t="s">
        <v>50</v>
      </c>
      <c r="AS22" s="78" t="e">
        <f t="shared" si="4"/>
        <v>#VALUE!</v>
      </c>
      <c r="AT22" s="106"/>
      <c r="AU22" s="110" t="s">
        <v>50</v>
      </c>
      <c r="AV22" s="78" t="s">
        <v>50</v>
      </c>
      <c r="AW22" s="77" t="e">
        <f t="shared" si="24"/>
        <v>#VALUE!</v>
      </c>
      <c r="AX22" s="106" t="e">
        <f t="shared" si="25"/>
        <v>#VALUE!</v>
      </c>
      <c r="AY22" s="78" t="s">
        <v>50</v>
      </c>
      <c r="AZ22" s="78" t="s">
        <v>50</v>
      </c>
      <c r="BA22" s="78" t="e">
        <f t="shared" si="26"/>
        <v>#VALUE!</v>
      </c>
      <c r="BB22" s="114" t="e">
        <f t="shared" si="27"/>
        <v>#VALUE!</v>
      </c>
      <c r="BC22" s="78" t="s">
        <v>50</v>
      </c>
      <c r="BD22" s="78" t="s">
        <v>50</v>
      </c>
      <c r="BE22" s="111" t="e">
        <f t="shared" si="28"/>
        <v>#VALUE!</v>
      </c>
      <c r="BF22" s="114" t="e">
        <f t="shared" si="29"/>
        <v>#VALUE!</v>
      </c>
      <c r="BG22" s="110" t="s">
        <v>50</v>
      </c>
      <c r="BH22" s="110" t="s">
        <v>50</v>
      </c>
      <c r="BI22" s="118" t="e">
        <f t="shared" si="30"/>
        <v>#VALUE!</v>
      </c>
      <c r="BJ22" s="116" t="e">
        <f t="shared" si="31"/>
        <v>#VALUE!</v>
      </c>
      <c r="BK22" s="78" t="s">
        <v>50</v>
      </c>
      <c r="BL22" s="78" t="s">
        <v>50</v>
      </c>
      <c r="BM22" s="77" t="e">
        <f t="shared" si="5"/>
        <v>#VALUE!</v>
      </c>
      <c r="BN22" s="114" t="e">
        <f t="shared" si="32"/>
        <v>#VALUE!</v>
      </c>
      <c r="BO22" s="78" t="s">
        <v>50</v>
      </c>
      <c r="BP22" s="111" t="e">
        <f t="shared" si="33"/>
        <v>#VALUE!</v>
      </c>
      <c r="BQ22" s="114" t="e">
        <f t="shared" si="34"/>
        <v>#VALUE!</v>
      </c>
      <c r="BR22" s="78" t="s">
        <v>50</v>
      </c>
      <c r="BS22" s="78" t="s">
        <v>50</v>
      </c>
      <c r="BT22" s="78" t="s">
        <v>50</v>
      </c>
    </row>
    <row r="23" spans="3:72">
      <c r="C23" s="60" t="s">
        <v>111</v>
      </c>
      <c r="D23" s="83">
        <v>408605</v>
      </c>
      <c r="E23" s="83">
        <v>212900</v>
      </c>
      <c r="F23" s="83">
        <v>205462</v>
      </c>
      <c r="G23" s="83">
        <v>154516</v>
      </c>
      <c r="H23" s="12">
        <v>10256</v>
      </c>
      <c r="I23" s="103">
        <f t="shared" si="6"/>
        <v>0.27754974482943573</v>
      </c>
      <c r="J23" s="77">
        <f t="shared" si="7"/>
        <v>0.7404031031699585</v>
      </c>
      <c r="K23" s="12">
        <v>2483</v>
      </c>
      <c r="L23" s="78">
        <f t="shared" si="8"/>
        <v>24.210218408736349</v>
      </c>
      <c r="M23" s="77">
        <f t="shared" si="9"/>
        <v>0.29799103165543561</v>
      </c>
      <c r="N23" s="12">
        <v>1020</v>
      </c>
      <c r="O23" s="12">
        <f t="shared" si="10"/>
        <v>9.9453978159126368</v>
      </c>
      <c r="P23" s="12">
        <f t="shared" si="11"/>
        <v>0.12995312045377785</v>
      </c>
      <c r="Q23" s="12">
        <v>2437</v>
      </c>
      <c r="R23" s="12">
        <f t="shared" si="12"/>
        <v>23.76170046801872</v>
      </c>
      <c r="S23" s="77">
        <f t="shared" si="13"/>
        <v>0.31245895106074512</v>
      </c>
      <c r="T23" s="12">
        <v>152957</v>
      </c>
      <c r="U23" s="12">
        <v>2239</v>
      </c>
      <c r="V23" s="78">
        <f t="shared" si="14"/>
        <v>14.638100904175683</v>
      </c>
      <c r="W23" s="105">
        <f t="shared" si="15"/>
        <v>8.7355480521403087E-2</v>
      </c>
      <c r="X23" s="12">
        <v>320</v>
      </c>
      <c r="Y23" s="12">
        <f t="shared" si="16"/>
        <v>2.0920912413292623</v>
      </c>
      <c r="Z23" s="105">
        <f t="shared" si="17"/>
        <v>8.2375338992166314E-2</v>
      </c>
      <c r="AA23" s="12">
        <v>36</v>
      </c>
      <c r="AB23" s="76">
        <f t="shared" si="0"/>
        <v>0.23536026464954202</v>
      </c>
      <c r="AC23" s="107">
        <f t="shared" si="18"/>
        <v>4.870882228305496E-3</v>
      </c>
      <c r="AD23" s="114">
        <f t="shared" si="19"/>
        <v>3.2895376600762451E-2</v>
      </c>
      <c r="AE23" s="112">
        <f t="shared" si="20"/>
        <v>0.16037143801121234</v>
      </c>
      <c r="AF23" s="12">
        <v>556</v>
      </c>
      <c r="AG23" s="12">
        <f t="shared" si="1"/>
        <v>13.607273528224079</v>
      </c>
      <c r="AH23" s="105">
        <f t="shared" si="21"/>
        <v>0.16037143801121234</v>
      </c>
      <c r="AI23" s="109">
        <v>3</v>
      </c>
      <c r="AJ23" s="12"/>
      <c r="AK23" s="78">
        <f t="shared" si="2"/>
        <v>0</v>
      </c>
      <c r="AL23" s="114">
        <f t="shared" si="22"/>
        <v>0</v>
      </c>
      <c r="AM23" s="109">
        <v>165</v>
      </c>
      <c r="AN23" s="12"/>
      <c r="AO23" s="111">
        <f t="shared" si="3"/>
        <v>0</v>
      </c>
      <c r="AP23" s="114">
        <f t="shared" si="23"/>
        <v>0</v>
      </c>
      <c r="AQ23" s="109">
        <v>73</v>
      </c>
      <c r="AR23" s="12"/>
      <c r="AS23" s="78">
        <f t="shared" si="4"/>
        <v>0</v>
      </c>
      <c r="AT23" s="106"/>
      <c r="AU23" s="109">
        <v>22</v>
      </c>
      <c r="AV23" s="12"/>
      <c r="AW23" s="77">
        <f t="shared" si="24"/>
        <v>0</v>
      </c>
      <c r="AX23" s="106">
        <f t="shared" si="25"/>
        <v>0</v>
      </c>
      <c r="AY23" s="12">
        <v>7</v>
      </c>
      <c r="AZ23" s="12"/>
      <c r="BA23" s="78">
        <f t="shared" si="26"/>
        <v>0</v>
      </c>
      <c r="BB23" s="114">
        <f t="shared" si="27"/>
        <v>0</v>
      </c>
      <c r="BC23" s="12">
        <v>1</v>
      </c>
      <c r="BD23" s="12"/>
      <c r="BE23" s="111">
        <f t="shared" si="28"/>
        <v>0</v>
      </c>
      <c r="BF23" s="114">
        <f t="shared" si="29"/>
        <v>0</v>
      </c>
      <c r="BG23" s="109">
        <v>51</v>
      </c>
      <c r="BH23" s="109"/>
      <c r="BI23" s="118">
        <f t="shared" si="30"/>
        <v>0.1893817990363347</v>
      </c>
      <c r="BJ23" s="116">
        <f t="shared" si="31"/>
        <v>0.37876359807266941</v>
      </c>
      <c r="BK23" s="40">
        <v>4.7040275008404056</v>
      </c>
      <c r="BL23" s="40">
        <v>0.94080550016808118</v>
      </c>
      <c r="BM23" s="77">
        <f t="shared" si="5"/>
        <v>2.3024816146843068E-3</v>
      </c>
      <c r="BN23" s="114">
        <f t="shared" si="32"/>
        <v>0.16232725631685832</v>
      </c>
      <c r="BO23" s="40">
        <v>7.5264440013446494</v>
      </c>
      <c r="BP23" s="111">
        <f t="shared" si="33"/>
        <v>1.8419852917474454E-2</v>
      </c>
      <c r="BQ23" s="114">
        <f t="shared" si="34"/>
        <v>0.21643634175581108</v>
      </c>
      <c r="BR23" s="40">
        <v>1.8816110003361624</v>
      </c>
      <c r="BS23" s="40">
        <v>0.94080550016808118</v>
      </c>
      <c r="BT23" s="40">
        <v>0.94080550016808118</v>
      </c>
    </row>
    <row r="24" spans="3:72">
      <c r="C24" s="60" t="s">
        <v>41</v>
      </c>
      <c r="D24" s="83">
        <v>548371</v>
      </c>
      <c r="E24" s="83">
        <v>262078</v>
      </c>
      <c r="F24" s="83">
        <v>268349</v>
      </c>
      <c r="G24" s="83">
        <v>506449</v>
      </c>
      <c r="H24" s="12">
        <v>7113</v>
      </c>
      <c r="I24" s="103">
        <f t="shared" si="6"/>
        <v>0.13928578095023286</v>
      </c>
      <c r="J24" s="77">
        <f t="shared" si="7"/>
        <v>0.37156447218634314</v>
      </c>
      <c r="K24" s="12">
        <v>707</v>
      </c>
      <c r="L24" s="78">
        <f t="shared" si="8"/>
        <v>9.9395473077463805</v>
      </c>
      <c r="M24" s="77">
        <f t="shared" si="9"/>
        <v>0.1223407367260487</v>
      </c>
      <c r="N24" s="12">
        <v>457</v>
      </c>
      <c r="O24" s="12">
        <f t="shared" si="10"/>
        <v>6.4248558976521863</v>
      </c>
      <c r="P24" s="12">
        <f t="shared" si="11"/>
        <v>8.3951400217482652E-2</v>
      </c>
      <c r="Q24" s="12">
        <v>894</v>
      </c>
      <c r="R24" s="12">
        <f t="shared" si="12"/>
        <v>12.568536482496837</v>
      </c>
      <c r="S24" s="77">
        <f t="shared" si="13"/>
        <v>0.16527233524281182</v>
      </c>
      <c r="T24" s="12">
        <v>271283</v>
      </c>
      <c r="U24" s="12">
        <v>2369</v>
      </c>
      <c r="V24" s="78">
        <f t="shared" si="14"/>
        <v>8.7325781563901899</v>
      </c>
      <c r="W24" s="105">
        <f t="shared" si="15"/>
        <v>5.2113219196662661E-2</v>
      </c>
      <c r="X24" s="12">
        <v>289</v>
      </c>
      <c r="Y24" s="12">
        <f t="shared" si="16"/>
        <v>1.0653081837048395</v>
      </c>
      <c r="Z24" s="105">
        <f t="shared" si="17"/>
        <v>4.1946125976827731E-2</v>
      </c>
      <c r="AA24" s="12">
        <v>1416</v>
      </c>
      <c r="AB24" s="76">
        <f t="shared" si="0"/>
        <v>5.2196414814050272</v>
      </c>
      <c r="AC24" s="107">
        <f t="shared" si="18"/>
        <v>0.10802273258725023</v>
      </c>
      <c r="AD24" s="114">
        <f t="shared" si="19"/>
        <v>2.2747777408823978E-2</v>
      </c>
      <c r="AE24" s="112">
        <f t="shared" si="20"/>
        <v>0.1108998938935241</v>
      </c>
      <c r="AF24" s="12">
        <v>516</v>
      </c>
      <c r="AG24" s="12">
        <f t="shared" si="1"/>
        <v>9.4096879667232578</v>
      </c>
      <c r="AH24" s="105">
        <f t="shared" si="21"/>
        <v>0.1108998938935241</v>
      </c>
      <c r="AI24" s="109">
        <v>2</v>
      </c>
      <c r="AJ24" s="12"/>
      <c r="AK24" s="78">
        <f t="shared" si="2"/>
        <v>0</v>
      </c>
      <c r="AL24" s="114">
        <f t="shared" si="22"/>
        <v>0</v>
      </c>
      <c r="AM24" s="109">
        <v>179</v>
      </c>
      <c r="AN24" s="12"/>
      <c r="AO24" s="111">
        <f t="shared" si="3"/>
        <v>0</v>
      </c>
      <c r="AP24" s="114">
        <f t="shared" si="23"/>
        <v>0</v>
      </c>
      <c r="AQ24" s="109">
        <v>48</v>
      </c>
      <c r="AR24" s="12"/>
      <c r="AS24" s="78">
        <f t="shared" si="4"/>
        <v>0</v>
      </c>
      <c r="AT24" s="106"/>
      <c r="AU24" s="109">
        <v>10</v>
      </c>
      <c r="AV24" s="12"/>
      <c r="AW24" s="77">
        <f t="shared" si="24"/>
        <v>0</v>
      </c>
      <c r="AX24" s="106">
        <f t="shared" si="25"/>
        <v>0</v>
      </c>
      <c r="AY24" s="12">
        <v>5</v>
      </c>
      <c r="AZ24" s="12"/>
      <c r="BA24" s="78">
        <f t="shared" si="26"/>
        <v>0</v>
      </c>
      <c r="BB24" s="114">
        <f t="shared" si="27"/>
        <v>0</v>
      </c>
      <c r="BC24" s="12">
        <v>1</v>
      </c>
      <c r="BD24" s="12"/>
      <c r="BE24" s="111">
        <f t="shared" si="28"/>
        <v>0</v>
      </c>
      <c r="BF24" s="114">
        <f t="shared" si="29"/>
        <v>0</v>
      </c>
      <c r="BG24" s="109">
        <v>36</v>
      </c>
      <c r="BH24" s="109"/>
      <c r="BI24" s="118">
        <f t="shared" si="30"/>
        <v>0.20173928575516442</v>
      </c>
      <c r="BJ24" s="116">
        <f t="shared" si="31"/>
        <v>0.40347857151032884</v>
      </c>
      <c r="BK24" s="40">
        <v>4.9552700873453208</v>
      </c>
      <c r="BL24" s="40">
        <v>0.99105401746906407</v>
      </c>
      <c r="BM24" s="77">
        <f t="shared" si="5"/>
        <v>1.8072691981688748E-3</v>
      </c>
      <c r="BN24" s="114">
        <f t="shared" si="32"/>
        <v>0.12741428574010386</v>
      </c>
      <c r="BO24" s="40">
        <v>12.883702227097833</v>
      </c>
      <c r="BP24" s="111">
        <f t="shared" si="33"/>
        <v>2.3494499576195371E-2</v>
      </c>
      <c r="BQ24" s="114">
        <f t="shared" si="34"/>
        <v>0.27606428577022496</v>
      </c>
      <c r="BR24" s="40">
        <v>3.9642160698762563</v>
      </c>
      <c r="BS24" s="40">
        <v>0.99105401746906407</v>
      </c>
      <c r="BT24" s="40">
        <v>0.99105401746906407</v>
      </c>
    </row>
    <row r="25" spans="3:72">
      <c r="C25" s="60" t="s">
        <v>42</v>
      </c>
      <c r="D25" s="83">
        <v>94843</v>
      </c>
      <c r="E25" s="83">
        <v>51390</v>
      </c>
      <c r="F25" s="83">
        <v>45001</v>
      </c>
      <c r="G25" s="83">
        <v>12124</v>
      </c>
      <c r="H25" s="12">
        <v>5749</v>
      </c>
      <c r="I25" s="103">
        <f t="shared" si="6"/>
        <v>8.4899794884860016E-3</v>
      </c>
      <c r="J25" s="77">
        <f t="shared" si="7"/>
        <v>2.2648218116674217E-2</v>
      </c>
      <c r="K25" s="12">
        <v>41</v>
      </c>
      <c r="L25" s="78">
        <f t="shared" si="8"/>
        <v>0.71316750739258994</v>
      </c>
      <c r="M25" s="77">
        <f t="shared" si="9"/>
        <v>8.778009255561511E-3</v>
      </c>
      <c r="N25" s="12">
        <v>57</v>
      </c>
      <c r="O25" s="12">
        <f t="shared" si="10"/>
        <v>0.99147677857018612</v>
      </c>
      <c r="P25" s="12">
        <f t="shared" si="11"/>
        <v>1.2955288829824607E-2</v>
      </c>
      <c r="Q25" s="12">
        <v>4</v>
      </c>
      <c r="R25" s="12">
        <f t="shared" si="12"/>
        <v>6.9577317794399032E-2</v>
      </c>
      <c r="S25" s="77">
        <f t="shared" si="13"/>
        <v>9.1492003128809533E-4</v>
      </c>
      <c r="T25" s="12">
        <v>34513</v>
      </c>
      <c r="U25" s="12">
        <v>385</v>
      </c>
      <c r="V25" s="78">
        <f t="shared" si="14"/>
        <v>11.1552168748008</v>
      </c>
      <c r="W25" s="105">
        <f t="shared" si="15"/>
        <v>6.6570748268356988E-2</v>
      </c>
      <c r="X25" s="12">
        <v>74</v>
      </c>
      <c r="Y25" s="12">
        <f t="shared" si="16"/>
        <v>2.1441196071045692</v>
      </c>
      <c r="Z25" s="105">
        <f t="shared" si="17"/>
        <v>8.4423937152362336E-2</v>
      </c>
      <c r="AA25" s="12">
        <v>10</v>
      </c>
      <c r="AB25" s="76">
        <f t="shared" si="0"/>
        <v>0.28974589285196883</v>
      </c>
      <c r="AC25" s="107">
        <f t="shared" si="18"/>
        <v>5.996416269834908E-3</v>
      </c>
      <c r="AD25" s="114">
        <f t="shared" si="19"/>
        <v>8.3605011082554123E-2</v>
      </c>
      <c r="AE25" s="112">
        <f t="shared" si="20"/>
        <v>0.40759089081052746</v>
      </c>
      <c r="AF25" s="12">
        <v>328</v>
      </c>
      <c r="AG25" s="12">
        <f t="shared" si="1"/>
        <v>34.583469523317483</v>
      </c>
      <c r="AH25" s="105">
        <f t="shared" si="21"/>
        <v>0.40759089081052746</v>
      </c>
      <c r="AI25" s="109">
        <v>1</v>
      </c>
      <c r="AJ25" s="12"/>
      <c r="AK25" s="78">
        <f t="shared" si="2"/>
        <v>0</v>
      </c>
      <c r="AL25" s="114">
        <f t="shared" si="22"/>
        <v>0</v>
      </c>
      <c r="AM25" s="109">
        <v>24</v>
      </c>
      <c r="AN25" s="12"/>
      <c r="AO25" s="111">
        <f t="shared" si="3"/>
        <v>0</v>
      </c>
      <c r="AP25" s="114">
        <f t="shared" si="23"/>
        <v>0</v>
      </c>
      <c r="AQ25" s="109">
        <v>9</v>
      </c>
      <c r="AR25" s="12"/>
      <c r="AS25" s="78">
        <f t="shared" si="4"/>
        <v>0</v>
      </c>
      <c r="AT25" s="106"/>
      <c r="AU25" s="109">
        <v>1</v>
      </c>
      <c r="AV25" s="12"/>
      <c r="AW25" s="77">
        <f t="shared" si="24"/>
        <v>0</v>
      </c>
      <c r="AX25" s="106">
        <f t="shared" si="25"/>
        <v>0</v>
      </c>
      <c r="AY25" s="12">
        <v>1</v>
      </c>
      <c r="AZ25" s="12"/>
      <c r="BA25" s="78">
        <f t="shared" si="26"/>
        <v>0</v>
      </c>
      <c r="BB25" s="114">
        <f t="shared" si="27"/>
        <v>0</v>
      </c>
      <c r="BC25" s="12" t="s">
        <v>110</v>
      </c>
      <c r="BD25" s="12"/>
      <c r="BE25" s="111">
        <f t="shared" si="28"/>
        <v>0</v>
      </c>
      <c r="BF25" s="114">
        <f t="shared" si="29"/>
        <v>0</v>
      </c>
      <c r="BG25" s="109">
        <v>8</v>
      </c>
      <c r="BH25" s="109"/>
      <c r="BI25" s="118">
        <f t="shared" si="30"/>
        <v>0.4038674349642809</v>
      </c>
      <c r="BJ25" s="116">
        <f t="shared" si="31"/>
        <v>0.8077348699285618</v>
      </c>
      <c r="BK25" s="40">
        <v>1.917569753336029</v>
      </c>
      <c r="BL25" s="40">
        <v>0.38351395066720578</v>
      </c>
      <c r="BM25" s="77">
        <f t="shared" si="5"/>
        <v>4.0436716538617065E-3</v>
      </c>
      <c r="BN25" s="114">
        <f t="shared" si="32"/>
        <v>0.28508289526890418</v>
      </c>
      <c r="BO25" s="40">
        <v>4.218653457339264</v>
      </c>
      <c r="BP25" s="111">
        <f t="shared" si="33"/>
        <v>4.4480388192478772E-2</v>
      </c>
      <c r="BQ25" s="114">
        <f t="shared" si="34"/>
        <v>0.52265197465965763</v>
      </c>
      <c r="BR25" s="40">
        <v>1.1505418520016173</v>
      </c>
      <c r="BS25" s="40">
        <v>0.38351395066720578</v>
      </c>
      <c r="BT25" s="40">
        <v>0.38351395066720578</v>
      </c>
    </row>
    <row r="26" spans="3:72" s="126" customFormat="1">
      <c r="C26" s="127" t="s">
        <v>43</v>
      </c>
      <c r="D26" s="128">
        <v>36349</v>
      </c>
      <c r="E26" s="128">
        <v>16672</v>
      </c>
      <c r="F26" s="128">
        <v>19811</v>
      </c>
      <c r="G26" s="128">
        <v>18963</v>
      </c>
      <c r="H26" s="129">
        <v>2921</v>
      </c>
      <c r="I26" s="130">
        <f t="shared" si="6"/>
        <v>0.52558042422344797</v>
      </c>
      <c r="J26" s="130">
        <f t="shared" si="7"/>
        <v>1.4020599345157585</v>
      </c>
      <c r="K26" s="129">
        <v>1362</v>
      </c>
      <c r="L26" s="131">
        <f t="shared" si="8"/>
        <v>46.627867168777811</v>
      </c>
      <c r="M26" s="130">
        <f t="shared" si="9"/>
        <v>0.57391825248890627</v>
      </c>
      <c r="N26" s="129">
        <v>857</v>
      </c>
      <c r="O26" s="129">
        <f t="shared" si="10"/>
        <v>29.339267374186921</v>
      </c>
      <c r="P26" s="129">
        <f t="shared" si="11"/>
        <v>0.38336619788128939</v>
      </c>
      <c r="Q26" s="129">
        <v>988</v>
      </c>
      <c r="R26" s="129">
        <f t="shared" si="12"/>
        <v>33.824032865457035</v>
      </c>
      <c r="S26" s="130">
        <f t="shared" si="13"/>
        <v>0.44477548414556284</v>
      </c>
      <c r="T26" s="129">
        <v>16674</v>
      </c>
      <c r="U26" s="129">
        <v>1206</v>
      </c>
      <c r="V26" s="131">
        <f t="shared" si="14"/>
        <v>72.328175602734802</v>
      </c>
      <c r="W26" s="132">
        <f t="shared" si="15"/>
        <v>0.43163130083431561</v>
      </c>
      <c r="X26" s="129">
        <v>235</v>
      </c>
      <c r="Y26" s="129">
        <f t="shared" si="16"/>
        <v>14.093798728559435</v>
      </c>
      <c r="Z26" s="132">
        <f t="shared" si="17"/>
        <v>0.55493824792019464</v>
      </c>
      <c r="AA26" s="129">
        <v>343</v>
      </c>
      <c r="AB26" s="132">
        <f t="shared" si="0"/>
        <v>20.570948782535684</v>
      </c>
      <c r="AC26" s="133">
        <f t="shared" si="18"/>
        <v>0.42572466084465982</v>
      </c>
      <c r="AD26" s="134">
        <f t="shared" si="19"/>
        <v>1</v>
      </c>
      <c r="AE26" s="133">
        <f t="shared" si="20"/>
        <v>4.8751968994784285</v>
      </c>
      <c r="AF26" s="129">
        <v>158</v>
      </c>
      <c r="AG26" s="129">
        <f t="shared" si="1"/>
        <v>43.467495667005963</v>
      </c>
      <c r="AH26" s="132">
        <f t="shared" si="21"/>
        <v>0.51229548464685593</v>
      </c>
      <c r="AI26" s="135"/>
      <c r="AJ26" s="129">
        <v>1</v>
      </c>
      <c r="AK26" s="131">
        <f t="shared" si="2"/>
        <v>0.27511073206965803</v>
      </c>
      <c r="AL26" s="134">
        <f t="shared" si="22"/>
        <v>1</v>
      </c>
      <c r="AM26" s="135"/>
      <c r="AN26" s="129">
        <v>135</v>
      </c>
      <c r="AO26" s="134">
        <f t="shared" si="3"/>
        <v>3.7139948829403835</v>
      </c>
      <c r="AP26" s="134">
        <f t="shared" si="23"/>
        <v>1</v>
      </c>
      <c r="AQ26" s="135"/>
      <c r="AR26" s="129">
        <v>55</v>
      </c>
      <c r="AS26" s="131">
        <f t="shared" si="4"/>
        <v>1.5131090263831191</v>
      </c>
      <c r="AT26" s="131"/>
      <c r="AU26" s="135"/>
      <c r="AV26" s="129">
        <v>17</v>
      </c>
      <c r="AW26" s="130">
        <f t="shared" si="24"/>
        <v>0.46768824451841867</v>
      </c>
      <c r="AX26" s="131">
        <f t="shared" si="25"/>
        <v>0.5860593609048671</v>
      </c>
      <c r="AY26" s="129"/>
      <c r="AZ26" s="129">
        <v>6</v>
      </c>
      <c r="BA26" s="131">
        <f t="shared" si="26"/>
        <v>0.16506643924179482</v>
      </c>
      <c r="BB26" s="134">
        <f t="shared" si="27"/>
        <v>0.77684205392670547</v>
      </c>
      <c r="BC26" s="129"/>
      <c r="BD26" s="129">
        <v>1</v>
      </c>
      <c r="BE26" s="134">
        <f t="shared" si="28"/>
        <v>2.7511073206965803E-2</v>
      </c>
      <c r="BF26" s="134">
        <f t="shared" si="29"/>
        <v>1</v>
      </c>
      <c r="BG26" s="135"/>
      <c r="BH26" s="135">
        <v>38</v>
      </c>
      <c r="BI26" s="136">
        <f t="shared" si="30"/>
        <v>1</v>
      </c>
      <c r="BJ26" s="136">
        <f t="shared" si="31"/>
        <v>2</v>
      </c>
      <c r="BK26" s="137">
        <v>2.5779066963589172</v>
      </c>
      <c r="BL26" s="137">
        <v>0.5155813392717834</v>
      </c>
      <c r="BM26" s="130">
        <f t="shared" si="5"/>
        <v>1.4184195968851506E-2</v>
      </c>
      <c r="BN26" s="134">
        <f t="shared" si="32"/>
        <v>1</v>
      </c>
      <c r="BO26" s="137">
        <v>3.0934880356307004</v>
      </c>
      <c r="BP26" s="134">
        <f t="shared" si="33"/>
        <v>8.510517581310903E-2</v>
      </c>
      <c r="BQ26" s="134">
        <f t="shared" si="34"/>
        <v>1</v>
      </c>
      <c r="BR26" s="137">
        <v>1.0311626785435668</v>
      </c>
      <c r="BS26" s="137">
        <v>0.5155813392717834</v>
      </c>
      <c r="BT26" s="137">
        <v>0.5155813392717834</v>
      </c>
    </row>
    <row r="27" spans="3:72">
      <c r="C27" s="60" t="s">
        <v>44</v>
      </c>
      <c r="D27" s="83">
        <v>25709</v>
      </c>
      <c r="E27" s="83">
        <v>7016</v>
      </c>
      <c r="F27" s="83">
        <v>12511</v>
      </c>
      <c r="G27" s="83">
        <v>374</v>
      </c>
      <c r="H27" s="12">
        <v>1038</v>
      </c>
      <c r="I27" s="103">
        <f t="shared" si="6"/>
        <v>2.0558665661140414E-2</v>
      </c>
      <c r="J27" s="77">
        <f t="shared" si="7"/>
        <v>5.4843141224634559E-2</v>
      </c>
      <c r="K27" s="12">
        <v>9</v>
      </c>
      <c r="L27" s="78">
        <f t="shared" si="8"/>
        <v>0.86705202312138718</v>
      </c>
      <c r="M27" s="77">
        <f t="shared" si="9"/>
        <v>1.0672094010339025E-2</v>
      </c>
      <c r="N27" s="12">
        <v>21</v>
      </c>
      <c r="O27" s="12">
        <f t="shared" si="10"/>
        <v>2.0231213872832372</v>
      </c>
      <c r="P27" s="12">
        <f t="shared" si="11"/>
        <v>2.6435436993136177E-2</v>
      </c>
      <c r="Q27" s="12">
        <v>14</v>
      </c>
      <c r="R27" s="12">
        <f t="shared" si="12"/>
        <v>1.3487475915221581</v>
      </c>
      <c r="S27" s="77">
        <f t="shared" si="13"/>
        <v>1.7735610221159354E-2</v>
      </c>
      <c r="T27" s="12">
        <v>8154</v>
      </c>
      <c r="U27" s="12">
        <v>753</v>
      </c>
      <c r="V27" s="78">
        <f t="shared" si="14"/>
        <v>92.347314201618829</v>
      </c>
      <c r="W27" s="105">
        <f t="shared" si="15"/>
        <v>0.55109908448862988</v>
      </c>
      <c r="X27" s="12">
        <v>173</v>
      </c>
      <c r="Y27" s="12">
        <f t="shared" si="16"/>
        <v>21.216580819229826</v>
      </c>
      <c r="Z27" s="105">
        <f t="shared" si="17"/>
        <v>0.83539522689664869</v>
      </c>
      <c r="AA27" s="12">
        <v>394</v>
      </c>
      <c r="AB27" s="76">
        <f t="shared" si="0"/>
        <v>48.319843021829776</v>
      </c>
      <c r="AC27" s="107">
        <f t="shared" si="18"/>
        <v>1</v>
      </c>
      <c r="AD27" s="114">
        <f t="shared" si="19"/>
        <v>4.4195334117930841E-2</v>
      </c>
      <c r="AE27" s="112">
        <f t="shared" si="20"/>
        <v>0.21546095586314964</v>
      </c>
      <c r="AF27" s="12">
        <v>47</v>
      </c>
      <c r="AG27" s="12">
        <f t="shared" si="1"/>
        <v>18.281535648994517</v>
      </c>
      <c r="AH27" s="105">
        <f t="shared" si="21"/>
        <v>0.21546095586314964</v>
      </c>
      <c r="AI27" s="109"/>
      <c r="AJ27" s="12"/>
      <c r="AK27" s="78">
        <f t="shared" si="2"/>
        <v>0</v>
      </c>
      <c r="AL27" s="114">
        <f t="shared" si="22"/>
        <v>0</v>
      </c>
      <c r="AM27" s="109"/>
      <c r="AN27" s="12"/>
      <c r="AO27" s="111">
        <f t="shared" si="3"/>
        <v>0</v>
      </c>
      <c r="AP27" s="114">
        <f t="shared" si="23"/>
        <v>0</v>
      </c>
      <c r="AQ27" s="109"/>
      <c r="AR27" s="12"/>
      <c r="AS27" s="78">
        <f t="shared" si="4"/>
        <v>0</v>
      </c>
      <c r="AT27" s="106"/>
      <c r="AU27" s="109"/>
      <c r="AV27" s="12"/>
      <c r="AW27" s="77">
        <f t="shared" si="24"/>
        <v>0</v>
      </c>
      <c r="AX27" s="106">
        <f t="shared" si="25"/>
        <v>0</v>
      </c>
      <c r="AY27" s="12"/>
      <c r="AZ27" s="12"/>
      <c r="BA27" s="78">
        <f t="shared" si="26"/>
        <v>0</v>
      </c>
      <c r="BB27" s="114">
        <f t="shared" si="27"/>
        <v>0</v>
      </c>
      <c r="BC27" s="12"/>
      <c r="BD27" s="12"/>
      <c r="BE27" s="111">
        <f t="shared" si="28"/>
        <v>0</v>
      </c>
      <c r="BF27" s="114">
        <f t="shared" si="29"/>
        <v>0</v>
      </c>
      <c r="BG27" s="109"/>
      <c r="BH27" s="109"/>
      <c r="BI27" s="118">
        <f t="shared" si="30"/>
        <v>0.18938179903633467</v>
      </c>
      <c r="BJ27" s="116">
        <f t="shared" si="31"/>
        <v>0.37876359807266935</v>
      </c>
      <c r="BK27" s="40">
        <v>0.29597249915959417</v>
      </c>
      <c r="BL27" s="40">
        <v>5.9194499831918837E-2</v>
      </c>
      <c r="BM27" s="77">
        <f t="shared" si="5"/>
        <v>2.3024816146843064E-3</v>
      </c>
      <c r="BN27" s="114">
        <f t="shared" si="32"/>
        <v>0.16232725631685829</v>
      </c>
      <c r="BO27" s="40">
        <v>0.4735559986553507</v>
      </c>
      <c r="BP27" s="111">
        <f t="shared" si="33"/>
        <v>1.8419852917474451E-2</v>
      </c>
      <c r="BQ27" s="114">
        <f t="shared" si="34"/>
        <v>0.21643634175581106</v>
      </c>
      <c r="BR27" s="40">
        <v>0.11838899966383767</v>
      </c>
      <c r="BS27" s="40">
        <v>5.9194499831918837E-2</v>
      </c>
      <c r="BT27" s="40">
        <v>5.9194499831918837E-2</v>
      </c>
    </row>
    <row r="28" spans="3:72">
      <c r="C28" s="60" t="s">
        <v>45</v>
      </c>
      <c r="D28" s="83">
        <v>16154</v>
      </c>
      <c r="E28" s="83"/>
      <c r="F28" s="83"/>
      <c r="G28" s="83">
        <v>22176</v>
      </c>
      <c r="H28" s="12"/>
      <c r="I28" s="104" t="s">
        <v>50</v>
      </c>
      <c r="J28" s="12" t="s">
        <v>50</v>
      </c>
      <c r="K28" s="12" t="s">
        <v>50</v>
      </c>
      <c r="L28" s="78" t="s">
        <v>50</v>
      </c>
      <c r="M28" s="77" t="s">
        <v>50</v>
      </c>
      <c r="N28" s="12"/>
      <c r="O28" s="12" t="e">
        <f t="shared" si="10"/>
        <v>#DIV/0!</v>
      </c>
      <c r="P28" s="12" t="e">
        <f t="shared" si="11"/>
        <v>#DIV/0!</v>
      </c>
      <c r="Q28" s="12"/>
      <c r="R28" s="12" t="e">
        <f t="shared" si="12"/>
        <v>#DIV/0!</v>
      </c>
      <c r="S28" s="77" t="e">
        <f t="shared" si="13"/>
        <v>#DIV/0!</v>
      </c>
      <c r="T28" s="12"/>
      <c r="U28" s="12"/>
      <c r="V28" s="78" t="e">
        <f t="shared" si="14"/>
        <v>#DIV/0!</v>
      </c>
      <c r="W28" s="105" t="e">
        <f t="shared" si="15"/>
        <v>#DIV/0!</v>
      </c>
      <c r="X28" s="12"/>
      <c r="Y28" s="12" t="e">
        <f t="shared" si="16"/>
        <v>#DIV/0!</v>
      </c>
      <c r="Z28" s="105" t="e">
        <f t="shared" si="17"/>
        <v>#DIV/0!</v>
      </c>
      <c r="AA28" s="12"/>
      <c r="AB28" s="76" t="e">
        <f t="shared" si="0"/>
        <v>#DIV/0!</v>
      </c>
      <c r="AC28" s="107" t="e">
        <f t="shared" si="18"/>
        <v>#DIV/0!</v>
      </c>
      <c r="AD28" s="114" t="e">
        <f t="shared" si="19"/>
        <v>#VALUE!</v>
      </c>
      <c r="AE28" s="112" t="e">
        <f t="shared" si="20"/>
        <v>#VALUE!</v>
      </c>
      <c r="AF28" s="12" t="s">
        <v>50</v>
      </c>
      <c r="AG28" s="12" t="e">
        <f t="shared" si="1"/>
        <v>#VALUE!</v>
      </c>
      <c r="AH28" s="105" t="e">
        <f t="shared" si="21"/>
        <v>#VALUE!</v>
      </c>
      <c r="AI28" s="109" t="s">
        <v>50</v>
      </c>
      <c r="AJ28" s="12" t="s">
        <v>50</v>
      </c>
      <c r="AK28" s="78" t="e">
        <f t="shared" si="2"/>
        <v>#VALUE!</v>
      </c>
      <c r="AL28" s="114" t="e">
        <f t="shared" si="22"/>
        <v>#VALUE!</v>
      </c>
      <c r="AM28" s="109" t="s">
        <v>50</v>
      </c>
      <c r="AN28" s="12" t="s">
        <v>50</v>
      </c>
      <c r="AO28" s="111" t="e">
        <f t="shared" si="3"/>
        <v>#VALUE!</v>
      </c>
      <c r="AP28" s="114" t="e">
        <f t="shared" si="23"/>
        <v>#VALUE!</v>
      </c>
      <c r="AQ28" s="109" t="s">
        <v>50</v>
      </c>
      <c r="AR28" s="12" t="s">
        <v>50</v>
      </c>
      <c r="AS28" s="78" t="e">
        <f t="shared" si="4"/>
        <v>#VALUE!</v>
      </c>
      <c r="AT28" s="106"/>
      <c r="AU28" s="109" t="s">
        <v>50</v>
      </c>
      <c r="AV28" s="12" t="s">
        <v>50</v>
      </c>
      <c r="AW28" s="77" t="e">
        <f t="shared" si="24"/>
        <v>#VALUE!</v>
      </c>
      <c r="AX28" s="106" t="e">
        <f t="shared" si="25"/>
        <v>#VALUE!</v>
      </c>
      <c r="AY28" s="12" t="s">
        <v>50</v>
      </c>
      <c r="AZ28" s="12" t="s">
        <v>50</v>
      </c>
      <c r="BA28" s="78" t="e">
        <f t="shared" si="26"/>
        <v>#VALUE!</v>
      </c>
      <c r="BB28" s="114" t="e">
        <f t="shared" si="27"/>
        <v>#VALUE!</v>
      </c>
      <c r="BC28" s="12" t="s">
        <v>50</v>
      </c>
      <c r="BD28" s="12" t="s">
        <v>50</v>
      </c>
      <c r="BE28" s="111" t="e">
        <f t="shared" si="28"/>
        <v>#VALUE!</v>
      </c>
      <c r="BF28" s="114" t="e">
        <f t="shared" si="29"/>
        <v>#VALUE!</v>
      </c>
      <c r="BG28" s="109" t="s">
        <v>50</v>
      </c>
      <c r="BH28" s="109" t="s">
        <v>50</v>
      </c>
      <c r="BI28" s="118" t="e">
        <f t="shared" si="30"/>
        <v>#VALUE!</v>
      </c>
      <c r="BJ28" s="116" t="e">
        <f t="shared" si="31"/>
        <v>#VALUE!</v>
      </c>
      <c r="BK28" s="12" t="s">
        <v>50</v>
      </c>
      <c r="BL28" s="12" t="s">
        <v>50</v>
      </c>
      <c r="BM28" s="77" t="e">
        <f t="shared" si="5"/>
        <v>#VALUE!</v>
      </c>
      <c r="BN28" s="114" t="e">
        <f t="shared" si="32"/>
        <v>#VALUE!</v>
      </c>
      <c r="BO28" s="12" t="s">
        <v>50</v>
      </c>
      <c r="BP28" s="111" t="e">
        <f t="shared" si="33"/>
        <v>#VALUE!</v>
      </c>
      <c r="BQ28" s="114" t="e">
        <f t="shared" si="34"/>
        <v>#VALUE!</v>
      </c>
      <c r="BR28" s="12" t="s">
        <v>50</v>
      </c>
      <c r="BS28" s="12" t="s">
        <v>50</v>
      </c>
      <c r="BT28" s="12" t="s">
        <v>50</v>
      </c>
    </row>
    <row r="29" spans="3:72">
      <c r="H29">
        <f>1/J18</f>
        <v>0.37486302210395323</v>
      </c>
      <c r="K29">
        <f>1/L18</f>
        <v>1.2308481758591009E-2</v>
      </c>
      <c r="N29">
        <f>1/O18</f>
        <v>1.3066658856607309E-2</v>
      </c>
      <c r="Q29">
        <f>1/R13</f>
        <v>1.3149688149688149E-2</v>
      </c>
      <c r="U29">
        <f>1/V10</f>
        <v>5.9676785324306618E-3</v>
      </c>
      <c r="X29">
        <f>1/Y10</f>
        <v>3.9374639769452449E-2</v>
      </c>
      <c r="AA29">
        <f>1/AB27</f>
        <v>2.0695431472081218E-2</v>
      </c>
      <c r="AD29" s="121">
        <f>1/AE26</f>
        <v>0.20511992040916024</v>
      </c>
      <c r="AF29">
        <f>1/AG20</f>
        <v>1.1785714285714285E-2</v>
      </c>
      <c r="AJ29">
        <f>1/AK26</f>
        <v>3.6349</v>
      </c>
      <c r="AN29">
        <f>1/AO26</f>
        <v>0.26925185185185185</v>
      </c>
      <c r="AR29">
        <f>1/AS18</f>
        <v>0.61721162444113253</v>
      </c>
      <c r="AV29">
        <f>1/AW18</f>
        <v>1.2530983358547656</v>
      </c>
      <c r="AZ29">
        <f>1/BA18</f>
        <v>4.7062386363636364</v>
      </c>
      <c r="BD29">
        <f>1/BE26</f>
        <v>36.349000000000004</v>
      </c>
      <c r="BI29" s="119">
        <f>1/BJ26</f>
        <v>0.5</v>
      </c>
      <c r="BL29">
        <f>1/BM26</f>
        <v>70.501000000000005</v>
      </c>
      <c r="BO29">
        <f>1/BP26</f>
        <v>11.750166666666667</v>
      </c>
    </row>
    <row r="36" spans="4:62">
      <c r="D36" s="325" t="s">
        <v>131</v>
      </c>
      <c r="E36" s="325"/>
      <c r="F36" s="325"/>
      <c r="G36" s="325"/>
      <c r="H36" s="325"/>
      <c r="I36" s="325"/>
      <c r="J36" s="325"/>
      <c r="K36" s="325"/>
      <c r="L36" s="325"/>
      <c r="N36" s="13" t="s">
        <v>68</v>
      </c>
      <c r="O36" s="311" t="s">
        <v>115</v>
      </c>
      <c r="P36" s="311"/>
      <c r="Q36" s="311" t="s">
        <v>69</v>
      </c>
      <c r="R36" s="311"/>
      <c r="S36" s="311"/>
      <c r="T36" s="311"/>
      <c r="U36" s="311"/>
    </row>
    <row r="37" spans="4:62" ht="41.4">
      <c r="D37" s="80" t="s">
        <v>5</v>
      </c>
      <c r="E37" s="150" t="s">
        <v>122</v>
      </c>
      <c r="F37" s="150" t="s">
        <v>61</v>
      </c>
      <c r="G37" s="150" t="s">
        <v>121</v>
      </c>
      <c r="H37" s="150" t="s">
        <v>120</v>
      </c>
      <c r="I37" s="150" t="s">
        <v>60</v>
      </c>
      <c r="J37" s="150" t="s">
        <v>119</v>
      </c>
      <c r="K37" s="150" t="s">
        <v>57</v>
      </c>
      <c r="L37" s="150" t="s">
        <v>55</v>
      </c>
      <c r="N37" s="56" t="s">
        <v>121</v>
      </c>
      <c r="O37" s="322" t="s">
        <v>124</v>
      </c>
      <c r="P37" s="322"/>
      <c r="Q37" s="322" t="s">
        <v>128</v>
      </c>
      <c r="R37" s="322"/>
      <c r="S37" s="322"/>
      <c r="T37" s="322"/>
      <c r="U37" s="322"/>
    </row>
    <row r="38" spans="4:62">
      <c r="D38" s="58" t="s">
        <v>21</v>
      </c>
      <c r="E38" s="78">
        <f>F38*$B$57</f>
        <v>0.177990137213728</v>
      </c>
      <c r="F38" s="76">
        <f>SUM(G38:L38)</f>
        <v>0.7009028464045467</v>
      </c>
      <c r="G38" s="78">
        <v>9.8797447475838338E-2</v>
      </c>
      <c r="H38" s="78">
        <v>0.10326211769123958</v>
      </c>
      <c r="I38" s="78">
        <v>7.9098029943656473E-2</v>
      </c>
      <c r="J38" s="78">
        <v>0.11716356218500074</v>
      </c>
      <c r="K38" s="124">
        <v>9.872283809243862E-2</v>
      </c>
      <c r="L38" s="78">
        <v>0.20385885101637299</v>
      </c>
      <c r="N38" s="56" t="s">
        <v>120</v>
      </c>
      <c r="O38" s="321" t="s">
        <v>125</v>
      </c>
      <c r="P38" s="321"/>
      <c r="Q38" s="321" t="s">
        <v>86</v>
      </c>
      <c r="R38" s="321"/>
      <c r="S38" s="321"/>
      <c r="T38" s="321"/>
      <c r="U38" s="321"/>
    </row>
    <row r="39" spans="4:62" s="54" customFormat="1" ht="30" customHeight="1">
      <c r="D39" s="58" t="s">
        <v>22</v>
      </c>
      <c r="E39" s="124">
        <f t="shared" ref="E39:E61" si="35">F39*$B$57</f>
        <v>0.17757040515943137</v>
      </c>
      <c r="F39" s="125">
        <f t="shared" ref="F39:F61" si="36">SUM(G39:L39)</f>
        <v>0.69924999419492972</v>
      </c>
      <c r="G39" s="124">
        <v>0.28273363950516295</v>
      </c>
      <c r="H39" s="124">
        <v>4.4789636750560101E-2</v>
      </c>
      <c r="I39" s="124">
        <v>5.0951939451658233E-2</v>
      </c>
      <c r="J39" s="124">
        <v>2.8119520491841506E-3</v>
      </c>
      <c r="K39" s="124">
        <v>5.7437317278187863E-2</v>
      </c>
      <c r="L39" s="124">
        <v>0.26052550916017647</v>
      </c>
      <c r="N39" s="56" t="s">
        <v>60</v>
      </c>
      <c r="O39" s="323" t="s">
        <v>4</v>
      </c>
      <c r="P39" s="323"/>
      <c r="Q39" s="323" t="s">
        <v>87</v>
      </c>
      <c r="R39" s="323"/>
      <c r="S39" s="323"/>
      <c r="T39" s="323"/>
      <c r="U39" s="323"/>
      <c r="AD39" s="141"/>
      <c r="AE39" s="142"/>
      <c r="AI39" s="143"/>
      <c r="AM39" s="143"/>
      <c r="AQ39" s="143"/>
      <c r="AU39" s="143"/>
      <c r="BG39" s="143"/>
      <c r="BH39" s="143"/>
      <c r="BI39" s="144"/>
      <c r="BJ39" s="143"/>
    </row>
    <row r="40" spans="4:62" s="1" customFormat="1" ht="32.25" customHeight="1">
      <c r="D40" s="145" t="s">
        <v>23</v>
      </c>
      <c r="E40" s="124">
        <f t="shared" si="35"/>
        <v>0.13836887304425877</v>
      </c>
      <c r="F40" s="125">
        <f t="shared" si="36"/>
        <v>0.54487927527160884</v>
      </c>
      <c r="G40" s="124">
        <v>0.17165361664991013</v>
      </c>
      <c r="H40" s="124">
        <v>2.5019499768900607E-2</v>
      </c>
      <c r="I40" s="124">
        <v>4.2488488770227928E-2</v>
      </c>
      <c r="J40" s="124">
        <v>1.6474485290753585E-3</v>
      </c>
      <c r="K40" s="124">
        <v>3.0910055102511859E-2</v>
      </c>
      <c r="L40" s="124">
        <v>0.27316016645098296</v>
      </c>
      <c r="N40" s="56" t="s">
        <v>119</v>
      </c>
      <c r="O40" s="324" t="s">
        <v>126</v>
      </c>
      <c r="P40" s="324"/>
      <c r="Q40" s="324" t="s">
        <v>88</v>
      </c>
      <c r="R40" s="324"/>
      <c r="S40" s="324"/>
      <c r="T40" s="324"/>
      <c r="U40" s="324"/>
      <c r="AD40" s="146"/>
      <c r="AE40" s="147"/>
      <c r="AI40" s="148"/>
      <c r="AM40" s="148"/>
      <c r="AQ40" s="148"/>
      <c r="AU40" s="148"/>
      <c r="BG40" s="148"/>
      <c r="BH40" s="148"/>
      <c r="BI40" s="149"/>
      <c r="BJ40" s="148"/>
    </row>
    <row r="41" spans="4:62" ht="58.5" customHeight="1">
      <c r="D41" s="58" t="s">
        <v>24</v>
      </c>
      <c r="E41" s="124">
        <f t="shared" si="35"/>
        <v>0.57326122684433678</v>
      </c>
      <c r="F41" s="125">
        <f t="shared" si="36"/>
        <v>2.2574308437443475</v>
      </c>
      <c r="G41" s="124">
        <v>0.92317640114751498</v>
      </c>
      <c r="H41" s="124">
        <v>0.180177857411181</v>
      </c>
      <c r="I41" s="124">
        <v>0.25716972074767008</v>
      </c>
      <c r="J41" s="124">
        <v>0.22961309328445745</v>
      </c>
      <c r="K41" s="124">
        <v>6.4324868512852587E-2</v>
      </c>
      <c r="L41" s="124">
        <v>0.60296890264067171</v>
      </c>
      <c r="N41" s="56" t="s">
        <v>57</v>
      </c>
      <c r="O41" s="320" t="s">
        <v>127</v>
      </c>
      <c r="P41" s="320"/>
      <c r="Q41" s="323" t="s">
        <v>129</v>
      </c>
      <c r="R41" s="323"/>
      <c r="S41" s="323"/>
      <c r="T41" s="323"/>
      <c r="U41" s="323"/>
    </row>
    <row r="42" spans="4:62">
      <c r="D42" s="58" t="s">
        <v>25</v>
      </c>
      <c r="E42" s="78">
        <f t="shared" si="35"/>
        <v>9.8265601534788846E-2</v>
      </c>
      <c r="F42" s="76">
        <f t="shared" si="36"/>
        <v>0.38695761966116593</v>
      </c>
      <c r="G42" s="78">
        <v>0.11262148580447852</v>
      </c>
      <c r="H42" s="78">
        <v>3.8038571207813204E-2</v>
      </c>
      <c r="I42" s="78">
        <v>5.6993948297024526E-2</v>
      </c>
      <c r="J42" s="78">
        <v>1.114961484206088E-2</v>
      </c>
      <c r="K42" s="124">
        <v>4.1616797962149607E-2</v>
      </c>
      <c r="L42" s="78">
        <v>0.12653720154763917</v>
      </c>
      <c r="N42" s="56" t="s">
        <v>55</v>
      </c>
      <c r="O42" s="321" t="s">
        <v>0</v>
      </c>
      <c r="P42" s="321"/>
      <c r="Q42" s="321" t="s">
        <v>130</v>
      </c>
      <c r="R42" s="321"/>
      <c r="S42" s="321"/>
      <c r="T42" s="321"/>
      <c r="U42" s="321"/>
    </row>
    <row r="43" spans="4:62">
      <c r="D43" s="58" t="s">
        <v>26</v>
      </c>
      <c r="E43" s="78">
        <f t="shared" si="35"/>
        <v>0.13781809068720421</v>
      </c>
      <c r="F43" s="76">
        <f t="shared" si="36"/>
        <v>0.54271036339900669</v>
      </c>
      <c r="G43" s="78">
        <v>0.17421314469307506</v>
      </c>
      <c r="H43" s="78">
        <v>3.9543785391953294E-2</v>
      </c>
      <c r="I43" s="78">
        <v>8.0957360074831938E-2</v>
      </c>
      <c r="J43" s="78">
        <v>1.5433163623872728E-3</v>
      </c>
      <c r="K43" s="124">
        <v>4.2593905860386139E-2</v>
      </c>
      <c r="L43" s="78">
        <v>0.20385885101637299</v>
      </c>
      <c r="O43" s="64"/>
      <c r="P43" s="64"/>
    </row>
    <row r="44" spans="4:62" ht="27.6">
      <c r="D44" s="122" t="s">
        <v>27</v>
      </c>
      <c r="E44" s="124">
        <f t="shared" si="35"/>
        <v>0.99615648137955981</v>
      </c>
      <c r="F44" s="125">
        <f>SUM(G44:L44)</f>
        <v>3.922739339342562</v>
      </c>
      <c r="G44" s="124">
        <v>0.80740949310284038</v>
      </c>
      <c r="H44" s="124">
        <v>0.99999999999999989</v>
      </c>
      <c r="I44" s="124">
        <v>1</v>
      </c>
      <c r="J44" s="124">
        <v>0.41654421831386479</v>
      </c>
      <c r="K44" s="124">
        <v>0.44715810276346107</v>
      </c>
      <c r="L44" s="124">
        <v>0.25162752516239562</v>
      </c>
    </row>
    <row r="45" spans="4:62">
      <c r="D45" s="58" t="s">
        <v>28</v>
      </c>
      <c r="E45" s="78">
        <f t="shared" si="35"/>
        <v>0.31156646332408217</v>
      </c>
      <c r="F45" s="76">
        <f t="shared" si="36"/>
        <v>1.2269096726737283</v>
      </c>
      <c r="G45" s="78">
        <v>0.62863646249314886</v>
      </c>
      <c r="H45" s="78">
        <v>6.0550374699745703E-2</v>
      </c>
      <c r="I45" s="78">
        <v>5.9738185146398955E-2</v>
      </c>
      <c r="J45" s="78">
        <v>9.8627350684992524E-2</v>
      </c>
      <c r="K45" s="124">
        <v>2.921299668789212E-2</v>
      </c>
      <c r="L45" s="78">
        <v>0.3501443029615503</v>
      </c>
    </row>
    <row r="46" spans="4:62">
      <c r="D46" s="58" t="s">
        <v>29</v>
      </c>
      <c r="E46" s="78">
        <f t="shared" si="35"/>
        <v>0.10827058003634399</v>
      </c>
      <c r="F46" s="76">
        <f t="shared" si="36"/>
        <v>0.42635597071438058</v>
      </c>
      <c r="G46" s="78">
        <v>0.15983931436712101</v>
      </c>
      <c r="H46" s="78">
        <v>2.7432050697990942E-2</v>
      </c>
      <c r="I46" s="78">
        <v>7.8445303985959308E-2</v>
      </c>
      <c r="J46" s="78">
        <v>1.2884716394023919E-3</v>
      </c>
      <c r="K46" s="124">
        <v>3.2813628476267759E-2</v>
      </c>
      <c r="L46" s="78">
        <v>0.12653720154763914</v>
      </c>
    </row>
    <row r="47" spans="4:62">
      <c r="D47" s="58" t="s">
        <v>30</v>
      </c>
      <c r="E47" s="78">
        <f t="shared" si="35"/>
        <v>0.26911152829691404</v>
      </c>
      <c r="F47" s="76">
        <f t="shared" si="36"/>
        <v>1.0597274609496554</v>
      </c>
      <c r="G47" s="78">
        <v>0.47024341613017007</v>
      </c>
      <c r="H47" s="78">
        <v>4.9267549249286287E-2</v>
      </c>
      <c r="I47" s="78">
        <v>0.10883920917131626</v>
      </c>
      <c r="J47" s="78">
        <v>2.2882488912348087E-3</v>
      </c>
      <c r="K47" s="124">
        <v>4.4708094680912573E-2</v>
      </c>
      <c r="L47" s="78">
        <v>0.38438094282673552</v>
      </c>
    </row>
    <row r="48" spans="4:62">
      <c r="D48" s="58" t="s">
        <v>31</v>
      </c>
      <c r="E48" s="78">
        <f t="shared" si="35"/>
        <v>0.33017019973093076</v>
      </c>
      <c r="F48" s="76">
        <f t="shared" si="36"/>
        <v>1.3001688543645797</v>
      </c>
      <c r="G48" s="78">
        <v>0.42607067948786304</v>
      </c>
      <c r="H48" s="78">
        <v>8.795165595818269E-2</v>
      </c>
      <c r="I48" s="78">
        <v>0.20190972475931404</v>
      </c>
      <c r="J48" s="78">
        <v>5.1096919289889617E-3</v>
      </c>
      <c r="K48" s="124">
        <v>3.7060619147906752E-2</v>
      </c>
      <c r="L48" s="78">
        <v>0.5420664830823243</v>
      </c>
    </row>
    <row r="49" spans="2:12">
      <c r="D49" s="58" t="s">
        <v>32</v>
      </c>
      <c r="E49" s="78">
        <f t="shared" si="35"/>
        <v>0.22614517176862819</v>
      </c>
      <c r="F49" s="76">
        <f t="shared" si="36"/>
        <v>0.89053133546913987</v>
      </c>
      <c r="G49" s="78">
        <v>0.27264826439018247</v>
      </c>
      <c r="H49" s="78">
        <v>9.5142675234643551E-2</v>
      </c>
      <c r="I49" s="78">
        <v>7.9758933806859972E-2</v>
      </c>
      <c r="J49" s="78">
        <v>0.12379184260741591</v>
      </c>
      <c r="K49" s="124">
        <v>5.8847730755820449E-2</v>
      </c>
      <c r="L49" s="78">
        <v>0.26034188867421759</v>
      </c>
    </row>
    <row r="50" spans="2:12">
      <c r="D50" s="58" t="s">
        <v>33</v>
      </c>
      <c r="E50" s="78">
        <f t="shared" si="35"/>
        <v>0.27080482068560541</v>
      </c>
      <c r="F50" s="76">
        <f t="shared" si="36"/>
        <v>1.0663954340947281</v>
      </c>
      <c r="G50" s="78">
        <v>0.47674115648660298</v>
      </c>
      <c r="H50" s="78">
        <v>9.0993610761687341E-2</v>
      </c>
      <c r="I50" s="78">
        <v>0.10531893862123251</v>
      </c>
      <c r="J50" s="78">
        <v>0.12492093032981853</v>
      </c>
      <c r="K50" s="124">
        <v>3.0583032998899602E-2</v>
      </c>
      <c r="L50" s="78">
        <v>0.23783776489648722</v>
      </c>
    </row>
    <row r="51" spans="2:12">
      <c r="D51" s="58" t="s">
        <v>34</v>
      </c>
      <c r="E51" s="78">
        <f t="shared" si="35"/>
        <v>0.2841443462755241</v>
      </c>
      <c r="F51" s="76">
        <f t="shared" si="36"/>
        <v>1.1189248135424967</v>
      </c>
      <c r="G51" s="78">
        <v>0.26101241473107073</v>
      </c>
      <c r="H51" s="78">
        <v>0.14993454272847856</v>
      </c>
      <c r="I51" s="78">
        <v>0.1708252702277708</v>
      </c>
      <c r="J51" s="78">
        <v>0.15435861524381206</v>
      </c>
      <c r="K51" s="124">
        <v>1.7295499980435107E-2</v>
      </c>
      <c r="L51" s="78">
        <v>0.36549847063092955</v>
      </c>
    </row>
    <row r="52" spans="2:12">
      <c r="D52" s="60" t="s">
        <v>35</v>
      </c>
      <c r="E52" s="78">
        <f t="shared" si="35"/>
        <v>0.86563551932571658</v>
      </c>
      <c r="F52" s="76">
        <f t="shared" si="36"/>
        <v>3.4087641536886082</v>
      </c>
      <c r="G52" s="78">
        <v>1</v>
      </c>
      <c r="H52" s="78">
        <v>0.42585337982280597</v>
      </c>
      <c r="I52" s="78">
        <v>0.67894694759244689</v>
      </c>
      <c r="J52" s="78">
        <v>0.40323251944365684</v>
      </c>
      <c r="K52" s="124">
        <v>0.6491037816673032</v>
      </c>
      <c r="L52" s="78">
        <v>0.25162752516239562</v>
      </c>
    </row>
    <row r="53" spans="2:12">
      <c r="D53" s="60" t="s">
        <v>36</v>
      </c>
      <c r="E53" s="78">
        <f t="shared" si="35"/>
        <v>0.48122775208400964</v>
      </c>
      <c r="F53" s="76">
        <f t="shared" si="36"/>
        <v>1.8950145580231013</v>
      </c>
      <c r="G53" s="78">
        <v>0.13456333061515727</v>
      </c>
      <c r="H53" s="78">
        <v>0.35605011799966307</v>
      </c>
      <c r="I53" s="78">
        <v>0.22797022217734506</v>
      </c>
      <c r="J53" s="78">
        <v>0.70437908199911392</v>
      </c>
      <c r="K53" s="124">
        <v>6.8184370267541095E-2</v>
      </c>
      <c r="L53" s="78">
        <v>0.4038674349642809</v>
      </c>
    </row>
    <row r="54" spans="2:12">
      <c r="D54" s="60" t="s">
        <v>37</v>
      </c>
      <c r="E54" s="78">
        <f t="shared" si="35"/>
        <v>0.51391818602732842</v>
      </c>
      <c r="F54" s="76">
        <f t="shared" si="36"/>
        <v>2.0237453886171499</v>
      </c>
      <c r="G54" s="78">
        <v>4.5512927738401952E-3</v>
      </c>
      <c r="H54" s="78">
        <v>0.3796151303648615</v>
      </c>
      <c r="I54" s="78">
        <v>0.76414395239907718</v>
      </c>
      <c r="J54" s="78">
        <v>0.46857580691504641</v>
      </c>
      <c r="K54" s="124">
        <v>0.20511992040916024</v>
      </c>
      <c r="L54" s="78">
        <v>0.20173928575516442</v>
      </c>
    </row>
    <row r="55" spans="2:12">
      <c r="D55" s="60" t="s">
        <v>38</v>
      </c>
      <c r="E55" s="78">
        <f t="shared" si="35"/>
        <v>0.39143495359036157</v>
      </c>
      <c r="F55" s="76">
        <f t="shared" si="36"/>
        <v>1.5414217745350187</v>
      </c>
      <c r="G55" s="78">
        <v>0.16189268526093753</v>
      </c>
      <c r="H55" s="78">
        <v>8.6044708093361039E-2</v>
      </c>
      <c r="I55" s="78">
        <v>0.21447256522931482</v>
      </c>
      <c r="J55" s="78">
        <v>3.9786154704417589E-3</v>
      </c>
      <c r="K55" s="124">
        <v>7.5033200480963513E-2</v>
      </c>
      <c r="L55" s="78">
        <v>1</v>
      </c>
    </row>
    <row r="56" spans="2:12">
      <c r="D56" s="60" t="s">
        <v>39</v>
      </c>
      <c r="E56" s="124" t="s">
        <v>50</v>
      </c>
      <c r="F56" s="125" t="s">
        <v>50</v>
      </c>
      <c r="G56" s="124" t="s">
        <v>50</v>
      </c>
      <c r="H56" s="124" t="s">
        <v>50</v>
      </c>
      <c r="I56" s="124" t="s">
        <v>50</v>
      </c>
      <c r="J56" s="124" t="s">
        <v>50</v>
      </c>
      <c r="K56" s="124" t="e">
        <v>#VALUE!</v>
      </c>
      <c r="L56" s="124" t="s">
        <v>50</v>
      </c>
    </row>
    <row r="57" spans="2:12">
      <c r="B57">
        <f>1/F60</f>
        <v>0.25394409243274174</v>
      </c>
      <c r="D57" s="60" t="s">
        <v>111</v>
      </c>
      <c r="E57" s="78">
        <f t="shared" si="35"/>
        <v>0.17126716437737857</v>
      </c>
      <c r="F57" s="76">
        <f t="shared" si="36"/>
        <v>0.67442862220840782</v>
      </c>
      <c r="G57" s="78">
        <v>0.27754974482943573</v>
      </c>
      <c r="H57" s="78">
        <v>8.7355480521403087E-2</v>
      </c>
      <c r="I57" s="78">
        <v>8.2375338992166314E-2</v>
      </c>
      <c r="J57" s="78">
        <v>4.870882228305496E-3</v>
      </c>
      <c r="K57" s="124">
        <v>3.2895376600762451E-2</v>
      </c>
      <c r="L57" s="78">
        <v>0.1893817990363347</v>
      </c>
    </row>
    <row r="58" spans="2:12">
      <c r="D58" s="60" t="s">
        <v>41</v>
      </c>
      <c r="E58" s="78">
        <f t="shared" si="35"/>
        <v>0.14369551458413721</v>
      </c>
      <c r="F58" s="76">
        <f t="shared" si="36"/>
        <v>0.565854921874962</v>
      </c>
      <c r="G58" s="78">
        <v>0.13928578095023286</v>
      </c>
      <c r="H58" s="78">
        <v>5.2113219196662661E-2</v>
      </c>
      <c r="I58" s="78">
        <v>4.1946125976827731E-2</v>
      </c>
      <c r="J58" s="78">
        <v>0.10802273258725023</v>
      </c>
      <c r="K58" s="124">
        <v>2.2747777408823978E-2</v>
      </c>
      <c r="L58" s="78">
        <v>0.20173928575516442</v>
      </c>
    </row>
    <row r="59" spans="2:12">
      <c r="D59" s="60" t="s">
        <v>42</v>
      </c>
      <c r="E59" s="78">
        <f t="shared" si="35"/>
        <v>0.16581369087213244</v>
      </c>
      <c r="F59" s="76">
        <f t="shared" si="36"/>
        <v>0.6529535272258753</v>
      </c>
      <c r="G59" s="78">
        <v>8.4899794884860016E-3</v>
      </c>
      <c r="H59" s="78">
        <v>6.6570748268356988E-2</v>
      </c>
      <c r="I59" s="78">
        <v>8.4423937152362336E-2</v>
      </c>
      <c r="J59" s="78">
        <v>5.996416269834908E-3</v>
      </c>
      <c r="K59" s="124">
        <v>8.3605011082554123E-2</v>
      </c>
      <c r="L59" s="78">
        <v>0.4038674349642809</v>
      </c>
    </row>
    <row r="60" spans="2:12">
      <c r="D60" s="60" t="s">
        <v>43</v>
      </c>
      <c r="E60" s="78">
        <f t="shared" si="35"/>
        <v>1</v>
      </c>
      <c r="F60" s="76">
        <f t="shared" si="36"/>
        <v>3.9378746338226183</v>
      </c>
      <c r="G60" s="78">
        <v>0.52558042422344797</v>
      </c>
      <c r="H60" s="78">
        <v>0.43163130083431561</v>
      </c>
      <c r="I60" s="78">
        <v>0.55493824792019464</v>
      </c>
      <c r="J60" s="78">
        <v>0.42572466084465982</v>
      </c>
      <c r="K60" s="124">
        <v>1</v>
      </c>
      <c r="L60" s="78">
        <v>1</v>
      </c>
    </row>
    <row r="61" spans="2:12">
      <c r="D61" s="60" t="s">
        <v>44</v>
      </c>
      <c r="E61" s="78">
        <f t="shared" si="35"/>
        <v>0.67057241678548374</v>
      </c>
      <c r="F61" s="76">
        <f t="shared" si="36"/>
        <v>2.6406301102006848</v>
      </c>
      <c r="G61" s="78">
        <v>2.0558665661140414E-2</v>
      </c>
      <c r="H61" s="78">
        <v>0.55109908448862988</v>
      </c>
      <c r="I61" s="78">
        <v>0.83539522689664869</v>
      </c>
      <c r="J61" s="78">
        <v>1</v>
      </c>
      <c r="K61" s="124">
        <v>4.4195334117930841E-2</v>
      </c>
      <c r="L61" s="78">
        <v>0.18938179903633467</v>
      </c>
    </row>
    <row r="62" spans="2:12">
      <c r="D62" s="60" t="s">
        <v>45</v>
      </c>
      <c r="E62" s="78" t="s">
        <v>50</v>
      </c>
      <c r="F62" s="76" t="s">
        <v>50</v>
      </c>
      <c r="G62" s="78" t="s">
        <v>50</v>
      </c>
      <c r="H62" s="78" t="s">
        <v>50</v>
      </c>
      <c r="I62" s="78" t="s">
        <v>50</v>
      </c>
      <c r="J62" s="78" t="s">
        <v>50</v>
      </c>
      <c r="K62" s="124" t="e">
        <v>#VALUE!</v>
      </c>
      <c r="L62" s="78" t="s">
        <v>50</v>
      </c>
    </row>
    <row r="63" spans="2:12">
      <c r="D63" s="60" t="s">
        <v>123</v>
      </c>
      <c r="E63" s="120">
        <f>SUM(E38:E62)/23</f>
        <v>0.36970474450556023</v>
      </c>
    </row>
  </sheetData>
  <mergeCells count="22">
    <mergeCell ref="BI2:BT2"/>
    <mergeCell ref="D36:L36"/>
    <mergeCell ref="O37:P37"/>
    <mergeCell ref="O38:P38"/>
    <mergeCell ref="O39:P39"/>
    <mergeCell ref="D2:G2"/>
    <mergeCell ref="H2:S2"/>
    <mergeCell ref="T2:W2"/>
    <mergeCell ref="X2:Z2"/>
    <mergeCell ref="AA2:AC2"/>
    <mergeCell ref="AD2:BH2"/>
    <mergeCell ref="O36:P36"/>
    <mergeCell ref="Q36:U36"/>
    <mergeCell ref="O41:P41"/>
    <mergeCell ref="O42:P42"/>
    <mergeCell ref="Q37:U37"/>
    <mergeCell ref="Q38:U38"/>
    <mergeCell ref="Q39:U39"/>
    <mergeCell ref="Q40:U40"/>
    <mergeCell ref="Q41:U41"/>
    <mergeCell ref="Q42:U42"/>
    <mergeCell ref="O40:P40"/>
  </mergeCells>
  <conditionalFormatting sqref="L4:L28 M22:Q22 T22:U22 X22 AA22 AF22 AI22:AJ22 AM22:AN22 AQ22:AR22 AU22:AV22 AY22:AZ22 BC22:BD22 BG22:BH22 BO22 BR22:BT22 BK22:BL22">
    <cfRule type="dataBar" priority="20">
      <dataBar>
        <cfvo type="min"/>
        <cfvo type="max"/>
        <color rgb="FF638EC6"/>
      </dataBar>
      <extLst>
        <ext xmlns:x14="http://schemas.microsoft.com/office/spreadsheetml/2009/9/main" uri="{B025F937-C7B1-47D3-B67F-A62EFF666E3E}">
          <x14:id>{197B567A-DC10-4321-959C-0A1B059185C3}</x14:id>
        </ext>
      </extLst>
    </cfRule>
  </conditionalFormatting>
  <conditionalFormatting sqref="O4:O21 O23:O28">
    <cfRule type="dataBar" priority="19">
      <dataBar>
        <cfvo type="min"/>
        <cfvo type="max"/>
        <color rgb="FF638EC6"/>
      </dataBar>
      <extLst>
        <ext xmlns:x14="http://schemas.microsoft.com/office/spreadsheetml/2009/9/main" uri="{B025F937-C7B1-47D3-B67F-A62EFF666E3E}">
          <x14:id>{86E86D70-D97A-4224-8919-C0FAD9F63710}</x14:id>
        </ext>
      </extLst>
    </cfRule>
  </conditionalFormatting>
  <conditionalFormatting sqref="R4:R28">
    <cfRule type="dataBar" priority="18">
      <dataBar>
        <cfvo type="min"/>
        <cfvo type="max"/>
        <color rgb="FF638EC6"/>
      </dataBar>
      <extLst>
        <ext xmlns:x14="http://schemas.microsoft.com/office/spreadsheetml/2009/9/main" uri="{B025F937-C7B1-47D3-B67F-A62EFF666E3E}">
          <x14:id>{D9A9CCBE-5934-4528-ACD2-3D70755CC20D}</x14:id>
        </ext>
      </extLst>
    </cfRule>
  </conditionalFormatting>
  <conditionalFormatting sqref="J4:J21 J23:J27">
    <cfRule type="dataBar" priority="17">
      <dataBar>
        <cfvo type="min"/>
        <cfvo type="max"/>
        <color rgb="FF638EC6"/>
      </dataBar>
      <extLst>
        <ext xmlns:x14="http://schemas.microsoft.com/office/spreadsheetml/2009/9/main" uri="{B025F937-C7B1-47D3-B67F-A62EFF666E3E}">
          <x14:id>{7232F4DE-3D67-4B8E-BBEA-43A290B8912A}</x14:id>
        </ext>
      </extLst>
    </cfRule>
  </conditionalFormatting>
  <conditionalFormatting sqref="V4:V28">
    <cfRule type="dataBar" priority="16">
      <dataBar>
        <cfvo type="min"/>
        <cfvo type="max"/>
        <color rgb="FF638EC6"/>
      </dataBar>
      <extLst>
        <ext xmlns:x14="http://schemas.microsoft.com/office/spreadsheetml/2009/9/main" uri="{B025F937-C7B1-47D3-B67F-A62EFF666E3E}">
          <x14:id>{82B1ABD7-6514-4B88-9D45-2A427CCE6FF3}</x14:id>
        </ext>
      </extLst>
    </cfRule>
  </conditionalFormatting>
  <conditionalFormatting sqref="Y4:Y28">
    <cfRule type="dataBar" priority="15">
      <dataBar>
        <cfvo type="min"/>
        <cfvo type="max"/>
        <color rgb="FF638EC6"/>
      </dataBar>
      <extLst>
        <ext xmlns:x14="http://schemas.microsoft.com/office/spreadsheetml/2009/9/main" uri="{B025F937-C7B1-47D3-B67F-A62EFF666E3E}">
          <x14:id>{09F5E394-32F6-4DDE-BBB8-6C6043BE9D97}</x14:id>
        </ext>
      </extLst>
    </cfRule>
  </conditionalFormatting>
  <conditionalFormatting sqref="AB4:AB28">
    <cfRule type="dataBar" priority="14">
      <dataBar>
        <cfvo type="min"/>
        <cfvo type="max"/>
        <color rgb="FF638EC6"/>
      </dataBar>
      <extLst>
        <ext xmlns:x14="http://schemas.microsoft.com/office/spreadsheetml/2009/9/main" uri="{B025F937-C7B1-47D3-B67F-A62EFF666E3E}">
          <x14:id>{D17D4EBC-CD5F-4ACA-82FE-D3A8526CE7CB}</x14:id>
        </ext>
      </extLst>
    </cfRule>
  </conditionalFormatting>
  <conditionalFormatting sqref="AG4:AG28">
    <cfRule type="dataBar" priority="13">
      <dataBar>
        <cfvo type="min"/>
        <cfvo type="max"/>
        <color rgb="FF638EC6"/>
      </dataBar>
      <extLst>
        <ext xmlns:x14="http://schemas.microsoft.com/office/spreadsheetml/2009/9/main" uri="{B025F937-C7B1-47D3-B67F-A62EFF666E3E}">
          <x14:id>{E843E644-5AEB-40EE-B03E-6E4D68C34D0B}</x14:id>
        </ext>
      </extLst>
    </cfRule>
  </conditionalFormatting>
  <conditionalFormatting sqref="AK4:AK28">
    <cfRule type="dataBar" priority="12">
      <dataBar>
        <cfvo type="min"/>
        <cfvo type="max"/>
        <color rgb="FF638EC6"/>
      </dataBar>
      <extLst>
        <ext xmlns:x14="http://schemas.microsoft.com/office/spreadsheetml/2009/9/main" uri="{B025F937-C7B1-47D3-B67F-A62EFF666E3E}">
          <x14:id>{33E67807-1558-4960-88A7-1E0FC43887B4}</x14:id>
        </ext>
      </extLst>
    </cfRule>
  </conditionalFormatting>
  <conditionalFormatting sqref="AO4:AO28">
    <cfRule type="dataBar" priority="11">
      <dataBar>
        <cfvo type="min"/>
        <cfvo type="max"/>
        <color rgb="FF638EC6"/>
      </dataBar>
      <extLst>
        <ext xmlns:x14="http://schemas.microsoft.com/office/spreadsheetml/2009/9/main" uri="{B025F937-C7B1-47D3-B67F-A62EFF666E3E}">
          <x14:id>{E576A1E6-2C96-4343-8BD1-E6FB8B44112F}</x14:id>
        </ext>
      </extLst>
    </cfRule>
  </conditionalFormatting>
  <conditionalFormatting sqref="AS4:AS28">
    <cfRule type="dataBar" priority="10">
      <dataBar>
        <cfvo type="min"/>
        <cfvo type="max"/>
        <color rgb="FF638EC6"/>
      </dataBar>
      <extLst>
        <ext xmlns:x14="http://schemas.microsoft.com/office/spreadsheetml/2009/9/main" uri="{B025F937-C7B1-47D3-B67F-A62EFF666E3E}">
          <x14:id>{7BF24885-C3AF-404A-A912-452D94434B58}</x14:id>
        </ext>
      </extLst>
    </cfRule>
  </conditionalFormatting>
  <conditionalFormatting sqref="AW4:AW28">
    <cfRule type="dataBar" priority="9">
      <dataBar>
        <cfvo type="min"/>
        <cfvo type="max"/>
        <color rgb="FF638EC6"/>
      </dataBar>
      <extLst>
        <ext xmlns:x14="http://schemas.microsoft.com/office/spreadsheetml/2009/9/main" uri="{B025F937-C7B1-47D3-B67F-A62EFF666E3E}">
          <x14:id>{09DED0CA-D7BA-4694-B7EE-F1456BADB31D}</x14:id>
        </ext>
      </extLst>
    </cfRule>
  </conditionalFormatting>
  <conditionalFormatting sqref="BA4:BA28">
    <cfRule type="dataBar" priority="8">
      <dataBar>
        <cfvo type="min"/>
        <cfvo type="max"/>
        <color rgb="FF638EC6"/>
      </dataBar>
      <extLst>
        <ext xmlns:x14="http://schemas.microsoft.com/office/spreadsheetml/2009/9/main" uri="{B025F937-C7B1-47D3-B67F-A62EFF666E3E}">
          <x14:id>{B3FF5FDB-BBD3-4A69-AAD6-38C9107243E4}</x14:id>
        </ext>
      </extLst>
    </cfRule>
  </conditionalFormatting>
  <conditionalFormatting sqref="BE4:BE28">
    <cfRule type="dataBar" priority="7">
      <dataBar>
        <cfvo type="min"/>
        <cfvo type="max"/>
        <color rgb="FF638EC6"/>
      </dataBar>
      <extLst>
        <ext xmlns:x14="http://schemas.microsoft.com/office/spreadsheetml/2009/9/main" uri="{B025F937-C7B1-47D3-B67F-A62EFF666E3E}">
          <x14:id>{22DA8129-A2E7-47A6-A9EC-5069DDCC9F36}</x14:id>
        </ext>
      </extLst>
    </cfRule>
  </conditionalFormatting>
  <conditionalFormatting sqref="BM4:BM28">
    <cfRule type="dataBar" priority="6">
      <dataBar>
        <cfvo type="min"/>
        <cfvo type="max"/>
        <color rgb="FF638EC6"/>
      </dataBar>
      <extLst>
        <ext xmlns:x14="http://schemas.microsoft.com/office/spreadsheetml/2009/9/main" uri="{B025F937-C7B1-47D3-B67F-A62EFF666E3E}">
          <x14:id>{537586A9-7261-4690-8597-96BE52AD93BC}</x14:id>
        </ext>
      </extLst>
    </cfRule>
  </conditionalFormatting>
  <conditionalFormatting sqref="BP4:BP28">
    <cfRule type="dataBar" priority="5">
      <dataBar>
        <cfvo type="min"/>
        <cfvo type="max"/>
        <color rgb="FF638EC6"/>
      </dataBar>
      <extLst>
        <ext xmlns:x14="http://schemas.microsoft.com/office/spreadsheetml/2009/9/main" uri="{B025F937-C7B1-47D3-B67F-A62EFF666E3E}">
          <x14:id>{22111258-AF6E-48F3-AE68-1A1F1822DD32}</x14:id>
        </ext>
      </extLst>
    </cfRule>
  </conditionalFormatting>
  <conditionalFormatting sqref="BJ4:BJ28">
    <cfRule type="dataBar" priority="4">
      <dataBar>
        <cfvo type="min"/>
        <cfvo type="max"/>
        <color rgb="FFFF555A"/>
      </dataBar>
      <extLst>
        <ext xmlns:x14="http://schemas.microsoft.com/office/spreadsheetml/2009/9/main" uri="{B025F937-C7B1-47D3-B67F-A62EFF666E3E}">
          <x14:id>{76AE5950-B372-4FEB-B64E-1253D11C61F1}</x14:id>
        </ext>
      </extLst>
    </cfRule>
  </conditionalFormatting>
  <conditionalFormatting sqref="AE4:AE28">
    <cfRule type="dataBar" priority="3">
      <dataBar>
        <cfvo type="min"/>
        <cfvo type="max"/>
        <color rgb="FFFF555A"/>
      </dataBar>
      <extLst>
        <ext xmlns:x14="http://schemas.microsoft.com/office/spreadsheetml/2009/9/main" uri="{B025F937-C7B1-47D3-B67F-A62EFF666E3E}">
          <x14:id>{10F30635-9617-4A39-A9DF-4C2A3C559690}</x14:id>
        </ext>
      </extLst>
    </cfRule>
  </conditionalFormatting>
  <conditionalFormatting sqref="F38:F62">
    <cfRule type="dataBar" priority="2">
      <dataBar>
        <cfvo type="min"/>
        <cfvo type="max"/>
        <color rgb="FF638EC6"/>
      </dataBar>
      <extLst>
        <ext xmlns:x14="http://schemas.microsoft.com/office/spreadsheetml/2009/9/main" uri="{B025F937-C7B1-47D3-B67F-A62EFF666E3E}">
          <x14:id>{A280ECB0-F036-46D7-B54B-2646AE9BC429}</x14:id>
        </ext>
      </extLst>
    </cfRule>
  </conditionalFormatting>
  <conditionalFormatting sqref="E38:E63">
    <cfRule type="dataBar" priority="1">
      <dataBar>
        <cfvo type="min"/>
        <cfvo type="max"/>
        <color rgb="FFFF555A"/>
      </dataBar>
      <extLst>
        <ext xmlns:x14="http://schemas.microsoft.com/office/spreadsheetml/2009/9/main" uri="{B025F937-C7B1-47D3-B67F-A62EFF666E3E}">
          <x14:id>{49496EA5-BF28-42A4-92F8-58E3BAC64FC5}</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97B567A-DC10-4321-959C-0A1B059185C3}">
            <x14:dataBar minLength="0" maxLength="100" border="1" negativeBarBorderColorSameAsPositive="0">
              <x14:cfvo type="autoMin"/>
              <x14:cfvo type="autoMax"/>
              <x14:borderColor rgb="FF638EC6"/>
              <x14:negativeFillColor rgb="FFFF0000"/>
              <x14:negativeBorderColor rgb="FFFF0000"/>
              <x14:axisColor rgb="FF000000"/>
            </x14:dataBar>
          </x14:cfRule>
          <xm:sqref>L4:L28 M22:Q22 T22:U22 X22 AA22 AF22 AI22:AJ22 AM22:AN22 AQ22:AR22 AU22:AV22 AY22:AZ22 BC22:BD22 BG22:BH22 BO22 BR22:BT22 BK22:BL22</xm:sqref>
        </x14:conditionalFormatting>
        <x14:conditionalFormatting xmlns:xm="http://schemas.microsoft.com/office/excel/2006/main">
          <x14:cfRule type="dataBar" id="{86E86D70-D97A-4224-8919-C0FAD9F63710}">
            <x14:dataBar minLength="0" maxLength="100" border="1" negativeBarBorderColorSameAsPositive="0">
              <x14:cfvo type="autoMin"/>
              <x14:cfvo type="autoMax"/>
              <x14:borderColor rgb="FF638EC6"/>
              <x14:negativeFillColor rgb="FFFF0000"/>
              <x14:negativeBorderColor rgb="FFFF0000"/>
              <x14:axisColor rgb="FF000000"/>
            </x14:dataBar>
          </x14:cfRule>
          <xm:sqref>O4:O21 O23:O28</xm:sqref>
        </x14:conditionalFormatting>
        <x14:conditionalFormatting xmlns:xm="http://schemas.microsoft.com/office/excel/2006/main">
          <x14:cfRule type="dataBar" id="{D9A9CCBE-5934-4528-ACD2-3D70755CC20D}">
            <x14:dataBar minLength="0" maxLength="100" border="1" negativeBarBorderColorSameAsPositive="0">
              <x14:cfvo type="autoMin"/>
              <x14:cfvo type="autoMax"/>
              <x14:borderColor rgb="FF638EC6"/>
              <x14:negativeFillColor rgb="FFFF0000"/>
              <x14:negativeBorderColor rgb="FFFF0000"/>
              <x14:axisColor rgb="FF000000"/>
            </x14:dataBar>
          </x14:cfRule>
          <xm:sqref>R4:R28</xm:sqref>
        </x14:conditionalFormatting>
        <x14:conditionalFormatting xmlns:xm="http://schemas.microsoft.com/office/excel/2006/main">
          <x14:cfRule type="dataBar" id="{7232F4DE-3D67-4B8E-BBEA-43A290B8912A}">
            <x14:dataBar minLength="0" maxLength="100" border="1" negativeBarBorderColorSameAsPositive="0">
              <x14:cfvo type="autoMin"/>
              <x14:cfvo type="autoMax"/>
              <x14:borderColor rgb="FF638EC6"/>
              <x14:negativeFillColor rgb="FFFF0000"/>
              <x14:negativeBorderColor rgb="FFFF0000"/>
              <x14:axisColor rgb="FF000000"/>
            </x14:dataBar>
          </x14:cfRule>
          <xm:sqref>J4:J21 J23:J27</xm:sqref>
        </x14:conditionalFormatting>
        <x14:conditionalFormatting xmlns:xm="http://schemas.microsoft.com/office/excel/2006/main">
          <x14:cfRule type="dataBar" id="{82B1ABD7-6514-4B88-9D45-2A427CCE6FF3}">
            <x14:dataBar minLength="0" maxLength="100" border="1" negativeBarBorderColorSameAsPositive="0">
              <x14:cfvo type="autoMin"/>
              <x14:cfvo type="autoMax"/>
              <x14:borderColor rgb="FF638EC6"/>
              <x14:negativeFillColor rgb="FFFF0000"/>
              <x14:negativeBorderColor rgb="FFFF0000"/>
              <x14:axisColor rgb="FF000000"/>
            </x14:dataBar>
          </x14:cfRule>
          <xm:sqref>V4:V28</xm:sqref>
        </x14:conditionalFormatting>
        <x14:conditionalFormatting xmlns:xm="http://schemas.microsoft.com/office/excel/2006/main">
          <x14:cfRule type="dataBar" id="{09F5E394-32F6-4DDE-BBB8-6C6043BE9D97}">
            <x14:dataBar minLength="0" maxLength="100" border="1" negativeBarBorderColorSameAsPositive="0">
              <x14:cfvo type="autoMin"/>
              <x14:cfvo type="autoMax"/>
              <x14:borderColor rgb="FF638EC6"/>
              <x14:negativeFillColor rgb="FFFF0000"/>
              <x14:negativeBorderColor rgb="FFFF0000"/>
              <x14:axisColor rgb="FF000000"/>
            </x14:dataBar>
          </x14:cfRule>
          <xm:sqref>Y4:Y28</xm:sqref>
        </x14:conditionalFormatting>
        <x14:conditionalFormatting xmlns:xm="http://schemas.microsoft.com/office/excel/2006/main">
          <x14:cfRule type="dataBar" id="{D17D4EBC-CD5F-4ACA-82FE-D3A8526CE7CB}">
            <x14:dataBar minLength="0" maxLength="100" border="1" negativeBarBorderColorSameAsPositive="0">
              <x14:cfvo type="autoMin"/>
              <x14:cfvo type="autoMax"/>
              <x14:borderColor rgb="FF638EC6"/>
              <x14:negativeFillColor rgb="FFFF0000"/>
              <x14:negativeBorderColor rgb="FFFF0000"/>
              <x14:axisColor rgb="FF000000"/>
            </x14:dataBar>
          </x14:cfRule>
          <xm:sqref>AB4:AB28</xm:sqref>
        </x14:conditionalFormatting>
        <x14:conditionalFormatting xmlns:xm="http://schemas.microsoft.com/office/excel/2006/main">
          <x14:cfRule type="dataBar" id="{E843E644-5AEB-40EE-B03E-6E4D68C34D0B}">
            <x14:dataBar minLength="0" maxLength="100" border="1" negativeBarBorderColorSameAsPositive="0">
              <x14:cfvo type="autoMin"/>
              <x14:cfvo type="autoMax"/>
              <x14:borderColor rgb="FF638EC6"/>
              <x14:negativeFillColor rgb="FFFF0000"/>
              <x14:negativeBorderColor rgb="FFFF0000"/>
              <x14:axisColor rgb="FF000000"/>
            </x14:dataBar>
          </x14:cfRule>
          <xm:sqref>AG4:AG28</xm:sqref>
        </x14:conditionalFormatting>
        <x14:conditionalFormatting xmlns:xm="http://schemas.microsoft.com/office/excel/2006/main">
          <x14:cfRule type="dataBar" id="{33E67807-1558-4960-88A7-1E0FC43887B4}">
            <x14:dataBar minLength="0" maxLength="100" border="1" negativeBarBorderColorSameAsPositive="0">
              <x14:cfvo type="autoMin"/>
              <x14:cfvo type="autoMax"/>
              <x14:borderColor rgb="FF638EC6"/>
              <x14:negativeFillColor rgb="FFFF0000"/>
              <x14:negativeBorderColor rgb="FFFF0000"/>
              <x14:axisColor rgb="FF000000"/>
            </x14:dataBar>
          </x14:cfRule>
          <xm:sqref>AK4:AK28</xm:sqref>
        </x14:conditionalFormatting>
        <x14:conditionalFormatting xmlns:xm="http://schemas.microsoft.com/office/excel/2006/main">
          <x14:cfRule type="dataBar" id="{E576A1E6-2C96-4343-8BD1-E6FB8B44112F}">
            <x14:dataBar minLength="0" maxLength="100" border="1" negativeBarBorderColorSameAsPositive="0">
              <x14:cfvo type="autoMin"/>
              <x14:cfvo type="autoMax"/>
              <x14:borderColor rgb="FF638EC6"/>
              <x14:negativeFillColor rgb="FFFF0000"/>
              <x14:negativeBorderColor rgb="FFFF0000"/>
              <x14:axisColor rgb="FF000000"/>
            </x14:dataBar>
          </x14:cfRule>
          <xm:sqref>AO4:AO28</xm:sqref>
        </x14:conditionalFormatting>
        <x14:conditionalFormatting xmlns:xm="http://schemas.microsoft.com/office/excel/2006/main">
          <x14:cfRule type="dataBar" id="{7BF24885-C3AF-404A-A912-452D94434B58}">
            <x14:dataBar minLength="0" maxLength="100" border="1" negativeBarBorderColorSameAsPositive="0">
              <x14:cfvo type="autoMin"/>
              <x14:cfvo type="autoMax"/>
              <x14:borderColor rgb="FF638EC6"/>
              <x14:negativeFillColor rgb="FFFF0000"/>
              <x14:negativeBorderColor rgb="FFFF0000"/>
              <x14:axisColor rgb="FF000000"/>
            </x14:dataBar>
          </x14:cfRule>
          <xm:sqref>AS4:AS28</xm:sqref>
        </x14:conditionalFormatting>
        <x14:conditionalFormatting xmlns:xm="http://schemas.microsoft.com/office/excel/2006/main">
          <x14:cfRule type="dataBar" id="{09DED0CA-D7BA-4694-B7EE-F1456BADB31D}">
            <x14:dataBar minLength="0" maxLength="100" border="1" negativeBarBorderColorSameAsPositive="0">
              <x14:cfvo type="autoMin"/>
              <x14:cfvo type="autoMax"/>
              <x14:borderColor rgb="FF638EC6"/>
              <x14:negativeFillColor rgb="FFFF0000"/>
              <x14:negativeBorderColor rgb="FFFF0000"/>
              <x14:axisColor rgb="FF000000"/>
            </x14:dataBar>
          </x14:cfRule>
          <xm:sqref>AW4:AW28</xm:sqref>
        </x14:conditionalFormatting>
        <x14:conditionalFormatting xmlns:xm="http://schemas.microsoft.com/office/excel/2006/main">
          <x14:cfRule type="dataBar" id="{B3FF5FDB-BBD3-4A69-AAD6-38C9107243E4}">
            <x14:dataBar minLength="0" maxLength="100" border="1" negativeBarBorderColorSameAsPositive="0">
              <x14:cfvo type="autoMin"/>
              <x14:cfvo type="autoMax"/>
              <x14:borderColor rgb="FF638EC6"/>
              <x14:negativeFillColor rgb="FFFF0000"/>
              <x14:negativeBorderColor rgb="FFFF0000"/>
              <x14:axisColor rgb="FF000000"/>
            </x14:dataBar>
          </x14:cfRule>
          <xm:sqref>BA4:BA28</xm:sqref>
        </x14:conditionalFormatting>
        <x14:conditionalFormatting xmlns:xm="http://schemas.microsoft.com/office/excel/2006/main">
          <x14:cfRule type="dataBar" id="{22DA8129-A2E7-47A6-A9EC-5069DDCC9F36}">
            <x14:dataBar minLength="0" maxLength="100" border="1" negativeBarBorderColorSameAsPositive="0">
              <x14:cfvo type="autoMin"/>
              <x14:cfvo type="autoMax"/>
              <x14:borderColor rgb="FF638EC6"/>
              <x14:negativeFillColor rgb="FFFF0000"/>
              <x14:negativeBorderColor rgb="FFFF0000"/>
              <x14:axisColor rgb="FF000000"/>
            </x14:dataBar>
          </x14:cfRule>
          <xm:sqref>BE4:BE28</xm:sqref>
        </x14:conditionalFormatting>
        <x14:conditionalFormatting xmlns:xm="http://schemas.microsoft.com/office/excel/2006/main">
          <x14:cfRule type="dataBar" id="{537586A9-7261-4690-8597-96BE52AD93BC}">
            <x14:dataBar minLength="0" maxLength="100" border="1" negativeBarBorderColorSameAsPositive="0">
              <x14:cfvo type="autoMin"/>
              <x14:cfvo type="autoMax"/>
              <x14:borderColor rgb="FF638EC6"/>
              <x14:negativeFillColor rgb="FFFF0000"/>
              <x14:negativeBorderColor rgb="FFFF0000"/>
              <x14:axisColor rgb="FF000000"/>
            </x14:dataBar>
          </x14:cfRule>
          <xm:sqref>BM4:BM28</xm:sqref>
        </x14:conditionalFormatting>
        <x14:conditionalFormatting xmlns:xm="http://schemas.microsoft.com/office/excel/2006/main">
          <x14:cfRule type="dataBar" id="{22111258-AF6E-48F3-AE68-1A1F1822DD32}">
            <x14:dataBar minLength="0" maxLength="100" border="1" negativeBarBorderColorSameAsPositive="0">
              <x14:cfvo type="autoMin"/>
              <x14:cfvo type="autoMax"/>
              <x14:borderColor rgb="FF638EC6"/>
              <x14:negativeFillColor rgb="FFFF0000"/>
              <x14:negativeBorderColor rgb="FFFF0000"/>
              <x14:axisColor rgb="FF000000"/>
            </x14:dataBar>
          </x14:cfRule>
          <xm:sqref>BP4:BP28</xm:sqref>
        </x14:conditionalFormatting>
        <x14:conditionalFormatting xmlns:xm="http://schemas.microsoft.com/office/excel/2006/main">
          <x14:cfRule type="dataBar" id="{76AE5950-B372-4FEB-B64E-1253D11C61F1}">
            <x14:dataBar minLength="0" maxLength="100" border="1" negativeBarBorderColorSameAsPositive="0">
              <x14:cfvo type="autoMin"/>
              <x14:cfvo type="autoMax"/>
              <x14:borderColor rgb="FFFF555A"/>
              <x14:negativeFillColor rgb="FFFF0000"/>
              <x14:negativeBorderColor rgb="FFFF0000"/>
              <x14:axisColor rgb="FF000000"/>
            </x14:dataBar>
          </x14:cfRule>
          <xm:sqref>BJ4:BJ28</xm:sqref>
        </x14:conditionalFormatting>
        <x14:conditionalFormatting xmlns:xm="http://schemas.microsoft.com/office/excel/2006/main">
          <x14:cfRule type="dataBar" id="{10F30635-9617-4A39-A9DF-4C2A3C559690}">
            <x14:dataBar minLength="0" maxLength="100" border="1" negativeBarBorderColorSameAsPositive="0">
              <x14:cfvo type="autoMin"/>
              <x14:cfvo type="autoMax"/>
              <x14:borderColor rgb="FFFF555A"/>
              <x14:negativeFillColor rgb="FFFF0000"/>
              <x14:negativeBorderColor rgb="FFFF0000"/>
              <x14:axisColor rgb="FF000000"/>
            </x14:dataBar>
          </x14:cfRule>
          <xm:sqref>AE4:AE28</xm:sqref>
        </x14:conditionalFormatting>
        <x14:conditionalFormatting xmlns:xm="http://schemas.microsoft.com/office/excel/2006/main">
          <x14:cfRule type="dataBar" id="{A280ECB0-F036-46D7-B54B-2646AE9BC429}">
            <x14:dataBar minLength="0" maxLength="100" border="1" negativeBarBorderColorSameAsPositive="0">
              <x14:cfvo type="autoMin"/>
              <x14:cfvo type="autoMax"/>
              <x14:borderColor rgb="FF638EC6"/>
              <x14:negativeFillColor rgb="FFFF0000"/>
              <x14:negativeBorderColor rgb="FFFF0000"/>
              <x14:axisColor rgb="FF000000"/>
            </x14:dataBar>
          </x14:cfRule>
          <xm:sqref>F38:F62</xm:sqref>
        </x14:conditionalFormatting>
        <x14:conditionalFormatting xmlns:xm="http://schemas.microsoft.com/office/excel/2006/main">
          <x14:cfRule type="dataBar" id="{49496EA5-BF28-42A4-92F8-58E3BAC64FC5}">
            <x14:dataBar minLength="0" maxLength="100" border="1" negativeBarBorderColorSameAsPositive="0">
              <x14:cfvo type="autoMin"/>
              <x14:cfvo type="autoMax"/>
              <x14:borderColor rgb="FFFF555A"/>
              <x14:negativeFillColor rgb="FFFF0000"/>
              <x14:negativeBorderColor rgb="FFFF0000"/>
              <x14:axisColor rgb="FF000000"/>
            </x14:dataBar>
          </x14:cfRule>
          <xm:sqref>E38:E63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BU65"/>
  <sheetViews>
    <sheetView topLeftCell="AN16" zoomScale="80" zoomScaleNormal="80" workbookViewId="0">
      <selection activeCell="AW25" sqref="AW25"/>
    </sheetView>
  </sheetViews>
  <sheetFormatPr baseColWidth="10" defaultRowHeight="14.4"/>
  <cols>
    <col min="3" max="5" width="17.21875" customWidth="1"/>
    <col min="14" max="14" width="11.44140625" style="43"/>
    <col min="18" max="18" width="11.44140625" style="43"/>
    <col min="23" max="25" width="11.44140625" style="43"/>
    <col min="28" max="28" width="11.44140625" style="43"/>
    <col min="29" max="29" width="16.77734375" customWidth="1"/>
    <col min="32" max="32" width="15.44140625" customWidth="1"/>
    <col min="35" max="35" width="16.77734375" customWidth="1"/>
    <col min="36" max="36" width="15.44140625" style="43" customWidth="1"/>
    <col min="40" max="40" width="15.44140625" customWidth="1"/>
    <col min="45" max="45" width="18.21875" customWidth="1"/>
    <col min="46" max="46" width="18.77734375" customWidth="1"/>
    <col min="47" max="47" width="16.77734375" customWidth="1"/>
    <col min="50" max="50" width="17.5546875" style="43" customWidth="1"/>
    <col min="51" max="51" width="17.44140625" customWidth="1"/>
    <col min="52" max="53" width="11.44140625" style="43"/>
    <col min="56" max="56" width="17.21875" customWidth="1"/>
    <col min="59" max="59" width="16.21875" style="43" customWidth="1"/>
    <col min="60" max="61" width="18.21875" style="43" customWidth="1"/>
    <col min="62" max="62" width="15" customWidth="1"/>
    <col min="63" max="65" width="16" customWidth="1"/>
    <col min="66" max="67" width="16.44140625" style="43" customWidth="1"/>
    <col min="71" max="71" width="16" customWidth="1"/>
  </cols>
  <sheetData>
    <row r="2" spans="2:73" ht="30" customHeight="1">
      <c r="B2" s="13"/>
      <c r="C2" s="57" t="s">
        <v>132</v>
      </c>
      <c r="D2" s="331" t="s">
        <v>133</v>
      </c>
      <c r="E2" s="332"/>
      <c r="F2" s="332"/>
      <c r="G2" s="332"/>
      <c r="H2" s="332"/>
      <c r="I2" s="332"/>
      <c r="J2" s="332"/>
      <c r="K2" s="332"/>
      <c r="L2" s="332"/>
      <c r="M2" s="332"/>
      <c r="N2" s="332"/>
      <c r="O2" s="332"/>
      <c r="P2" s="332"/>
      <c r="Q2" s="332"/>
      <c r="R2" s="332"/>
      <c r="S2" s="332"/>
      <c r="T2" s="332"/>
      <c r="U2" s="332"/>
      <c r="V2" s="332"/>
      <c r="W2" s="332"/>
      <c r="X2" s="332"/>
      <c r="Y2" s="332"/>
      <c r="Z2" s="332"/>
      <c r="AA2" s="332"/>
      <c r="AB2" s="332"/>
      <c r="AC2" s="332"/>
      <c r="AD2" s="332"/>
      <c r="AE2" s="332"/>
      <c r="AF2" s="332"/>
      <c r="AG2" s="332"/>
      <c r="AH2" s="332"/>
      <c r="AI2" s="332"/>
      <c r="AJ2" s="332"/>
      <c r="AK2" s="332"/>
      <c r="AL2" s="333"/>
      <c r="AM2" s="334" t="s">
        <v>134</v>
      </c>
      <c r="AN2" s="335"/>
      <c r="AO2" s="335"/>
      <c r="AP2" s="335"/>
      <c r="AQ2" s="335"/>
      <c r="AR2" s="335"/>
      <c r="AS2" s="335"/>
      <c r="AT2" s="335"/>
      <c r="AU2" s="335"/>
      <c r="AV2" s="335"/>
      <c r="AW2" s="335"/>
      <c r="AX2" s="335"/>
      <c r="AY2" s="335"/>
      <c r="AZ2" s="335"/>
      <c r="BA2" s="335"/>
      <c r="BB2" s="335"/>
      <c r="BC2" s="335"/>
      <c r="BD2" s="335"/>
      <c r="BE2" s="335"/>
      <c r="BF2" s="335"/>
      <c r="BG2" s="335"/>
      <c r="BH2" s="335"/>
      <c r="BI2" s="335"/>
      <c r="BJ2" s="335"/>
      <c r="BK2" s="335"/>
      <c r="BL2" s="335"/>
      <c r="BM2" s="335"/>
      <c r="BN2" s="335"/>
      <c r="BO2" s="335"/>
      <c r="BP2" s="335"/>
      <c r="BQ2" s="335"/>
      <c r="BR2" s="336"/>
      <c r="BS2" s="329" t="s">
        <v>4</v>
      </c>
      <c r="BT2" s="330"/>
      <c r="BU2" s="330"/>
    </row>
    <row r="3" spans="2:73" ht="158.4">
      <c r="B3" s="153" t="s">
        <v>5</v>
      </c>
      <c r="C3" s="154" t="s">
        <v>135</v>
      </c>
      <c r="D3" s="154" t="s">
        <v>57</v>
      </c>
      <c r="E3" s="154" t="s">
        <v>61</v>
      </c>
      <c r="F3" s="155" t="s">
        <v>136</v>
      </c>
      <c r="G3" s="155" t="s">
        <v>137</v>
      </c>
      <c r="H3" s="155" t="s">
        <v>48</v>
      </c>
      <c r="I3" s="156" t="s">
        <v>118</v>
      </c>
      <c r="J3" s="156" t="s">
        <v>138</v>
      </c>
      <c r="K3" s="156" t="s">
        <v>139</v>
      </c>
      <c r="L3" s="156" t="s">
        <v>48</v>
      </c>
      <c r="M3" s="156" t="s">
        <v>116</v>
      </c>
      <c r="N3" s="173" t="s">
        <v>140</v>
      </c>
      <c r="O3" s="157" t="s">
        <v>141</v>
      </c>
      <c r="P3" s="157" t="s">
        <v>48</v>
      </c>
      <c r="Q3" s="156" t="s">
        <v>118</v>
      </c>
      <c r="R3" s="174" t="s">
        <v>142</v>
      </c>
      <c r="S3" s="158" t="s">
        <v>143</v>
      </c>
      <c r="T3" s="158" t="s">
        <v>48</v>
      </c>
      <c r="U3" s="156" t="s">
        <v>116</v>
      </c>
      <c r="V3" s="159" t="s">
        <v>144</v>
      </c>
      <c r="W3" s="175" t="s">
        <v>145</v>
      </c>
      <c r="X3" s="176" t="s">
        <v>146</v>
      </c>
      <c r="Y3" s="176" t="s">
        <v>147</v>
      </c>
      <c r="Z3" s="160" t="s">
        <v>48</v>
      </c>
      <c r="AA3" s="182" t="s">
        <v>116</v>
      </c>
      <c r="AB3" s="178" t="s">
        <v>148</v>
      </c>
      <c r="AC3" s="161" t="s">
        <v>149</v>
      </c>
      <c r="AD3" s="161" t="s">
        <v>48</v>
      </c>
      <c r="AE3" s="156" t="s">
        <v>118</v>
      </c>
      <c r="AF3" s="162" t="s">
        <v>150</v>
      </c>
      <c r="AG3" s="162" t="s">
        <v>47</v>
      </c>
      <c r="AH3" s="156" t="s">
        <v>116</v>
      </c>
      <c r="AI3" s="163" t="s">
        <v>151</v>
      </c>
      <c r="AJ3" s="181" t="s">
        <v>152</v>
      </c>
      <c r="AK3" s="163" t="s">
        <v>47</v>
      </c>
      <c r="AL3" s="156" t="s">
        <v>116</v>
      </c>
      <c r="AM3" s="156" t="s">
        <v>172</v>
      </c>
      <c r="AN3" s="156" t="s">
        <v>61</v>
      </c>
      <c r="AO3" s="164" t="s">
        <v>153</v>
      </c>
      <c r="AP3" s="164" t="s">
        <v>47</v>
      </c>
      <c r="AQ3" s="63" t="s">
        <v>116</v>
      </c>
      <c r="AR3" s="165" t="s">
        <v>61</v>
      </c>
      <c r="AS3" s="165" t="s">
        <v>170</v>
      </c>
      <c r="AT3" s="165" t="s">
        <v>154</v>
      </c>
      <c r="AU3" s="165" t="s">
        <v>171</v>
      </c>
      <c r="AV3" s="165" t="s">
        <v>47</v>
      </c>
      <c r="AW3" s="63" t="s">
        <v>116</v>
      </c>
      <c r="AX3" s="191" t="s">
        <v>155</v>
      </c>
      <c r="AY3" s="166" t="s">
        <v>156</v>
      </c>
      <c r="AZ3" s="191" t="s">
        <v>157</v>
      </c>
      <c r="BA3" s="191" t="s">
        <v>158</v>
      </c>
      <c r="BB3" s="166" t="s">
        <v>48</v>
      </c>
      <c r="BC3" s="63" t="s">
        <v>116</v>
      </c>
      <c r="BD3" s="167" t="s">
        <v>159</v>
      </c>
      <c r="BE3" s="171" t="s">
        <v>47</v>
      </c>
      <c r="BF3" s="182" t="s">
        <v>116</v>
      </c>
      <c r="BG3" s="188" t="s">
        <v>160</v>
      </c>
      <c r="BH3" s="188" t="s">
        <v>161</v>
      </c>
      <c r="BI3" s="189" t="s">
        <v>61</v>
      </c>
      <c r="BJ3" s="168" t="s">
        <v>162</v>
      </c>
      <c r="BK3" s="168" t="s">
        <v>163</v>
      </c>
      <c r="BL3" s="168" t="s">
        <v>48</v>
      </c>
      <c r="BM3" s="182" t="s">
        <v>116</v>
      </c>
      <c r="BN3" s="188" t="s">
        <v>164</v>
      </c>
      <c r="BO3" s="188" t="s">
        <v>165</v>
      </c>
      <c r="BP3" s="169" t="s">
        <v>166</v>
      </c>
      <c r="BQ3" s="169" t="s">
        <v>47</v>
      </c>
      <c r="BR3" s="182" t="s">
        <v>118</v>
      </c>
      <c r="BS3" s="123" t="s">
        <v>167</v>
      </c>
      <c r="BT3" s="172" t="s">
        <v>48</v>
      </c>
      <c r="BU3" s="196" t="s">
        <v>60</v>
      </c>
    </row>
    <row r="4" spans="2:73">
      <c r="B4" s="58" t="s">
        <v>21</v>
      </c>
      <c r="C4" s="32">
        <v>102027</v>
      </c>
      <c r="D4" s="184">
        <f>E4*$C$29</f>
        <v>0.25710835068795157</v>
      </c>
      <c r="E4" s="183">
        <f>I4+M4+Q4+U4+AA4+AE4+AH4+AL4</f>
        <v>1.4489117264060822</v>
      </c>
      <c r="F4" s="56"/>
      <c r="G4" s="12"/>
      <c r="H4" s="21">
        <f>(G4/C4)*1000</f>
        <v>0</v>
      </c>
      <c r="I4" s="52">
        <f>H4*$G$29</f>
        <v>0</v>
      </c>
      <c r="J4" s="12"/>
      <c r="K4" s="12"/>
      <c r="L4" s="21">
        <f>(K4/C4)*1000</f>
        <v>0</v>
      </c>
      <c r="M4" s="114">
        <f>L4*$K$29</f>
        <v>0</v>
      </c>
      <c r="N4" s="109">
        <v>363</v>
      </c>
      <c r="O4" s="12">
        <v>363</v>
      </c>
      <c r="P4" s="69">
        <f>(O4/C4)*1000</f>
        <v>3.5578817371872149</v>
      </c>
      <c r="Q4" s="114">
        <f>P4*$O$29</f>
        <v>0.59395541267398722</v>
      </c>
      <c r="R4" s="109"/>
      <c r="S4" s="12">
        <v>33</v>
      </c>
      <c r="T4" s="111">
        <f>(S4/C4)*1000</f>
        <v>0.32344379428974684</v>
      </c>
      <c r="U4" s="114">
        <f>T4*$S$29</f>
        <v>0.22309700733479315</v>
      </c>
      <c r="V4" s="12">
        <v>10602</v>
      </c>
      <c r="W4" s="109"/>
      <c r="X4" s="177"/>
      <c r="Y4" s="109"/>
      <c r="Z4" s="69">
        <f>(V4/C4)*1000</f>
        <v>103.91366991090594</v>
      </c>
      <c r="AA4" s="114">
        <f>Z4*$Y$29</f>
        <v>8.8122728727767455E-2</v>
      </c>
      <c r="AB4" s="179"/>
      <c r="AC4" s="12">
        <v>242</v>
      </c>
      <c r="AD4" s="111">
        <f>(AC4/C4)*1000</f>
        <v>2.3719211581248101</v>
      </c>
      <c r="AE4" s="114">
        <f>AD4*$AC$29</f>
        <v>0.11545778872151082</v>
      </c>
      <c r="AF4" s="12">
        <v>2</v>
      </c>
      <c r="AG4" s="111">
        <f>(AF4/C4)*10000</f>
        <v>0.19602654199378594</v>
      </c>
      <c r="AH4" s="114">
        <f>AG4*$AF$29</f>
        <v>0.42827878894802351</v>
      </c>
      <c r="AI4" s="12"/>
      <c r="AJ4" s="109"/>
      <c r="AK4" s="111">
        <f>(AI4/C4)*10000</f>
        <v>0</v>
      </c>
      <c r="AL4" s="114">
        <f>AK4*$AJ$29</f>
        <v>0</v>
      </c>
      <c r="AM4" s="114">
        <f>AN4*$AL$29</f>
        <v>0.46260824427060326</v>
      </c>
      <c r="AN4" s="114">
        <f t="shared" ref="AN4:AN8" si="0">AQ4+AW4+BC4+BF4+BM4+BR4</f>
        <v>1.54186029876291</v>
      </c>
      <c r="AO4" s="56">
        <v>53</v>
      </c>
      <c r="AP4" s="186">
        <f>(AO4/C4)*10000</f>
        <v>5.1947033628353276</v>
      </c>
      <c r="AQ4" s="193">
        <f>AP4*$AO$29</f>
        <v>1</v>
      </c>
      <c r="AR4" s="187">
        <f>AS4+AT4+AU4</f>
        <v>266</v>
      </c>
      <c r="AS4" s="56">
        <v>179</v>
      </c>
      <c r="AT4" s="56">
        <v>87</v>
      </c>
      <c r="AU4" s="56">
        <v>0</v>
      </c>
      <c r="AV4" s="187">
        <f>(AR4/C4)*10000</f>
        <v>26.071530085173531</v>
      </c>
      <c r="AW4" s="192">
        <f>AV4*$AS$29</f>
        <v>7.7210784957891701E-2</v>
      </c>
      <c r="AX4" s="109"/>
      <c r="AY4" s="12"/>
      <c r="AZ4" s="109"/>
      <c r="BA4" s="109"/>
      <c r="BB4" s="111">
        <f>(AY4/C4)*1000</f>
        <v>0</v>
      </c>
      <c r="BC4" s="114">
        <f>BB4*$BA$29</f>
        <v>0</v>
      </c>
      <c r="BD4" s="12"/>
      <c r="BE4" s="40">
        <f>(BD4/C4)*10000</f>
        <v>0</v>
      </c>
      <c r="BF4" s="114">
        <f>BE4*$BD$29</f>
        <v>0</v>
      </c>
      <c r="BG4" s="109">
        <v>25478</v>
      </c>
      <c r="BH4" s="109">
        <v>24217</v>
      </c>
      <c r="BI4" s="190">
        <f>BJ4+BK4</f>
        <v>34870</v>
      </c>
      <c r="BJ4" s="12">
        <v>17741</v>
      </c>
      <c r="BK4" s="12">
        <v>17129</v>
      </c>
      <c r="BL4" s="21">
        <f>(BJ4/C4)*1000</f>
        <v>173.88534407558785</v>
      </c>
      <c r="BM4" s="114">
        <f>BL4*$BK$29</f>
        <v>0.46464951380501812</v>
      </c>
      <c r="BN4" s="109">
        <v>6681</v>
      </c>
      <c r="BO4" s="109">
        <v>7937</v>
      </c>
      <c r="BP4" s="12"/>
      <c r="BQ4" s="111">
        <f t="shared" ref="BQ4:BQ28" si="1">(BP4/C4)*10000</f>
        <v>0</v>
      </c>
      <c r="BR4" s="114">
        <f>BQ4*$BP$29</f>
        <v>0</v>
      </c>
      <c r="BS4" s="12">
        <v>14</v>
      </c>
      <c r="BT4" s="194">
        <f>(BS4/C4)*1000</f>
        <v>0.13721857939565019</v>
      </c>
      <c r="BU4" s="195">
        <f>BT4*$BS$29</f>
        <v>0.39972686968482207</v>
      </c>
    </row>
    <row r="5" spans="2:73">
      <c r="B5" s="58" t="s">
        <v>22</v>
      </c>
      <c r="C5" s="32">
        <v>531152</v>
      </c>
      <c r="D5" s="184">
        <f t="shared" ref="D5:D28" si="2">E5*$C$29</f>
        <v>0.26261631802964791</v>
      </c>
      <c r="E5" s="183">
        <f t="shared" ref="E5:E27" si="3">I5+M5+Q5+U5+AA5+AE5+AH5+AL5</f>
        <v>1.479951396835657</v>
      </c>
      <c r="F5" s="56">
        <v>6</v>
      </c>
      <c r="G5" s="12">
        <v>1</v>
      </c>
      <c r="H5" s="21">
        <f t="shared" ref="H5:H28" si="4">(G5/C5)*1000</f>
        <v>1.8827002439979518E-3</v>
      </c>
      <c r="I5" s="52">
        <f t="shared" ref="I5:I28" si="5">H5*$G$29</f>
        <v>4.2430415398981847E-2</v>
      </c>
      <c r="J5" s="12">
        <v>3012</v>
      </c>
      <c r="K5" s="12">
        <v>887</v>
      </c>
      <c r="L5" s="21">
        <f t="shared" ref="L5:L28" si="6">(K5/C5)*1000</f>
        <v>1.669955116426183</v>
      </c>
      <c r="M5" s="114">
        <f t="shared" ref="M5:M28" si="7">L5*$K$29</f>
        <v>4.723000567466569E-2</v>
      </c>
      <c r="N5" s="109">
        <v>1638</v>
      </c>
      <c r="O5" s="12">
        <v>1600</v>
      </c>
      <c r="P5" s="69">
        <f t="shared" ref="P5:P27" si="8">(O5/C5)*1000</f>
        <v>3.0123203903967224</v>
      </c>
      <c r="Q5" s="114">
        <f t="shared" ref="Q5:Q27" si="9">P5*$O$29</f>
        <v>0.50287899732126617</v>
      </c>
      <c r="R5" s="109"/>
      <c r="S5" s="12">
        <v>112</v>
      </c>
      <c r="T5" s="111">
        <f t="shared" ref="T5:T28" si="10">(S5/C5)*1000</f>
        <v>0.21086242732777058</v>
      </c>
      <c r="U5" s="114">
        <f t="shared" ref="U5:U28" si="11">T5*$S$29</f>
        <v>0.14544343507804061</v>
      </c>
      <c r="V5" s="12">
        <v>69070</v>
      </c>
      <c r="W5" s="109">
        <v>161</v>
      </c>
      <c r="X5" s="177">
        <v>128</v>
      </c>
      <c r="Y5" s="109">
        <v>74</v>
      </c>
      <c r="Z5" s="69">
        <f t="shared" ref="Z5:Z28" si="12">(V5/C5)*1000</f>
        <v>130.03810585293851</v>
      </c>
      <c r="AA5" s="114">
        <f t="shared" ref="AA5:AA28" si="13">Z5*$Y$29</f>
        <v>0.11027724009917327</v>
      </c>
      <c r="AB5" s="179"/>
      <c r="AC5" s="12">
        <v>1802</v>
      </c>
      <c r="AD5" s="111">
        <f t="shared" ref="AD5:AD28" si="14">(AC5/C5)*1000</f>
        <v>3.392625839684309</v>
      </c>
      <c r="AE5" s="114">
        <f t="shared" ref="AE5:AE28" si="15">AD5*$AC$29</f>
        <v>0.16514253691260242</v>
      </c>
      <c r="AF5" s="12">
        <v>7</v>
      </c>
      <c r="AG5" s="111">
        <f t="shared" ref="AG5:AG27" si="16">(AF5/C5)*10000</f>
        <v>0.1317890170798566</v>
      </c>
      <c r="AH5" s="114">
        <f t="shared" ref="AH5:AH27" si="17">AG5*$AF$29</f>
        <v>0.2879326445160707</v>
      </c>
      <c r="AI5" s="12">
        <v>34</v>
      </c>
      <c r="AJ5" s="109">
        <v>4</v>
      </c>
      <c r="AK5" s="111">
        <f t="shared" ref="AK5:AK28" si="18">(AI5/C5)*10000</f>
        <v>0.64011808295930361</v>
      </c>
      <c r="AL5" s="114">
        <f t="shared" ref="AL5:AL28" si="19">AK5*$AJ$29</f>
        <v>0.17861612183485628</v>
      </c>
      <c r="AM5" s="114">
        <f t="shared" ref="AM5:AM28" si="20">AN5*$AL$29</f>
        <v>0.29642207072043442</v>
      </c>
      <c r="AN5" s="114">
        <f t="shared" si="0"/>
        <v>0.98796644500261532</v>
      </c>
      <c r="AO5" s="56">
        <v>123</v>
      </c>
      <c r="AP5" s="186">
        <f t="shared" ref="AP5:AP28" si="21">(AO5/C5)*10000</f>
        <v>2.3157213001174806</v>
      </c>
      <c r="AQ5" s="193">
        <f t="shared" ref="AQ5:AQ28" si="22">AP5*$AO$29</f>
        <v>0.44578508884355889</v>
      </c>
      <c r="AR5" s="187">
        <f t="shared" ref="AR5:AR28" si="23">AS5+AT5+AU5</f>
        <v>1645</v>
      </c>
      <c r="AS5" s="56">
        <v>292</v>
      </c>
      <c r="AT5" s="56">
        <v>1116</v>
      </c>
      <c r="AU5" s="56">
        <v>237</v>
      </c>
      <c r="AV5" s="187">
        <f t="shared" ref="AV5:AV28" si="24">(AR5/C5)*10000</f>
        <v>30.970419013766303</v>
      </c>
      <c r="AW5" s="192">
        <f t="shared" ref="AW5:AW28" si="25">AV5*$AS$29</f>
        <v>9.1718834863764934E-2</v>
      </c>
      <c r="AX5" s="109">
        <v>76</v>
      </c>
      <c r="AY5" s="12">
        <v>56</v>
      </c>
      <c r="AZ5" s="109">
        <v>195</v>
      </c>
      <c r="BA5" s="109">
        <v>27</v>
      </c>
      <c r="BB5" s="111">
        <f t="shared" ref="BB5:BB28" si="26">(AY5/C5)*1000</f>
        <v>0.10543121366388529</v>
      </c>
      <c r="BC5" s="114">
        <f t="shared" ref="BC5:BC28" si="27">BB5*$BA$29</f>
        <v>2.4497139669743213E-2</v>
      </c>
      <c r="BD5" s="12">
        <v>23218</v>
      </c>
      <c r="BE5" s="40">
        <f t="shared" ref="BE5:BE28" si="28">(BD5/C5)*10000</f>
        <v>437.12534265144438</v>
      </c>
      <c r="BF5" s="114">
        <f t="shared" ref="BF5:BF28" si="29">BE5*$BD$29</f>
        <v>2.313301005484953E-2</v>
      </c>
      <c r="BG5" s="109">
        <v>227687</v>
      </c>
      <c r="BH5" s="109">
        <v>234253</v>
      </c>
      <c r="BI5" s="190">
        <f t="shared" ref="BI5:BI28" si="30">BJ5+BK5</f>
        <v>160781</v>
      </c>
      <c r="BJ5" s="12">
        <v>80072</v>
      </c>
      <c r="BK5" s="12">
        <v>80709</v>
      </c>
      <c r="BL5" s="21">
        <f t="shared" ref="BL5:BL28" si="31">(BJ5/C5)*1000</f>
        <v>150.75157393740398</v>
      </c>
      <c r="BM5" s="114">
        <f t="shared" ref="BM5:BM28" si="32">BL5*$BK$29</f>
        <v>0.40283237157069873</v>
      </c>
      <c r="BN5" s="109">
        <v>30947</v>
      </c>
      <c r="BO5" s="109">
        <v>33589</v>
      </c>
      <c r="BP5" s="12"/>
      <c r="BQ5" s="111">
        <f t="shared" si="1"/>
        <v>0</v>
      </c>
      <c r="BR5" s="114">
        <f t="shared" ref="BR5:BR28" si="33">BQ5*$BP$29</f>
        <v>0</v>
      </c>
      <c r="BS5" s="56">
        <v>38</v>
      </c>
      <c r="BT5" s="194">
        <f t="shared" ref="BT5:BT28" si="34">(BS5/C5)*1000</f>
        <v>7.1542609271922172E-2</v>
      </c>
      <c r="BU5" s="195">
        <f t="shared" ref="BU5:BU28" si="35">BT5*$BS$29</f>
        <v>0.2084083903163941</v>
      </c>
    </row>
    <row r="6" spans="2:73">
      <c r="B6" s="58" t="s">
        <v>23</v>
      </c>
      <c r="C6" s="32">
        <v>330295</v>
      </c>
      <c r="D6" s="184">
        <f t="shared" si="2"/>
        <v>0.12709785098726853</v>
      </c>
      <c r="E6" s="183">
        <f t="shared" si="3"/>
        <v>0.71624887407865867</v>
      </c>
      <c r="F6" s="56">
        <v>2</v>
      </c>
      <c r="G6" s="12">
        <v>0</v>
      </c>
      <c r="H6" s="21">
        <f t="shared" si="4"/>
        <v>0</v>
      </c>
      <c r="I6" s="52">
        <f t="shared" si="5"/>
        <v>0</v>
      </c>
      <c r="J6" s="12">
        <v>1666</v>
      </c>
      <c r="K6" s="12">
        <v>0</v>
      </c>
      <c r="L6" s="21">
        <f t="shared" si="6"/>
        <v>0</v>
      </c>
      <c r="M6" s="114">
        <f t="shared" si="7"/>
        <v>0</v>
      </c>
      <c r="N6" s="109">
        <v>514</v>
      </c>
      <c r="O6" s="12">
        <v>506</v>
      </c>
      <c r="P6" s="69">
        <f t="shared" si="8"/>
        <v>1.5319638504972828</v>
      </c>
      <c r="Q6" s="114">
        <f t="shared" si="9"/>
        <v>0.25574717999005381</v>
      </c>
      <c r="R6" s="109"/>
      <c r="S6" s="12">
        <v>34</v>
      </c>
      <c r="T6" s="111">
        <f t="shared" si="10"/>
        <v>0.10293828244448146</v>
      </c>
      <c r="U6" s="114">
        <f t="shared" si="11"/>
        <v>7.1002205511399685E-2</v>
      </c>
      <c r="V6" s="12">
        <v>31099</v>
      </c>
      <c r="W6" s="109">
        <v>269</v>
      </c>
      <c r="X6" s="177"/>
      <c r="Y6" s="109"/>
      <c r="Z6" s="69">
        <f t="shared" si="12"/>
        <v>94.155224874733193</v>
      </c>
      <c r="AA6" s="114">
        <f t="shared" si="13"/>
        <v>7.9847197650241467E-2</v>
      </c>
      <c r="AB6" s="179"/>
      <c r="AC6" s="12">
        <v>468</v>
      </c>
      <c r="AD6" s="111">
        <f t="shared" si="14"/>
        <v>1.4169151818828623</v>
      </c>
      <c r="AE6" s="114">
        <f t="shared" si="15"/>
        <v>6.8971050384940447E-2</v>
      </c>
      <c r="AF6" s="12">
        <v>3</v>
      </c>
      <c r="AG6" s="111">
        <f t="shared" si="16"/>
        <v>9.082789627454245E-2</v>
      </c>
      <c r="AH6" s="114">
        <f t="shared" si="17"/>
        <v>0.19844078778062035</v>
      </c>
      <c r="AI6" s="12">
        <v>5</v>
      </c>
      <c r="AJ6" s="109">
        <v>2</v>
      </c>
      <c r="AK6" s="111">
        <f t="shared" si="18"/>
        <v>0.15137982712423742</v>
      </c>
      <c r="AL6" s="114">
        <f t="shared" si="19"/>
        <v>4.2240452761402938E-2</v>
      </c>
      <c r="AM6" s="114">
        <f t="shared" si="20"/>
        <v>0.13999490516222546</v>
      </c>
      <c r="AN6" s="114">
        <f t="shared" si="0"/>
        <v>0.46659909107121522</v>
      </c>
      <c r="AO6" s="56">
        <v>36</v>
      </c>
      <c r="AP6" s="186">
        <f t="shared" si="21"/>
        <v>1.0899347552945093</v>
      </c>
      <c r="AQ6" s="193">
        <f t="shared" si="22"/>
        <v>0.20981655335553379</v>
      </c>
      <c r="AR6" s="187">
        <f t="shared" si="23"/>
        <v>1006</v>
      </c>
      <c r="AS6" s="56">
        <v>80</v>
      </c>
      <c r="AT6" s="56">
        <v>926</v>
      </c>
      <c r="AU6" s="56">
        <v>0</v>
      </c>
      <c r="AV6" s="187">
        <f t="shared" si="24"/>
        <v>30.457621217396571</v>
      </c>
      <c r="AW6" s="192">
        <f t="shared" si="25"/>
        <v>9.0200185200586924E-2</v>
      </c>
      <c r="AX6" s="109">
        <v>23</v>
      </c>
      <c r="AY6" s="12">
        <v>9</v>
      </c>
      <c r="AZ6" s="109">
        <v>46</v>
      </c>
      <c r="BA6" s="109">
        <v>5</v>
      </c>
      <c r="BB6" s="111">
        <f t="shared" si="26"/>
        <v>2.7248368882362737E-2</v>
      </c>
      <c r="BC6" s="114">
        <f t="shared" si="27"/>
        <v>6.3312094690661288E-3</v>
      </c>
      <c r="BD6" s="12"/>
      <c r="BE6" s="40">
        <f t="shared" si="28"/>
        <v>0</v>
      </c>
      <c r="BF6" s="114">
        <f t="shared" si="29"/>
        <v>0</v>
      </c>
      <c r="BG6" s="109">
        <v>57311</v>
      </c>
      <c r="BH6" s="109">
        <v>55877</v>
      </c>
      <c r="BI6" s="190">
        <f t="shared" si="30"/>
        <v>21618</v>
      </c>
      <c r="BJ6" s="12">
        <v>19808</v>
      </c>
      <c r="BK6" s="12">
        <v>1810</v>
      </c>
      <c r="BL6" s="21">
        <f t="shared" si="31"/>
        <v>59.970632313537898</v>
      </c>
      <c r="BM6" s="114">
        <f t="shared" si="32"/>
        <v>0.16025114304602839</v>
      </c>
      <c r="BN6" s="109">
        <v>6964</v>
      </c>
      <c r="BO6" s="109">
        <v>6413</v>
      </c>
      <c r="BP6" s="12"/>
      <c r="BQ6" s="111">
        <f t="shared" si="1"/>
        <v>0</v>
      </c>
      <c r="BR6" s="114">
        <f t="shared" si="33"/>
        <v>0</v>
      </c>
      <c r="BS6" s="56">
        <v>21</v>
      </c>
      <c r="BT6" s="194">
        <f t="shared" si="34"/>
        <v>6.3579527392179716E-2</v>
      </c>
      <c r="BU6" s="195">
        <f t="shared" si="35"/>
        <v>0.18521140192857902</v>
      </c>
    </row>
    <row r="7" spans="2:73">
      <c r="B7" s="58" t="s">
        <v>24</v>
      </c>
      <c r="C7" s="32">
        <v>313856</v>
      </c>
      <c r="D7" s="184">
        <f t="shared" si="2"/>
        <v>0.39582958935563017</v>
      </c>
      <c r="E7" s="183">
        <f t="shared" si="3"/>
        <v>2.2306631898236229</v>
      </c>
      <c r="F7" s="56">
        <v>6</v>
      </c>
      <c r="G7" s="12">
        <v>1</v>
      </c>
      <c r="H7" s="21">
        <f t="shared" si="4"/>
        <v>3.1861745513866234E-3</v>
      </c>
      <c r="I7" s="52">
        <f t="shared" si="5"/>
        <v>7.1806815864600346E-2</v>
      </c>
      <c r="J7" s="12">
        <v>12690</v>
      </c>
      <c r="K7" s="12">
        <v>1639</v>
      </c>
      <c r="L7" s="21">
        <f t="shared" si="6"/>
        <v>5.222140089722676</v>
      </c>
      <c r="M7" s="114">
        <f t="shared" si="7"/>
        <v>0.14769361382558063</v>
      </c>
      <c r="N7" s="109">
        <v>1175</v>
      </c>
      <c r="O7" s="12">
        <v>1144</v>
      </c>
      <c r="P7" s="69">
        <f t="shared" si="8"/>
        <v>3.6449836867862966</v>
      </c>
      <c r="Q7" s="114">
        <f t="shared" si="9"/>
        <v>0.60849627666002049</v>
      </c>
      <c r="R7" s="109">
        <v>13</v>
      </c>
      <c r="S7" s="12">
        <v>122</v>
      </c>
      <c r="T7" s="111">
        <f t="shared" si="10"/>
        <v>0.38871329526916798</v>
      </c>
      <c r="U7" s="114">
        <f t="shared" si="11"/>
        <v>0.26811697864300693</v>
      </c>
      <c r="V7" s="12">
        <v>68041</v>
      </c>
      <c r="W7" s="109">
        <v>278</v>
      </c>
      <c r="X7" s="177">
        <v>348</v>
      </c>
      <c r="Y7" s="109">
        <v>103</v>
      </c>
      <c r="Z7" s="69">
        <f t="shared" si="12"/>
        <v>216.79050265089722</v>
      </c>
      <c r="AA7" s="114">
        <f t="shared" si="13"/>
        <v>0.1838465590931492</v>
      </c>
      <c r="AB7" s="180">
        <v>175</v>
      </c>
      <c r="AC7" s="12">
        <v>2577</v>
      </c>
      <c r="AD7" s="111">
        <f t="shared" si="14"/>
        <v>8.2107718189233267</v>
      </c>
      <c r="AE7" s="114">
        <f t="shared" si="15"/>
        <v>0.39967498694570902</v>
      </c>
      <c r="AF7" s="12">
        <v>6</v>
      </c>
      <c r="AG7" s="111">
        <f t="shared" si="16"/>
        <v>0.19117047308319737</v>
      </c>
      <c r="AH7" s="114">
        <f t="shared" si="17"/>
        <v>0.41766924959216961</v>
      </c>
      <c r="AI7" s="12">
        <v>15</v>
      </c>
      <c r="AJ7" s="109">
        <v>6</v>
      </c>
      <c r="AK7" s="111">
        <f t="shared" si="18"/>
        <v>0.47792618270799347</v>
      </c>
      <c r="AL7" s="114">
        <f t="shared" si="19"/>
        <v>0.13335870919938683</v>
      </c>
      <c r="AM7" s="114">
        <f t="shared" si="20"/>
        <v>0.50660827165830258</v>
      </c>
      <c r="AN7" s="114">
        <f t="shared" si="0"/>
        <v>1.6885111555381518</v>
      </c>
      <c r="AO7" s="56">
        <v>69</v>
      </c>
      <c r="AP7" s="186">
        <f t="shared" si="21"/>
        <v>2.19846044045677</v>
      </c>
      <c r="AQ7" s="193">
        <f t="shared" si="22"/>
        <v>0.42321193086506204</v>
      </c>
      <c r="AR7" s="187">
        <f t="shared" si="23"/>
        <v>3416</v>
      </c>
      <c r="AS7" s="56">
        <v>377</v>
      </c>
      <c r="AT7" s="56">
        <v>2850</v>
      </c>
      <c r="AU7" s="56">
        <v>189</v>
      </c>
      <c r="AV7" s="187">
        <f t="shared" si="24"/>
        <v>108.83972267536706</v>
      </c>
      <c r="AW7" s="192">
        <f t="shared" si="25"/>
        <v>0.32232862417013763</v>
      </c>
      <c r="AX7" s="109">
        <v>496</v>
      </c>
      <c r="AY7" s="12">
        <v>277</v>
      </c>
      <c r="AZ7" s="109">
        <v>950</v>
      </c>
      <c r="BA7" s="109">
        <v>153</v>
      </c>
      <c r="BB7" s="111">
        <f t="shared" si="26"/>
        <v>0.88257035073409462</v>
      </c>
      <c r="BC7" s="114">
        <f t="shared" si="27"/>
        <v>0.2050668715550725</v>
      </c>
      <c r="BD7" s="12">
        <v>14228</v>
      </c>
      <c r="BE7" s="40">
        <f t="shared" si="28"/>
        <v>453.32891517128877</v>
      </c>
      <c r="BF7" s="114">
        <f t="shared" si="29"/>
        <v>2.3990515601776681E-2</v>
      </c>
      <c r="BG7" s="109">
        <v>231631</v>
      </c>
      <c r="BH7" s="109">
        <v>232562</v>
      </c>
      <c r="BI7" s="190">
        <f t="shared" si="30"/>
        <v>123426</v>
      </c>
      <c r="BJ7" s="12">
        <v>72252</v>
      </c>
      <c r="BK7" s="12">
        <v>51174</v>
      </c>
      <c r="BL7" s="21">
        <f t="shared" si="31"/>
        <v>230.20748368678628</v>
      </c>
      <c r="BM7" s="114">
        <f t="shared" si="32"/>
        <v>0.61515129948412395</v>
      </c>
      <c r="BN7" s="109">
        <v>25638</v>
      </c>
      <c r="BO7" s="109">
        <v>24803</v>
      </c>
      <c r="BP7" s="12">
        <v>74.653999999999996</v>
      </c>
      <c r="BQ7" s="111">
        <f t="shared" si="1"/>
        <v>2.3786067495921697</v>
      </c>
      <c r="BR7" s="114">
        <f t="shared" si="33"/>
        <v>9.8761913861979148E-2</v>
      </c>
      <c r="BS7" s="12">
        <v>39</v>
      </c>
      <c r="BT7" s="194">
        <f t="shared" si="34"/>
        <v>0.12426080750407831</v>
      </c>
      <c r="BU7" s="195">
        <f t="shared" si="35"/>
        <v>0.36198001631321375</v>
      </c>
    </row>
    <row r="8" spans="2:73">
      <c r="B8" s="58" t="s">
        <v>25</v>
      </c>
      <c r="C8" s="32">
        <v>477560</v>
      </c>
      <c r="D8" s="184">
        <f t="shared" si="2"/>
        <v>0.16027995553691385</v>
      </c>
      <c r="E8" s="183">
        <f t="shared" si="3"/>
        <v>0.90324373542863157</v>
      </c>
      <c r="F8" s="56">
        <v>2</v>
      </c>
      <c r="G8" s="12">
        <v>1</v>
      </c>
      <c r="H8" s="21">
        <f t="shared" si="4"/>
        <v>2.0939777200770582E-3</v>
      </c>
      <c r="I8" s="52">
        <f t="shared" si="5"/>
        <v>4.7191975877376668E-2</v>
      </c>
      <c r="J8" s="12">
        <v>1828</v>
      </c>
      <c r="K8" s="12">
        <v>457</v>
      </c>
      <c r="L8" s="21">
        <f t="shared" si="6"/>
        <v>0.95694781807521567</v>
      </c>
      <c r="M8" s="114">
        <f t="shared" si="7"/>
        <v>2.7064590199750566E-2</v>
      </c>
      <c r="N8" s="109">
        <v>871</v>
      </c>
      <c r="O8" s="12">
        <v>858</v>
      </c>
      <c r="P8" s="69">
        <f t="shared" si="8"/>
        <v>1.7966328838261161</v>
      </c>
      <c r="Q8" s="114">
        <f t="shared" si="9"/>
        <v>0.29993122446510506</v>
      </c>
      <c r="R8" s="109"/>
      <c r="S8" s="12">
        <v>62</v>
      </c>
      <c r="T8" s="111">
        <f t="shared" si="10"/>
        <v>0.12982661864477762</v>
      </c>
      <c r="U8" s="114">
        <f t="shared" si="11"/>
        <v>8.9548572590942746E-2</v>
      </c>
      <c r="V8" s="12">
        <v>42366</v>
      </c>
      <c r="W8" s="109">
        <v>453</v>
      </c>
      <c r="X8" s="177"/>
      <c r="Y8" s="109"/>
      <c r="Z8" s="69">
        <f t="shared" si="12"/>
        <v>88.713460088784657</v>
      </c>
      <c r="AA8" s="114">
        <f t="shared" si="13"/>
        <v>7.5232374957100001E-2</v>
      </c>
      <c r="AB8" s="179"/>
      <c r="AC8" s="12">
        <v>1215</v>
      </c>
      <c r="AD8" s="111">
        <f t="shared" si="14"/>
        <v>2.5441829298936258</v>
      </c>
      <c r="AE8" s="114">
        <f t="shared" si="15"/>
        <v>0.12384295919041494</v>
      </c>
      <c r="AF8" s="12">
        <v>5</v>
      </c>
      <c r="AG8" s="111">
        <f t="shared" si="16"/>
        <v>0.10469888600385291</v>
      </c>
      <c r="AH8" s="114">
        <f t="shared" si="17"/>
        <v>0.22874612614121784</v>
      </c>
      <c r="AI8" s="12">
        <v>2</v>
      </c>
      <c r="AJ8" s="109">
        <v>3</v>
      </c>
      <c r="AK8" s="111">
        <f t="shared" si="18"/>
        <v>4.1879554401541168E-2</v>
      </c>
      <c r="AL8" s="114">
        <f t="shared" si="19"/>
        <v>1.1685912006723833E-2</v>
      </c>
      <c r="AM8" s="114">
        <f t="shared" si="20"/>
        <v>0.10333333885746947</v>
      </c>
      <c r="AN8" s="114">
        <f t="shared" si="0"/>
        <v>0.34440711919035577</v>
      </c>
      <c r="AO8" s="56">
        <v>34</v>
      </c>
      <c r="AP8" s="186">
        <f t="shared" si="21"/>
        <v>0.71195242482619991</v>
      </c>
      <c r="AQ8" s="193">
        <f t="shared" si="22"/>
        <v>0.13705352839196736</v>
      </c>
      <c r="AR8" s="187">
        <f t="shared" si="23"/>
        <v>1037</v>
      </c>
      <c r="AS8" s="56">
        <v>141</v>
      </c>
      <c r="AT8" s="56">
        <v>896</v>
      </c>
      <c r="AU8" s="56">
        <v>0</v>
      </c>
      <c r="AV8" s="187">
        <f t="shared" si="24"/>
        <v>21.714548957199096</v>
      </c>
      <c r="AW8" s="192">
        <f t="shared" si="25"/>
        <v>6.4307593935400267E-2</v>
      </c>
      <c r="AX8" s="109">
        <v>26</v>
      </c>
      <c r="AY8" s="12">
        <v>27</v>
      </c>
      <c r="AZ8" s="109">
        <v>123</v>
      </c>
      <c r="BA8" s="109">
        <v>25</v>
      </c>
      <c r="BB8" s="111">
        <f t="shared" si="26"/>
        <v>5.6537398442080576E-2</v>
      </c>
      <c r="BC8" s="114">
        <f t="shared" si="27"/>
        <v>1.313657026291061E-2</v>
      </c>
      <c r="BD8" s="12"/>
      <c r="BE8" s="40">
        <f t="shared" si="28"/>
        <v>0</v>
      </c>
      <c r="BF8" s="114">
        <f t="shared" si="29"/>
        <v>0</v>
      </c>
      <c r="BG8" s="109">
        <v>65549</v>
      </c>
      <c r="BH8" s="109">
        <v>58652</v>
      </c>
      <c r="BI8" s="190">
        <f t="shared" si="30"/>
        <v>45549</v>
      </c>
      <c r="BJ8" s="12">
        <v>23217</v>
      </c>
      <c r="BK8" s="12">
        <v>22332</v>
      </c>
      <c r="BL8" s="21">
        <f t="shared" si="31"/>
        <v>48.615880727029065</v>
      </c>
      <c r="BM8" s="114">
        <f t="shared" si="32"/>
        <v>0.12990942660007754</v>
      </c>
      <c r="BN8" s="109">
        <v>6682</v>
      </c>
      <c r="BO8" s="109">
        <v>7832</v>
      </c>
      <c r="BP8" s="12"/>
      <c r="BQ8" s="111">
        <f t="shared" si="1"/>
        <v>0</v>
      </c>
      <c r="BR8" s="114">
        <f t="shared" si="33"/>
        <v>0</v>
      </c>
      <c r="BS8" s="12">
        <v>20</v>
      </c>
      <c r="BT8" s="194">
        <f t="shared" si="34"/>
        <v>4.1879554401541168E-2</v>
      </c>
      <c r="BU8" s="195">
        <f t="shared" si="35"/>
        <v>0.12199793394198287</v>
      </c>
    </row>
    <row r="9" spans="2:73">
      <c r="B9" s="58" t="s">
        <v>26</v>
      </c>
      <c r="C9" s="32">
        <v>662449</v>
      </c>
      <c r="D9" s="184">
        <f t="shared" si="2"/>
        <v>0.16897775872599388</v>
      </c>
      <c r="E9" s="183">
        <f t="shared" si="3"/>
        <v>0.95225944806849661</v>
      </c>
      <c r="F9" s="56">
        <v>3</v>
      </c>
      <c r="G9" s="12">
        <v>0</v>
      </c>
      <c r="H9" s="21">
        <f t="shared" si="4"/>
        <v>0</v>
      </c>
      <c r="I9" s="52">
        <f t="shared" si="5"/>
        <v>0</v>
      </c>
      <c r="J9" s="12">
        <v>1913</v>
      </c>
      <c r="K9" s="12">
        <v>0</v>
      </c>
      <c r="L9" s="21">
        <f t="shared" si="6"/>
        <v>0</v>
      </c>
      <c r="M9" s="114">
        <f t="shared" si="7"/>
        <v>0</v>
      </c>
      <c r="N9" s="109">
        <v>1384</v>
      </c>
      <c r="O9" s="12">
        <v>1363</v>
      </c>
      <c r="P9" s="69">
        <f t="shared" si="8"/>
        <v>2.0575168805447666</v>
      </c>
      <c r="Q9" s="114">
        <f t="shared" si="9"/>
        <v>0.34348339212472151</v>
      </c>
      <c r="R9" s="109"/>
      <c r="S9" s="12">
        <v>94</v>
      </c>
      <c r="T9" s="111">
        <f t="shared" si="10"/>
        <v>0.14189771589963907</v>
      </c>
      <c r="U9" s="114">
        <f t="shared" si="11"/>
        <v>9.7874673509714308E-2</v>
      </c>
      <c r="V9" s="12">
        <v>55136</v>
      </c>
      <c r="W9" s="109">
        <v>120</v>
      </c>
      <c r="X9" s="177">
        <v>249</v>
      </c>
      <c r="Y9" s="109"/>
      <c r="Z9" s="69">
        <f t="shared" si="12"/>
        <v>83.230558125984032</v>
      </c>
      <c r="AA9" s="114">
        <f t="shared" si="13"/>
        <v>7.0582666379555917E-2</v>
      </c>
      <c r="AB9" s="179"/>
      <c r="AC9" s="12">
        <v>1704</v>
      </c>
      <c r="AD9" s="111">
        <f t="shared" si="14"/>
        <v>2.5722734882232441</v>
      </c>
      <c r="AE9" s="114">
        <f t="shared" si="15"/>
        <v>0.12521032072247126</v>
      </c>
      <c r="AF9" s="12">
        <v>7</v>
      </c>
      <c r="AG9" s="111">
        <f t="shared" si="16"/>
        <v>0.10566851184015674</v>
      </c>
      <c r="AH9" s="114">
        <f t="shared" si="17"/>
        <v>0.23086456466837446</v>
      </c>
      <c r="AI9" s="12">
        <v>20</v>
      </c>
      <c r="AJ9" s="109">
        <v>3</v>
      </c>
      <c r="AK9" s="111">
        <f t="shared" si="18"/>
        <v>0.30191003382901932</v>
      </c>
      <c r="AL9" s="114">
        <f t="shared" si="19"/>
        <v>8.4243830663659147E-2</v>
      </c>
      <c r="AM9" s="114">
        <f t="shared" si="20"/>
        <v>0.11466923575497888</v>
      </c>
      <c r="AN9" s="114">
        <f>AQ9+AW9+BC9+BF9+BM9+BR9</f>
        <v>0.38218934549870365</v>
      </c>
      <c r="AO9" s="56">
        <v>61</v>
      </c>
      <c r="AP9" s="186">
        <f t="shared" si="21"/>
        <v>0.92082560317850881</v>
      </c>
      <c r="AQ9" s="193">
        <f t="shared" si="22"/>
        <v>0.17726240342545985</v>
      </c>
      <c r="AR9" s="187">
        <f t="shared" si="23"/>
        <v>1377</v>
      </c>
      <c r="AS9" s="56">
        <v>171</v>
      </c>
      <c r="AT9" s="56">
        <v>1206</v>
      </c>
      <c r="AU9" s="56">
        <v>0</v>
      </c>
      <c r="AV9" s="187">
        <f t="shared" si="24"/>
        <v>20.786505829127979</v>
      </c>
      <c r="AW9" s="192">
        <f t="shared" si="25"/>
        <v>6.15591960408748E-2</v>
      </c>
      <c r="AX9" s="109">
        <v>32</v>
      </c>
      <c r="AY9" s="12">
        <v>22</v>
      </c>
      <c r="AZ9" s="109">
        <v>185</v>
      </c>
      <c r="BA9" s="109">
        <v>9</v>
      </c>
      <c r="BB9" s="111">
        <f t="shared" si="26"/>
        <v>3.3210103721192118E-2</v>
      </c>
      <c r="BC9" s="114">
        <f t="shared" si="27"/>
        <v>7.7164297083623422E-3</v>
      </c>
      <c r="BD9" s="12"/>
      <c r="BE9" s="40">
        <f t="shared" si="28"/>
        <v>0</v>
      </c>
      <c r="BF9" s="114">
        <f t="shared" si="29"/>
        <v>0</v>
      </c>
      <c r="BG9" s="109">
        <v>68725</v>
      </c>
      <c r="BH9" s="109">
        <v>76260</v>
      </c>
      <c r="BI9" s="190">
        <f t="shared" si="30"/>
        <v>69991</v>
      </c>
      <c r="BJ9" s="12">
        <v>33629</v>
      </c>
      <c r="BK9" s="12">
        <v>36362</v>
      </c>
      <c r="BL9" s="21">
        <f t="shared" si="31"/>
        <v>50.764662638180447</v>
      </c>
      <c r="BM9" s="114">
        <f t="shared" si="32"/>
        <v>0.1356513163240067</v>
      </c>
      <c r="BN9" s="109">
        <v>9764</v>
      </c>
      <c r="BO9" s="109">
        <v>9997</v>
      </c>
      <c r="BP9" s="12"/>
      <c r="BQ9" s="111">
        <f t="shared" si="1"/>
        <v>0</v>
      </c>
      <c r="BR9" s="114">
        <f t="shared" si="33"/>
        <v>0</v>
      </c>
      <c r="BS9" s="12">
        <v>27</v>
      </c>
      <c r="BT9" s="194">
        <f t="shared" si="34"/>
        <v>4.0757854566917606E-2</v>
      </c>
      <c r="BU9" s="195">
        <f t="shared" si="35"/>
        <v>0.11873034754373546</v>
      </c>
    </row>
    <row r="10" spans="2:73">
      <c r="B10" s="58" t="s">
        <v>168</v>
      </c>
      <c r="C10" s="32">
        <v>101394</v>
      </c>
      <c r="D10" s="184">
        <f t="shared" si="2"/>
        <v>0.79196384111286255</v>
      </c>
      <c r="E10" s="183">
        <f t="shared" si="3"/>
        <v>4.4630432780875156</v>
      </c>
      <c r="F10" s="56">
        <v>5</v>
      </c>
      <c r="G10" s="12">
        <v>1</v>
      </c>
      <c r="H10" s="21">
        <f t="shared" si="4"/>
        <v>9.8625165197151702E-3</v>
      </c>
      <c r="I10" s="52">
        <f t="shared" si="5"/>
        <v>0.22227153480482081</v>
      </c>
      <c r="J10" s="12">
        <v>10570</v>
      </c>
      <c r="K10" s="12">
        <v>1867</v>
      </c>
      <c r="L10" s="21">
        <f t="shared" si="6"/>
        <v>18.413318342308227</v>
      </c>
      <c r="M10" s="114">
        <f t="shared" si="7"/>
        <v>0.5207691639388351</v>
      </c>
      <c r="N10" s="109">
        <v>369</v>
      </c>
      <c r="O10" s="12">
        <v>348</v>
      </c>
      <c r="P10" s="69">
        <f t="shared" si="8"/>
        <v>3.4321557488608794</v>
      </c>
      <c r="Q10" s="114">
        <f t="shared" si="9"/>
        <v>0.57296662305242696</v>
      </c>
      <c r="R10" s="109"/>
      <c r="S10" s="12">
        <v>147</v>
      </c>
      <c r="T10" s="111">
        <f t="shared" si="10"/>
        <v>1.4497899283981299</v>
      </c>
      <c r="U10" s="114">
        <f t="shared" si="11"/>
        <v>1</v>
      </c>
      <c r="V10" s="12">
        <v>49983</v>
      </c>
      <c r="W10" s="109">
        <v>509</v>
      </c>
      <c r="X10" s="177"/>
      <c r="Y10" s="109"/>
      <c r="Z10" s="69">
        <f t="shared" si="12"/>
        <v>492.95816320492338</v>
      </c>
      <c r="AA10" s="114">
        <f t="shared" si="13"/>
        <v>0.41804719751974406</v>
      </c>
      <c r="AB10" s="179"/>
      <c r="AC10" s="12">
        <v>2083</v>
      </c>
      <c r="AD10" s="111">
        <f t="shared" si="14"/>
        <v>20.543621910566699</v>
      </c>
      <c r="AE10" s="114">
        <f t="shared" si="15"/>
        <v>1</v>
      </c>
      <c r="AF10" s="12">
        <v>3</v>
      </c>
      <c r="AG10" s="111">
        <f t="shared" si="16"/>
        <v>0.2958754955914551</v>
      </c>
      <c r="AH10" s="114">
        <f t="shared" si="17"/>
        <v>0.64642878276821114</v>
      </c>
      <c r="AI10" s="12">
        <v>3</v>
      </c>
      <c r="AJ10" s="109">
        <v>2</v>
      </c>
      <c r="AK10" s="111">
        <f t="shared" si="18"/>
        <v>0.2958754955914551</v>
      </c>
      <c r="AL10" s="114">
        <f t="shared" si="19"/>
        <v>8.2559976003477031E-2</v>
      </c>
      <c r="AM10" s="114">
        <f t="shared" si="20"/>
        <v>0.10664529219012886</v>
      </c>
      <c r="AN10" s="114">
        <f t="shared" ref="AN10:AN28" si="36">AQ10+AW10+BC10+BF10+BM10+BR10</f>
        <v>0.35544576672469574</v>
      </c>
      <c r="AO10" s="56">
        <v>8</v>
      </c>
      <c r="AP10" s="186">
        <f t="shared" si="21"/>
        <v>0.7890013215772137</v>
      </c>
      <c r="AQ10" s="193">
        <f t="shared" si="22"/>
        <v>0.1518857317670913</v>
      </c>
      <c r="AR10" s="187">
        <f t="shared" si="23"/>
        <v>0</v>
      </c>
      <c r="AS10" s="56"/>
      <c r="AT10" s="56"/>
      <c r="AU10" s="56"/>
      <c r="AV10" s="187">
        <f t="shared" si="24"/>
        <v>0</v>
      </c>
      <c r="AW10" s="192">
        <f t="shared" si="25"/>
        <v>0</v>
      </c>
      <c r="AX10" s="109"/>
      <c r="AY10" s="12"/>
      <c r="AZ10" s="109"/>
      <c r="BA10" s="109"/>
      <c r="BB10" s="111">
        <f t="shared" si="26"/>
        <v>0</v>
      </c>
      <c r="BC10" s="114">
        <f t="shared" si="27"/>
        <v>0</v>
      </c>
      <c r="BD10" s="12"/>
      <c r="BE10" s="40">
        <f t="shared" si="28"/>
        <v>0</v>
      </c>
      <c r="BF10" s="114">
        <f t="shared" si="29"/>
        <v>0</v>
      </c>
      <c r="BG10" s="109">
        <v>56128</v>
      </c>
      <c r="BH10" s="109">
        <v>62094</v>
      </c>
      <c r="BI10" s="190">
        <f t="shared" si="30"/>
        <v>17678</v>
      </c>
      <c r="BJ10" s="12">
        <v>7724</v>
      </c>
      <c r="BK10" s="12">
        <v>9954</v>
      </c>
      <c r="BL10" s="21">
        <f t="shared" si="31"/>
        <v>76.178077598279984</v>
      </c>
      <c r="BM10" s="114">
        <f t="shared" si="32"/>
        <v>0.20356003495760444</v>
      </c>
      <c r="BN10" s="109">
        <v>7763</v>
      </c>
      <c r="BO10" s="109">
        <v>5152</v>
      </c>
      <c r="BP10" s="12"/>
      <c r="BQ10" s="111">
        <f t="shared" si="1"/>
        <v>0</v>
      </c>
      <c r="BR10" s="114">
        <f t="shared" si="33"/>
        <v>0</v>
      </c>
      <c r="BS10" s="12"/>
      <c r="BT10" s="194">
        <f t="shared" si="34"/>
        <v>0</v>
      </c>
      <c r="BU10" s="195">
        <f t="shared" si="35"/>
        <v>0</v>
      </c>
    </row>
    <row r="11" spans="2:73">
      <c r="B11" s="58" t="s">
        <v>28</v>
      </c>
      <c r="C11" s="32">
        <v>660893</v>
      </c>
      <c r="D11" s="184">
        <f t="shared" si="2"/>
        <v>0.1338720222026176</v>
      </c>
      <c r="E11" s="183">
        <f t="shared" si="3"/>
        <v>0.75442412620228305</v>
      </c>
      <c r="F11" s="56">
        <v>2</v>
      </c>
      <c r="G11" s="12">
        <v>1</v>
      </c>
      <c r="H11" s="21">
        <f t="shared" si="4"/>
        <v>1.5131042392641473E-3</v>
      </c>
      <c r="I11" s="52">
        <f t="shared" si="5"/>
        <v>3.4100830240296094E-2</v>
      </c>
      <c r="J11" s="12">
        <v>8189</v>
      </c>
      <c r="K11" s="12">
        <v>2184</v>
      </c>
      <c r="L11" s="21">
        <f t="shared" si="6"/>
        <v>3.3046196585528973</v>
      </c>
      <c r="M11" s="114">
        <f t="shared" si="7"/>
        <v>9.3461916246037155E-2</v>
      </c>
      <c r="N11" s="109">
        <v>1187</v>
      </c>
      <c r="O11" s="12">
        <v>1173</v>
      </c>
      <c r="P11" s="69">
        <f t="shared" si="8"/>
        <v>1.7748712726568445</v>
      </c>
      <c r="Q11" s="114">
        <f t="shared" si="9"/>
        <v>0.29629832497679487</v>
      </c>
      <c r="R11" s="109"/>
      <c r="S11" s="12">
        <v>73</v>
      </c>
      <c r="T11" s="111">
        <f t="shared" si="10"/>
        <v>0.11045660946628275</v>
      </c>
      <c r="U11" s="114">
        <f t="shared" si="11"/>
        <v>7.618800993349846E-2</v>
      </c>
      <c r="V11" s="12">
        <v>12354</v>
      </c>
      <c r="W11" s="109">
        <v>220</v>
      </c>
      <c r="X11" s="177">
        <v>91</v>
      </c>
      <c r="Y11" s="109">
        <v>202</v>
      </c>
      <c r="Z11" s="69">
        <f t="shared" si="12"/>
        <v>18.692889771869275</v>
      </c>
      <c r="AA11" s="114">
        <f t="shared" si="13"/>
        <v>1.5852278683996426E-2</v>
      </c>
      <c r="AB11" s="179"/>
      <c r="AC11" s="12">
        <v>1548</v>
      </c>
      <c r="AD11" s="111">
        <f t="shared" si="14"/>
        <v>2.3422853623808999</v>
      </c>
      <c r="AE11" s="114">
        <f t="shared" si="15"/>
        <v>0.11401520980952903</v>
      </c>
      <c r="AF11" s="12">
        <v>3</v>
      </c>
      <c r="AG11" s="111">
        <f t="shared" si="16"/>
        <v>4.5393127177924417E-2</v>
      </c>
      <c r="AH11" s="114">
        <f t="shared" si="17"/>
        <v>9.9174904258329269E-2</v>
      </c>
      <c r="AI11" s="12">
        <v>6</v>
      </c>
      <c r="AJ11" s="109">
        <v>4</v>
      </c>
      <c r="AK11" s="111">
        <f t="shared" si="18"/>
        <v>9.0786254355848833E-2</v>
      </c>
      <c r="AL11" s="114">
        <f t="shared" si="19"/>
        <v>2.5332652053801599E-2</v>
      </c>
      <c r="AM11" s="114">
        <f t="shared" si="20"/>
        <v>0.20280368722608716</v>
      </c>
      <c r="AN11" s="114">
        <f t="shared" si="36"/>
        <v>0.67593899946522173</v>
      </c>
      <c r="AO11" s="56">
        <v>98</v>
      </c>
      <c r="AP11" s="186">
        <f t="shared" si="21"/>
        <v>1.4828421544788641</v>
      </c>
      <c r="AQ11" s="193">
        <f t="shared" si="22"/>
        <v>0.285452710367953</v>
      </c>
      <c r="AR11" s="187">
        <f t="shared" si="23"/>
        <v>2193</v>
      </c>
      <c r="AS11" s="56">
        <v>316</v>
      </c>
      <c r="AT11" s="56">
        <v>1877</v>
      </c>
      <c r="AU11" s="56">
        <v>0</v>
      </c>
      <c r="AV11" s="187">
        <f t="shared" si="24"/>
        <v>33.182375967062747</v>
      </c>
      <c r="AW11" s="192">
        <f t="shared" si="25"/>
        <v>9.8269541020984633E-2</v>
      </c>
      <c r="AX11" s="109">
        <v>167</v>
      </c>
      <c r="AY11" s="12">
        <v>166</v>
      </c>
      <c r="AZ11" s="109">
        <v>383</v>
      </c>
      <c r="BA11" s="109">
        <v>59</v>
      </c>
      <c r="BB11" s="111">
        <f t="shared" si="26"/>
        <v>0.25117530371784841</v>
      </c>
      <c r="BC11" s="114">
        <f t="shared" si="27"/>
        <v>5.8361051560900289E-2</v>
      </c>
      <c r="BD11" s="12"/>
      <c r="BE11" s="40">
        <f t="shared" si="28"/>
        <v>0</v>
      </c>
      <c r="BF11" s="114">
        <f t="shared" si="29"/>
        <v>0</v>
      </c>
      <c r="BG11" s="109">
        <v>130372</v>
      </c>
      <c r="BH11" s="109">
        <v>138342</v>
      </c>
      <c r="BI11" s="190">
        <f t="shared" si="30"/>
        <v>90528</v>
      </c>
      <c r="BJ11" s="12">
        <v>40438</v>
      </c>
      <c r="BK11" s="12">
        <v>50090</v>
      </c>
      <c r="BL11" s="21">
        <f t="shared" si="31"/>
        <v>61.186909227363586</v>
      </c>
      <c r="BM11" s="114">
        <f t="shared" si="32"/>
        <v>0.16350122993325741</v>
      </c>
      <c r="BN11" s="109">
        <v>13043</v>
      </c>
      <c r="BO11" s="109">
        <v>14229</v>
      </c>
      <c r="BP11" s="12">
        <v>111.98399999999999</v>
      </c>
      <c r="BQ11" s="111">
        <f t="shared" si="1"/>
        <v>1.6944346512975623</v>
      </c>
      <c r="BR11" s="114">
        <f t="shared" si="33"/>
        <v>7.0354466582126365E-2</v>
      </c>
      <c r="BS11" s="56">
        <v>48</v>
      </c>
      <c r="BT11" s="194">
        <f t="shared" si="34"/>
        <v>7.2629003484679072E-2</v>
      </c>
      <c r="BU11" s="195">
        <f t="shared" si="35"/>
        <v>0.21157312908443579</v>
      </c>
    </row>
    <row r="12" spans="2:73">
      <c r="B12" s="58" t="s">
        <v>29</v>
      </c>
      <c r="C12" s="32">
        <v>311229</v>
      </c>
      <c r="D12" s="184">
        <f t="shared" si="2"/>
        <v>0.12167365219776784</v>
      </c>
      <c r="E12" s="183">
        <f t="shared" si="3"/>
        <v>0.68568127403207824</v>
      </c>
      <c r="F12" s="56">
        <v>1</v>
      </c>
      <c r="G12" s="12">
        <v>0</v>
      </c>
      <c r="H12" s="21">
        <f t="shared" si="4"/>
        <v>0</v>
      </c>
      <c r="I12" s="52">
        <f t="shared" si="5"/>
        <v>0</v>
      </c>
      <c r="J12" s="12">
        <v>250</v>
      </c>
      <c r="K12" s="12">
        <v>0</v>
      </c>
      <c r="L12" s="21">
        <f t="shared" si="6"/>
        <v>0</v>
      </c>
      <c r="M12" s="114">
        <f t="shared" si="7"/>
        <v>0</v>
      </c>
      <c r="N12" s="109">
        <v>1187</v>
      </c>
      <c r="O12" s="12">
        <v>551</v>
      </c>
      <c r="P12" s="69">
        <f t="shared" si="8"/>
        <v>1.7704005732113652</v>
      </c>
      <c r="Q12" s="114">
        <f t="shared" si="9"/>
        <v>0.29555198309973735</v>
      </c>
      <c r="R12" s="109"/>
      <c r="S12" s="12">
        <v>26</v>
      </c>
      <c r="T12" s="111">
        <f t="shared" si="10"/>
        <v>8.3539772964601633E-2</v>
      </c>
      <c r="U12" s="114">
        <f t="shared" si="11"/>
        <v>5.762198462566543E-2</v>
      </c>
      <c r="V12" s="12">
        <v>27324</v>
      </c>
      <c r="W12" s="109">
        <v>65</v>
      </c>
      <c r="X12" s="177"/>
      <c r="Y12" s="109">
        <v>90</v>
      </c>
      <c r="Z12" s="69">
        <f t="shared" si="12"/>
        <v>87.793875249414413</v>
      </c>
      <c r="AA12" s="114">
        <f t="shared" si="13"/>
        <v>7.4452532175958014E-2</v>
      </c>
      <c r="AB12" s="179"/>
      <c r="AC12" s="12">
        <v>351</v>
      </c>
      <c r="AD12" s="111">
        <f t="shared" si="14"/>
        <v>1.1277869350221219</v>
      </c>
      <c r="AE12" s="114">
        <f t="shared" si="15"/>
        <v>5.4897181224019702E-2</v>
      </c>
      <c r="AF12" s="12">
        <v>2</v>
      </c>
      <c r="AG12" s="111">
        <f t="shared" si="16"/>
        <v>6.4261363818924333E-2</v>
      </c>
      <c r="AH12" s="114">
        <f t="shared" si="17"/>
        <v>0.14039822767158588</v>
      </c>
      <c r="AI12" s="12">
        <v>7</v>
      </c>
      <c r="AJ12" s="109">
        <v>2</v>
      </c>
      <c r="AK12" s="111">
        <f t="shared" si="18"/>
        <v>0.22491477336623514</v>
      </c>
      <c r="AL12" s="114">
        <f t="shared" si="19"/>
        <v>6.2759365235111816E-2</v>
      </c>
      <c r="AM12" s="114">
        <f t="shared" si="20"/>
        <v>0.14329628537753256</v>
      </c>
      <c r="AN12" s="114">
        <f t="shared" si="36"/>
        <v>0.47760249870206972</v>
      </c>
      <c r="AO12" s="56">
        <v>21</v>
      </c>
      <c r="AP12" s="186">
        <f t="shared" si="21"/>
        <v>0.67474432009870544</v>
      </c>
      <c r="AQ12" s="193">
        <f t="shared" si="22"/>
        <v>0.12989082782398231</v>
      </c>
      <c r="AR12" s="187">
        <f t="shared" si="23"/>
        <v>889</v>
      </c>
      <c r="AS12" s="56">
        <v>104</v>
      </c>
      <c r="AT12" s="56">
        <v>785</v>
      </c>
      <c r="AU12" s="56">
        <v>0</v>
      </c>
      <c r="AV12" s="187">
        <f t="shared" si="24"/>
        <v>28.564176217511864</v>
      </c>
      <c r="AW12" s="192">
        <f t="shared" si="25"/>
        <v>8.4592751565580132E-2</v>
      </c>
      <c r="AX12" s="109">
        <v>9</v>
      </c>
      <c r="AY12" s="12">
        <v>5</v>
      </c>
      <c r="AZ12" s="109">
        <v>92</v>
      </c>
      <c r="BA12" s="109">
        <v>4</v>
      </c>
      <c r="BB12" s="111">
        <f t="shared" si="26"/>
        <v>1.6065340954731083E-2</v>
      </c>
      <c r="BC12" s="114">
        <f t="shared" si="27"/>
        <v>3.7328120158489891E-3</v>
      </c>
      <c r="BD12" s="12"/>
      <c r="BE12" s="40">
        <f t="shared" si="28"/>
        <v>0</v>
      </c>
      <c r="BF12" s="114">
        <f t="shared" si="29"/>
        <v>0</v>
      </c>
      <c r="BG12" s="109">
        <v>49854</v>
      </c>
      <c r="BH12" s="109">
        <v>47680</v>
      </c>
      <c r="BI12" s="190">
        <f t="shared" si="30"/>
        <v>40195</v>
      </c>
      <c r="BJ12" s="12">
        <v>20396</v>
      </c>
      <c r="BK12" s="12">
        <v>19799</v>
      </c>
      <c r="BL12" s="21">
        <f t="shared" si="31"/>
        <v>65.533738822539036</v>
      </c>
      <c r="BM12" s="114">
        <f t="shared" si="32"/>
        <v>0.17511665542370905</v>
      </c>
      <c r="BN12" s="109">
        <v>6294</v>
      </c>
      <c r="BO12" s="109">
        <v>5260</v>
      </c>
      <c r="BP12" s="12">
        <v>63.165999999999997</v>
      </c>
      <c r="BQ12" s="111">
        <f t="shared" si="1"/>
        <v>2.0295666534930872</v>
      </c>
      <c r="BR12" s="114">
        <f t="shared" si="33"/>
        <v>8.4269451872949236E-2</v>
      </c>
      <c r="BS12" s="12">
        <v>19</v>
      </c>
      <c r="BT12" s="194">
        <f t="shared" si="34"/>
        <v>6.1048295627978116E-2</v>
      </c>
      <c r="BU12" s="195">
        <f t="shared" si="35"/>
        <v>0.17783775505067548</v>
      </c>
    </row>
    <row r="13" spans="2:73">
      <c r="B13" s="58" t="s">
        <v>30</v>
      </c>
      <c r="C13" s="32">
        <v>367252</v>
      </c>
      <c r="D13" s="184">
        <f t="shared" si="2"/>
        <v>0.17241948873736668</v>
      </c>
      <c r="E13" s="183">
        <f t="shared" si="3"/>
        <v>0.97165501790999942</v>
      </c>
      <c r="F13" s="56">
        <v>1</v>
      </c>
      <c r="G13" s="12">
        <v>1</v>
      </c>
      <c r="H13" s="21">
        <f t="shared" si="4"/>
        <v>2.722925947305937E-3</v>
      </c>
      <c r="I13" s="52">
        <f t="shared" si="5"/>
        <v>6.1366582074433906E-2</v>
      </c>
      <c r="J13" s="12">
        <v>1480</v>
      </c>
      <c r="K13" s="12">
        <v>1185</v>
      </c>
      <c r="L13" s="21">
        <f t="shared" si="6"/>
        <v>3.2266672475575358</v>
      </c>
      <c r="M13" s="114">
        <f t="shared" si="7"/>
        <v>9.1257250517329511E-2</v>
      </c>
      <c r="N13" s="109">
        <v>714</v>
      </c>
      <c r="O13" s="12">
        <v>695</v>
      </c>
      <c r="P13" s="69">
        <f t="shared" si="8"/>
        <v>1.8924335333776263</v>
      </c>
      <c r="Q13" s="114">
        <f t="shared" si="9"/>
        <v>0.31592425586467826</v>
      </c>
      <c r="R13" s="109"/>
      <c r="S13" s="12">
        <v>45</v>
      </c>
      <c r="T13" s="111">
        <f t="shared" si="10"/>
        <v>0.12253166762876717</v>
      </c>
      <c r="U13" s="114">
        <f t="shared" si="11"/>
        <v>8.4516842908511691E-2</v>
      </c>
      <c r="V13" s="12">
        <v>32682</v>
      </c>
      <c r="W13" s="109">
        <v>153</v>
      </c>
      <c r="X13" s="177"/>
      <c r="Y13" s="109"/>
      <c r="Z13" s="69">
        <f t="shared" si="12"/>
        <v>88.990665809852644</v>
      </c>
      <c r="AA13" s="114">
        <f t="shared" si="13"/>
        <v>7.5467455910168096E-2</v>
      </c>
      <c r="AB13" s="179"/>
      <c r="AC13" s="12">
        <v>669</v>
      </c>
      <c r="AD13" s="111">
        <f t="shared" si="14"/>
        <v>1.8216374587476718</v>
      </c>
      <c r="AE13" s="114">
        <f t="shared" si="15"/>
        <v>8.8671679545012705E-2</v>
      </c>
      <c r="AF13" s="12">
        <v>3</v>
      </c>
      <c r="AG13" s="111">
        <f t="shared" si="16"/>
        <v>8.1687778419178111E-2</v>
      </c>
      <c r="AH13" s="114">
        <f t="shared" si="17"/>
        <v>0.17847145829022035</v>
      </c>
      <c r="AI13" s="12">
        <v>10</v>
      </c>
      <c r="AJ13" s="109">
        <v>1</v>
      </c>
      <c r="AK13" s="111">
        <f t="shared" si="18"/>
        <v>0.2722925947305937</v>
      </c>
      <c r="AL13" s="114">
        <f t="shared" si="19"/>
        <v>7.5979492799644832E-2</v>
      </c>
      <c r="AM13" s="114">
        <f t="shared" si="20"/>
        <v>0.21883655033744454</v>
      </c>
      <c r="AN13" s="114">
        <f t="shared" si="36"/>
        <v>0.7293760823816301</v>
      </c>
      <c r="AO13" s="56">
        <v>77</v>
      </c>
      <c r="AP13" s="186">
        <f t="shared" si="21"/>
        <v>2.0966529794255715</v>
      </c>
      <c r="AQ13" s="193">
        <f t="shared" si="22"/>
        <v>0.40361361043745808</v>
      </c>
      <c r="AR13" s="187">
        <f t="shared" si="23"/>
        <v>909</v>
      </c>
      <c r="AS13" s="56">
        <v>162</v>
      </c>
      <c r="AT13" s="56">
        <v>747</v>
      </c>
      <c r="AU13" s="56">
        <v>0</v>
      </c>
      <c r="AV13" s="187">
        <f t="shared" si="24"/>
        <v>24.751396861010967</v>
      </c>
      <c r="AW13" s="192">
        <f t="shared" si="25"/>
        <v>7.3301213016636543E-2</v>
      </c>
      <c r="AX13" s="109">
        <v>55</v>
      </c>
      <c r="AY13" s="12">
        <v>56</v>
      </c>
      <c r="AZ13" s="109">
        <v>130</v>
      </c>
      <c r="BA13" s="109">
        <v>25</v>
      </c>
      <c r="BB13" s="111">
        <f t="shared" si="26"/>
        <v>0.15248385304913248</v>
      </c>
      <c r="BC13" s="114">
        <f t="shared" si="27"/>
        <v>3.5429908427628568E-2</v>
      </c>
      <c r="BD13" s="12"/>
      <c r="BE13" s="40">
        <f t="shared" si="28"/>
        <v>0</v>
      </c>
      <c r="BF13" s="114">
        <f t="shared" si="29"/>
        <v>0</v>
      </c>
      <c r="BG13" s="109">
        <v>73019</v>
      </c>
      <c r="BH13" s="109">
        <v>67100</v>
      </c>
      <c r="BI13" s="190">
        <f t="shared" si="30"/>
        <v>59867</v>
      </c>
      <c r="BJ13" s="12">
        <v>29828</v>
      </c>
      <c r="BK13" s="12">
        <v>30039</v>
      </c>
      <c r="BL13" s="21">
        <f t="shared" si="31"/>
        <v>81.219435156241488</v>
      </c>
      <c r="BM13" s="114">
        <f t="shared" si="32"/>
        <v>0.21703135049990682</v>
      </c>
      <c r="BN13" s="109">
        <v>9360</v>
      </c>
      <c r="BO13" s="109">
        <v>8891</v>
      </c>
      <c r="BP13" s="12"/>
      <c r="BQ13" s="111">
        <f t="shared" si="1"/>
        <v>0</v>
      </c>
      <c r="BR13" s="114">
        <f t="shared" si="33"/>
        <v>0</v>
      </c>
      <c r="BS13" s="56">
        <v>24</v>
      </c>
      <c r="BT13" s="194">
        <f t="shared" si="34"/>
        <v>6.5350222735342495E-2</v>
      </c>
      <c r="BU13" s="195">
        <f t="shared" si="35"/>
        <v>0.19036955550956838</v>
      </c>
    </row>
    <row r="14" spans="2:73">
      <c r="B14" s="58" t="s">
        <v>31</v>
      </c>
      <c r="C14" s="32">
        <v>161841</v>
      </c>
      <c r="D14" s="184">
        <f t="shared" si="2"/>
        <v>0.57087811572115155</v>
      </c>
      <c r="E14" s="183">
        <f t="shared" si="3"/>
        <v>3.2171339204026341</v>
      </c>
      <c r="F14" s="56">
        <v>3</v>
      </c>
      <c r="G14" s="12">
        <v>1</v>
      </c>
      <c r="H14" s="21">
        <f t="shared" si="4"/>
        <v>6.1789039860109616E-3</v>
      </c>
      <c r="I14" s="52">
        <f t="shared" si="5"/>
        <v>0.13925395913272906</v>
      </c>
      <c r="J14" s="12">
        <v>5331</v>
      </c>
      <c r="K14" s="12">
        <v>1756</v>
      </c>
      <c r="L14" s="21">
        <f t="shared" si="6"/>
        <v>10.850155399435248</v>
      </c>
      <c r="M14" s="114">
        <f t="shared" si="7"/>
        <v>0.30686627206066192</v>
      </c>
      <c r="N14" s="109">
        <v>440</v>
      </c>
      <c r="O14" s="12">
        <v>416</v>
      </c>
      <c r="P14" s="69">
        <f t="shared" si="8"/>
        <v>2.5704240581805595</v>
      </c>
      <c r="Q14" s="114">
        <f t="shared" si="9"/>
        <v>0.42910849629048353</v>
      </c>
      <c r="R14" s="109">
        <v>16</v>
      </c>
      <c r="S14" s="12">
        <v>65</v>
      </c>
      <c r="T14" s="111">
        <f t="shared" si="10"/>
        <v>0.40162875909071249</v>
      </c>
      <c r="U14" s="114">
        <f t="shared" si="11"/>
        <v>0.27702548570914087</v>
      </c>
      <c r="V14" s="12">
        <v>23371</v>
      </c>
      <c r="W14" s="109">
        <v>1035</v>
      </c>
      <c r="X14" s="177"/>
      <c r="Y14" s="109"/>
      <c r="Z14" s="69">
        <f t="shared" si="12"/>
        <v>144.40716505706217</v>
      </c>
      <c r="AA14" s="114">
        <f t="shared" si="13"/>
        <v>0.12246274665864591</v>
      </c>
      <c r="AB14" s="180">
        <v>213</v>
      </c>
      <c r="AC14" s="12">
        <v>1338</v>
      </c>
      <c r="AD14" s="111">
        <f t="shared" si="14"/>
        <v>8.2673735332826652</v>
      </c>
      <c r="AE14" s="114">
        <f t="shared" si="15"/>
        <v>0.40243018340550296</v>
      </c>
      <c r="AF14" s="12">
        <v>4</v>
      </c>
      <c r="AG14" s="111">
        <f t="shared" si="16"/>
        <v>0.24715615944043845</v>
      </c>
      <c r="AH14" s="114">
        <f t="shared" si="17"/>
        <v>0.53998677714546994</v>
      </c>
      <c r="AI14" s="12">
        <v>58</v>
      </c>
      <c r="AJ14" s="109">
        <v>3</v>
      </c>
      <c r="AK14" s="111">
        <f t="shared" si="18"/>
        <v>3.583764311886358</v>
      </c>
      <c r="AL14" s="114">
        <f t="shared" si="19"/>
        <v>0.99999999999999989</v>
      </c>
      <c r="AM14" s="114">
        <f t="shared" si="20"/>
        <v>0.45965407161157945</v>
      </c>
      <c r="AN14" s="114">
        <f t="shared" si="36"/>
        <v>1.5320141241755516</v>
      </c>
      <c r="AO14" s="56">
        <v>31</v>
      </c>
      <c r="AP14" s="186">
        <f t="shared" si="21"/>
        <v>1.9154602356633981</v>
      </c>
      <c r="AQ14" s="193">
        <f t="shared" si="22"/>
        <v>0.36873332351703686</v>
      </c>
      <c r="AR14" s="187">
        <f t="shared" si="23"/>
        <v>1876</v>
      </c>
      <c r="AS14" s="56">
        <v>658</v>
      </c>
      <c r="AT14" s="56">
        <v>710</v>
      </c>
      <c r="AU14" s="56">
        <v>508</v>
      </c>
      <c r="AV14" s="187">
        <f t="shared" si="24"/>
        <v>115.91623877756564</v>
      </c>
      <c r="AW14" s="192">
        <f t="shared" si="25"/>
        <v>0.34328571265834384</v>
      </c>
      <c r="AX14" s="109">
        <v>490</v>
      </c>
      <c r="AY14" s="12">
        <v>265</v>
      </c>
      <c r="AZ14" s="109">
        <v>1250</v>
      </c>
      <c r="BA14" s="109">
        <v>146</v>
      </c>
      <c r="BB14" s="111">
        <f t="shared" si="26"/>
        <v>1.6374095562929047</v>
      </c>
      <c r="BC14" s="114">
        <f t="shared" si="27"/>
        <v>0.38045517264892853</v>
      </c>
      <c r="BD14" s="12"/>
      <c r="BE14" s="40">
        <f t="shared" si="28"/>
        <v>0</v>
      </c>
      <c r="BF14" s="114">
        <f t="shared" si="29"/>
        <v>0</v>
      </c>
      <c r="BG14" s="109">
        <v>134985</v>
      </c>
      <c r="BH14" s="109">
        <v>121209</v>
      </c>
      <c r="BI14" s="190">
        <f t="shared" si="30"/>
        <v>55672</v>
      </c>
      <c r="BJ14" s="12">
        <v>26621</v>
      </c>
      <c r="BK14" s="12">
        <v>29051</v>
      </c>
      <c r="BL14" s="21">
        <f t="shared" si="31"/>
        <v>164.4886030115978</v>
      </c>
      <c r="BM14" s="114">
        <f t="shared" si="32"/>
        <v>0.43953991535124248</v>
      </c>
      <c r="BN14" s="109">
        <v>10860</v>
      </c>
      <c r="BO14" s="109">
        <v>9443</v>
      </c>
      <c r="BP14" s="12"/>
      <c r="BQ14" s="111">
        <f t="shared" si="1"/>
        <v>0</v>
      </c>
      <c r="BR14" s="114">
        <f t="shared" si="33"/>
        <v>0</v>
      </c>
      <c r="BS14" s="12">
        <v>23</v>
      </c>
      <c r="BT14" s="194">
        <f t="shared" si="34"/>
        <v>0.14211479167825211</v>
      </c>
      <c r="BU14" s="195">
        <f t="shared" si="35"/>
        <v>0.41398986247819364</v>
      </c>
    </row>
    <row r="15" spans="2:73">
      <c r="B15" s="58" t="s">
        <v>32</v>
      </c>
      <c r="C15" s="32">
        <v>438698</v>
      </c>
      <c r="D15" s="184">
        <f t="shared" si="2"/>
        <v>0.30187481586356268</v>
      </c>
      <c r="E15" s="183">
        <f t="shared" si="3"/>
        <v>1.7011892435273182</v>
      </c>
      <c r="F15" s="56">
        <v>4</v>
      </c>
      <c r="G15" s="12">
        <v>1</v>
      </c>
      <c r="H15" s="21">
        <f t="shared" si="4"/>
        <v>2.2794724388987414E-3</v>
      </c>
      <c r="I15" s="52">
        <f t="shared" si="5"/>
        <v>5.1372470355460942E-2</v>
      </c>
      <c r="J15" s="12">
        <v>3888</v>
      </c>
      <c r="K15" s="12">
        <v>773</v>
      </c>
      <c r="L15" s="21">
        <f t="shared" si="6"/>
        <v>1.762032195268727</v>
      </c>
      <c r="M15" s="114">
        <f t="shared" si="7"/>
        <v>4.9834148093503103E-2</v>
      </c>
      <c r="N15" s="109">
        <v>1411</v>
      </c>
      <c r="O15" s="12">
        <v>1166</v>
      </c>
      <c r="P15" s="69">
        <f t="shared" si="8"/>
        <v>2.6578648637559326</v>
      </c>
      <c r="Q15" s="114">
        <f t="shared" si="9"/>
        <v>0.44370592914420337</v>
      </c>
      <c r="R15" s="109"/>
      <c r="S15" s="12">
        <v>137</v>
      </c>
      <c r="T15" s="111">
        <f t="shared" si="10"/>
        <v>0.31228772412912753</v>
      </c>
      <c r="U15" s="114">
        <f t="shared" si="11"/>
        <v>0.21540205102278068</v>
      </c>
      <c r="V15" s="12">
        <v>52629</v>
      </c>
      <c r="W15" s="109">
        <v>1316</v>
      </c>
      <c r="X15" s="177">
        <v>98</v>
      </c>
      <c r="Y15" s="109">
        <v>558</v>
      </c>
      <c r="Z15" s="69">
        <f t="shared" si="12"/>
        <v>119.96635498680186</v>
      </c>
      <c r="AA15" s="114">
        <f t="shared" si="13"/>
        <v>0.1017360138086266</v>
      </c>
      <c r="AB15" s="179"/>
      <c r="AC15" s="12">
        <v>2806</v>
      </c>
      <c r="AD15" s="111">
        <f t="shared" si="14"/>
        <v>6.3961996635498677</v>
      </c>
      <c r="AE15" s="114">
        <f t="shared" si="15"/>
        <v>0.3113472245251922</v>
      </c>
      <c r="AF15" s="12">
        <v>6</v>
      </c>
      <c r="AG15" s="111">
        <f t="shared" si="16"/>
        <v>0.13676834633392448</v>
      </c>
      <c r="AH15" s="114">
        <f t="shared" si="17"/>
        <v>0.29881148307035821</v>
      </c>
      <c r="AI15" s="12">
        <v>36</v>
      </c>
      <c r="AJ15" s="109">
        <v>8</v>
      </c>
      <c r="AK15" s="111">
        <f t="shared" si="18"/>
        <v>0.82061007800354679</v>
      </c>
      <c r="AL15" s="114">
        <f t="shared" si="19"/>
        <v>0.22897992350719309</v>
      </c>
      <c r="AM15" s="114">
        <f t="shared" si="20"/>
        <v>0.31835480519750797</v>
      </c>
      <c r="AN15" s="114">
        <f t="shared" si="36"/>
        <v>1.0610676336483733</v>
      </c>
      <c r="AO15" s="56">
        <v>113</v>
      </c>
      <c r="AP15" s="186">
        <f t="shared" si="21"/>
        <v>2.5758038559555776</v>
      </c>
      <c r="AQ15" s="193">
        <f t="shared" si="22"/>
        <v>0.49585196228599948</v>
      </c>
      <c r="AR15" s="187">
        <f t="shared" si="23"/>
        <v>2742</v>
      </c>
      <c r="AS15" s="56">
        <v>277</v>
      </c>
      <c r="AT15" s="56">
        <v>2412</v>
      </c>
      <c r="AU15" s="56">
        <v>53</v>
      </c>
      <c r="AV15" s="187">
        <f t="shared" si="24"/>
        <v>62.503134274603489</v>
      </c>
      <c r="AW15" s="192">
        <f t="shared" si="25"/>
        <v>0.1851029089548934</v>
      </c>
      <c r="AX15" s="109">
        <v>195</v>
      </c>
      <c r="AY15" s="12">
        <v>157</v>
      </c>
      <c r="AZ15" s="109">
        <v>1310</v>
      </c>
      <c r="BA15" s="109">
        <v>295</v>
      </c>
      <c r="BB15" s="111">
        <f t="shared" si="26"/>
        <v>0.35787717290710236</v>
      </c>
      <c r="BC15" s="114">
        <f t="shared" si="27"/>
        <v>8.3153430418312538E-2</v>
      </c>
      <c r="BD15" s="12"/>
      <c r="BE15" s="40">
        <f t="shared" si="28"/>
        <v>0</v>
      </c>
      <c r="BF15" s="114">
        <f t="shared" si="29"/>
        <v>0</v>
      </c>
      <c r="BG15" s="109">
        <v>153101</v>
      </c>
      <c r="BH15" s="109">
        <v>146826</v>
      </c>
      <c r="BI15" s="190">
        <f t="shared" si="30"/>
        <v>73416</v>
      </c>
      <c r="BJ15" s="12">
        <v>34918</v>
      </c>
      <c r="BK15" s="12">
        <v>38498</v>
      </c>
      <c r="BL15" s="21">
        <f t="shared" si="31"/>
        <v>79.594618621466239</v>
      </c>
      <c r="BM15" s="114">
        <f t="shared" si="32"/>
        <v>0.21268958025515586</v>
      </c>
      <c r="BN15" s="109">
        <v>17841</v>
      </c>
      <c r="BO15" s="109">
        <v>19229</v>
      </c>
      <c r="BP15" s="12">
        <v>89.037000000000006</v>
      </c>
      <c r="BQ15" s="111">
        <f t="shared" si="1"/>
        <v>2.0295738754222725</v>
      </c>
      <c r="BR15" s="114">
        <f t="shared" si="33"/>
        <v>8.4269751734012119E-2</v>
      </c>
      <c r="BS15" s="56">
        <v>28</v>
      </c>
      <c r="BT15" s="194">
        <f t="shared" si="34"/>
        <v>6.3825228289164759E-2</v>
      </c>
      <c r="BU15" s="195">
        <f t="shared" si="35"/>
        <v>0.18592714502155624</v>
      </c>
    </row>
    <row r="16" spans="2:73">
      <c r="B16" s="58" t="s">
        <v>33</v>
      </c>
      <c r="C16" s="32">
        <v>470724</v>
      </c>
      <c r="D16" s="184">
        <f t="shared" si="2"/>
        <v>0.26613830624005413</v>
      </c>
      <c r="E16" s="183">
        <f t="shared" si="3"/>
        <v>1.4997992547705208</v>
      </c>
      <c r="F16" s="56">
        <v>1</v>
      </c>
      <c r="G16" s="12">
        <v>2</v>
      </c>
      <c r="H16" s="21">
        <f t="shared" si="4"/>
        <v>4.2487742286350383E-3</v>
      </c>
      <c r="I16" s="52">
        <f t="shared" si="5"/>
        <v>9.5754624790747866E-2</v>
      </c>
      <c r="J16" s="12">
        <v>4914</v>
      </c>
      <c r="K16" s="12">
        <v>0</v>
      </c>
      <c r="L16" s="21">
        <f t="shared" si="6"/>
        <v>0</v>
      </c>
      <c r="M16" s="114">
        <f t="shared" si="7"/>
        <v>0</v>
      </c>
      <c r="N16" s="109">
        <v>1062</v>
      </c>
      <c r="O16" s="12">
        <v>1044</v>
      </c>
      <c r="P16" s="69">
        <f t="shared" si="8"/>
        <v>2.2178601473474906</v>
      </c>
      <c r="Q16" s="114">
        <f t="shared" si="9"/>
        <v>0.37025121585755849</v>
      </c>
      <c r="R16" s="109"/>
      <c r="S16" s="12">
        <v>80</v>
      </c>
      <c r="T16" s="111">
        <f t="shared" si="10"/>
        <v>0.16995096914540156</v>
      </c>
      <c r="U16" s="114">
        <f t="shared" si="11"/>
        <v>0.11722454806482209</v>
      </c>
      <c r="V16" s="12">
        <v>45818</v>
      </c>
      <c r="W16" s="109">
        <v>584</v>
      </c>
      <c r="X16" s="177"/>
      <c r="Y16" s="109"/>
      <c r="Z16" s="69">
        <f t="shared" si="12"/>
        <v>97.335168803800116</v>
      </c>
      <c r="AA16" s="114">
        <f t="shared" si="13"/>
        <v>8.2543910570408149E-2</v>
      </c>
      <c r="AB16" s="179"/>
      <c r="AC16" s="12">
        <v>2028</v>
      </c>
      <c r="AD16" s="111">
        <f t="shared" si="14"/>
        <v>4.3082570678359291</v>
      </c>
      <c r="AE16" s="114">
        <f t="shared" si="15"/>
        <v>0.20971263424683448</v>
      </c>
      <c r="AF16" s="12">
        <v>4</v>
      </c>
      <c r="AG16" s="111">
        <f t="shared" si="16"/>
        <v>8.4975484572700766E-2</v>
      </c>
      <c r="AH16" s="114">
        <f t="shared" si="17"/>
        <v>0.18565443869443665</v>
      </c>
      <c r="AI16" s="12">
        <v>74</v>
      </c>
      <c r="AJ16" s="109">
        <v>2</v>
      </c>
      <c r="AK16" s="111">
        <f t="shared" si="18"/>
        <v>1.5720464645949643</v>
      </c>
      <c r="AL16" s="114">
        <f t="shared" si="19"/>
        <v>0.43865788254571308</v>
      </c>
      <c r="AM16" s="114">
        <f t="shared" si="20"/>
        <v>0.23932926985100964</v>
      </c>
      <c r="AN16" s="114">
        <f t="shared" si="36"/>
        <v>0.79767774155648774</v>
      </c>
      <c r="AO16" s="56">
        <v>49</v>
      </c>
      <c r="AP16" s="186">
        <f t="shared" si="21"/>
        <v>1.0409496860155845</v>
      </c>
      <c r="AQ16" s="193">
        <f t="shared" si="22"/>
        <v>0.20038674267002271</v>
      </c>
      <c r="AR16" s="187">
        <f t="shared" si="23"/>
        <v>1956</v>
      </c>
      <c r="AS16" s="56">
        <v>434</v>
      </c>
      <c r="AT16" s="56">
        <v>1202</v>
      </c>
      <c r="AU16" s="56">
        <v>320</v>
      </c>
      <c r="AV16" s="187">
        <f t="shared" si="24"/>
        <v>41.553011956050682</v>
      </c>
      <c r="AW16" s="192">
        <f t="shared" si="25"/>
        <v>0.1230591630030899</v>
      </c>
      <c r="AX16" s="109">
        <v>365</v>
      </c>
      <c r="AY16" s="12">
        <v>330</v>
      </c>
      <c r="AZ16" s="109">
        <v>985</v>
      </c>
      <c r="BA16" s="109">
        <v>165</v>
      </c>
      <c r="BB16" s="111">
        <f t="shared" si="26"/>
        <v>0.7010477477247814</v>
      </c>
      <c r="BC16" s="114">
        <f t="shared" si="27"/>
        <v>0.16288975526661884</v>
      </c>
      <c r="BD16" s="12">
        <v>83994</v>
      </c>
      <c r="BE16" s="40">
        <f t="shared" si="28"/>
        <v>1784.3577127998572</v>
      </c>
      <c r="BF16" s="114">
        <f t="shared" si="29"/>
        <v>9.4429585485189704E-2</v>
      </c>
      <c r="BG16" s="109">
        <v>126281</v>
      </c>
      <c r="BH16" s="109">
        <v>129314</v>
      </c>
      <c r="BI16" s="190">
        <f t="shared" si="30"/>
        <v>80633</v>
      </c>
      <c r="BJ16" s="12">
        <v>38211</v>
      </c>
      <c r="BK16" s="12">
        <v>42422</v>
      </c>
      <c r="BL16" s="21">
        <f t="shared" si="31"/>
        <v>81.174956025186731</v>
      </c>
      <c r="BM16" s="114">
        <f t="shared" si="32"/>
        <v>0.21691249513156666</v>
      </c>
      <c r="BN16" s="109">
        <v>16193</v>
      </c>
      <c r="BO16" s="109">
        <v>16537</v>
      </c>
      <c r="BP16" s="12"/>
      <c r="BQ16" s="111">
        <f t="shared" si="1"/>
        <v>0</v>
      </c>
      <c r="BR16" s="114">
        <f t="shared" si="33"/>
        <v>0</v>
      </c>
      <c r="BS16" s="12">
        <v>32</v>
      </c>
      <c r="BT16" s="194">
        <f t="shared" si="34"/>
        <v>6.7980387658160613E-2</v>
      </c>
      <c r="BU16" s="195">
        <f t="shared" si="35"/>
        <v>0.19803140127406577</v>
      </c>
    </row>
    <row r="17" spans="2:73">
      <c r="B17" s="58" t="s">
        <v>34</v>
      </c>
      <c r="C17" s="32">
        <v>362716</v>
      </c>
      <c r="D17" s="184">
        <f t="shared" si="2"/>
        <v>0.19479491670415305</v>
      </c>
      <c r="E17" s="183">
        <f t="shared" si="3"/>
        <v>1.0977497942083354</v>
      </c>
      <c r="F17" s="56">
        <v>2</v>
      </c>
      <c r="G17" s="12">
        <v>1</v>
      </c>
      <c r="H17" s="21">
        <f t="shared" si="4"/>
        <v>2.7569779110929761E-3</v>
      </c>
      <c r="I17" s="52">
        <f t="shared" si="5"/>
        <v>6.2134011182302412E-2</v>
      </c>
      <c r="J17" s="12">
        <v>5357</v>
      </c>
      <c r="K17" s="12">
        <v>2021</v>
      </c>
      <c r="L17" s="21">
        <f t="shared" si="6"/>
        <v>5.571852358318905</v>
      </c>
      <c r="M17" s="114">
        <f t="shared" si="7"/>
        <v>0.15758424637482388</v>
      </c>
      <c r="N17" s="109">
        <v>343</v>
      </c>
      <c r="O17" s="12">
        <v>332</v>
      </c>
      <c r="P17" s="69">
        <f t="shared" si="8"/>
        <v>0.91531666648286814</v>
      </c>
      <c r="Q17" s="114">
        <f t="shared" si="9"/>
        <v>0.15280364231499555</v>
      </c>
      <c r="R17" s="109"/>
      <c r="S17" s="12">
        <v>58</v>
      </c>
      <c r="T17" s="111">
        <f t="shared" si="10"/>
        <v>0.15990471884339263</v>
      </c>
      <c r="U17" s="114">
        <f t="shared" si="11"/>
        <v>0.11029509566263233</v>
      </c>
      <c r="V17" s="12">
        <v>18133</v>
      </c>
      <c r="W17" s="109">
        <v>592</v>
      </c>
      <c r="X17" s="177"/>
      <c r="Y17" s="109"/>
      <c r="Z17" s="69">
        <f t="shared" si="12"/>
        <v>49.992280461848942</v>
      </c>
      <c r="AA17" s="114">
        <f t="shared" si="13"/>
        <v>4.2395347728543871E-2</v>
      </c>
      <c r="AB17" s="179"/>
      <c r="AC17" s="12">
        <v>1372</v>
      </c>
      <c r="AD17" s="111">
        <f t="shared" si="14"/>
        <v>3.7825736940195638</v>
      </c>
      <c r="AE17" s="114">
        <f t="shared" si="15"/>
        <v>0.18412399286193937</v>
      </c>
      <c r="AF17" s="12">
        <v>3</v>
      </c>
      <c r="AG17" s="111">
        <f t="shared" si="16"/>
        <v>8.270933733278929E-2</v>
      </c>
      <c r="AH17" s="114">
        <f t="shared" si="17"/>
        <v>0.18070336020467806</v>
      </c>
      <c r="AI17" s="12">
        <v>27</v>
      </c>
      <c r="AJ17" s="109">
        <v>2</v>
      </c>
      <c r="AK17" s="111">
        <f t="shared" si="18"/>
        <v>0.74438403599510361</v>
      </c>
      <c r="AL17" s="114">
        <f t="shared" si="19"/>
        <v>0.2077100978784199</v>
      </c>
      <c r="AM17" s="114">
        <f t="shared" si="20"/>
        <v>0.22581206374656854</v>
      </c>
      <c r="AN17" s="114">
        <f t="shared" si="36"/>
        <v>0.75262527286238889</v>
      </c>
      <c r="AO17" s="56">
        <v>31</v>
      </c>
      <c r="AP17" s="186">
        <f t="shared" si="21"/>
        <v>0.85466315243882263</v>
      </c>
      <c r="AQ17" s="193">
        <f t="shared" si="22"/>
        <v>0.16452588198844484</v>
      </c>
      <c r="AR17" s="187">
        <f t="shared" si="23"/>
        <v>1922</v>
      </c>
      <c r="AS17" s="56">
        <v>1101</v>
      </c>
      <c r="AT17" s="56">
        <v>736</v>
      </c>
      <c r="AU17" s="56">
        <v>85</v>
      </c>
      <c r="AV17" s="187">
        <f t="shared" si="24"/>
        <v>52.989115451206999</v>
      </c>
      <c r="AW17" s="192">
        <f t="shared" si="25"/>
        <v>0.15692716096239842</v>
      </c>
      <c r="AX17" s="109">
        <v>300</v>
      </c>
      <c r="AY17" s="12">
        <v>140</v>
      </c>
      <c r="AZ17" s="109">
        <v>620</v>
      </c>
      <c r="BA17" s="109">
        <v>75</v>
      </c>
      <c r="BB17" s="111">
        <f t="shared" si="26"/>
        <v>0.38597690755301667</v>
      </c>
      <c r="BC17" s="114">
        <f t="shared" si="27"/>
        <v>8.9682456314743808E-2</v>
      </c>
      <c r="BD17" s="12">
        <v>113941</v>
      </c>
      <c r="BE17" s="40">
        <f t="shared" si="28"/>
        <v>3141.3282016784483</v>
      </c>
      <c r="BF17" s="114">
        <f t="shared" si="29"/>
        <v>0.16624150966455029</v>
      </c>
      <c r="BG17" s="109">
        <v>89454</v>
      </c>
      <c r="BH17" s="109">
        <v>94371</v>
      </c>
      <c r="BI17" s="190">
        <f t="shared" si="30"/>
        <v>49733</v>
      </c>
      <c r="BJ17" s="12">
        <v>23788</v>
      </c>
      <c r="BK17" s="12">
        <v>25945</v>
      </c>
      <c r="BL17" s="21">
        <f t="shared" si="31"/>
        <v>65.582990549079724</v>
      </c>
      <c r="BM17" s="114">
        <f t="shared" si="32"/>
        <v>0.17524826393225154</v>
      </c>
      <c r="BN17" s="109">
        <v>7049</v>
      </c>
      <c r="BO17" s="109">
        <v>7215</v>
      </c>
      <c r="BP17" s="12"/>
      <c r="BQ17" s="111">
        <f t="shared" si="1"/>
        <v>0</v>
      </c>
      <c r="BR17" s="114">
        <f t="shared" si="33"/>
        <v>0</v>
      </c>
      <c r="BS17" s="12">
        <v>15</v>
      </c>
      <c r="BT17" s="194">
        <f t="shared" si="34"/>
        <v>4.1354668666394645E-2</v>
      </c>
      <c r="BU17" s="195">
        <f t="shared" si="35"/>
        <v>0.12046890680311871</v>
      </c>
    </row>
    <row r="18" spans="2:73">
      <c r="B18" s="58" t="s">
        <v>35</v>
      </c>
      <c r="C18" s="32">
        <v>1174074</v>
      </c>
      <c r="D18" s="184">
        <f t="shared" si="2"/>
        <v>0.51076853220977303</v>
      </c>
      <c r="E18" s="183">
        <f t="shared" si="3"/>
        <v>2.8783915956746209</v>
      </c>
      <c r="F18" s="56">
        <v>6</v>
      </c>
      <c r="G18" s="12">
        <v>11</v>
      </c>
      <c r="H18" s="21">
        <f t="shared" si="4"/>
        <v>9.3690857646110889E-3</v>
      </c>
      <c r="I18" s="52">
        <f t="shared" si="5"/>
        <v>0.21115108587704012</v>
      </c>
      <c r="J18" s="12">
        <v>38257</v>
      </c>
      <c r="K18" s="12">
        <v>25251</v>
      </c>
      <c r="L18" s="21">
        <f t="shared" si="6"/>
        <v>21.507162240199509</v>
      </c>
      <c r="M18" s="114">
        <f t="shared" si="7"/>
        <v>0.60826987783026398</v>
      </c>
      <c r="N18" s="109">
        <v>3377</v>
      </c>
      <c r="O18" s="12">
        <v>3282</v>
      </c>
      <c r="P18" s="69">
        <f t="shared" si="8"/>
        <v>2.7953944981321448</v>
      </c>
      <c r="Q18" s="114">
        <f t="shared" si="9"/>
        <v>0.4666652281807715</v>
      </c>
      <c r="R18" s="109">
        <v>121</v>
      </c>
      <c r="S18" s="12">
        <v>609</v>
      </c>
      <c r="T18" s="111">
        <f t="shared" si="10"/>
        <v>0.51870665733165033</v>
      </c>
      <c r="U18" s="114">
        <f t="shared" si="11"/>
        <v>0.35778056335704322</v>
      </c>
      <c r="V18" s="12">
        <v>124404</v>
      </c>
      <c r="W18" s="109">
        <v>392</v>
      </c>
      <c r="X18" s="177">
        <v>997</v>
      </c>
      <c r="Y18" s="109"/>
      <c r="Z18" s="69">
        <f t="shared" si="12"/>
        <v>105.95924958733436</v>
      </c>
      <c r="AA18" s="114">
        <f t="shared" si="13"/>
        <v>8.9857457787683157E-2</v>
      </c>
      <c r="AB18" s="180">
        <v>3023</v>
      </c>
      <c r="AC18" s="12">
        <v>11429</v>
      </c>
      <c r="AD18" s="111">
        <f t="shared" si="14"/>
        <v>9.7344801094309208</v>
      </c>
      <c r="AE18" s="114">
        <f t="shared" si="15"/>
        <v>0.47384439568681658</v>
      </c>
      <c r="AF18" s="12">
        <v>22</v>
      </c>
      <c r="AG18" s="111">
        <f t="shared" si="16"/>
        <v>0.18738171529222178</v>
      </c>
      <c r="AH18" s="114">
        <f t="shared" si="17"/>
        <v>0.40939157157044614</v>
      </c>
      <c r="AI18" s="12">
        <v>110</v>
      </c>
      <c r="AJ18" s="109">
        <v>7</v>
      </c>
      <c r="AK18" s="111">
        <f t="shared" si="18"/>
        <v>0.93690857646110892</v>
      </c>
      <c r="AL18" s="114">
        <f t="shared" si="19"/>
        <v>0.26143141538455572</v>
      </c>
      <c r="AM18" s="114">
        <f t="shared" si="20"/>
        <v>0.58368023425395421</v>
      </c>
      <c r="AN18" s="114">
        <f t="shared" si="36"/>
        <v>1.9453898444628199</v>
      </c>
      <c r="AO18" s="56">
        <v>189</v>
      </c>
      <c r="AP18" s="186">
        <f t="shared" si="21"/>
        <v>1.6097792813740872</v>
      </c>
      <c r="AQ18" s="193">
        <f t="shared" si="22"/>
        <v>0.30988858630330945</v>
      </c>
      <c r="AR18" s="187">
        <f t="shared" si="23"/>
        <v>3597</v>
      </c>
      <c r="AS18" s="170">
        <v>1054</v>
      </c>
      <c r="AT18" s="170">
        <v>1855</v>
      </c>
      <c r="AU18" s="170">
        <v>688</v>
      </c>
      <c r="AV18" s="187">
        <f t="shared" si="24"/>
        <v>30.636910450278261</v>
      </c>
      <c r="AW18" s="192">
        <f t="shared" si="25"/>
        <v>9.073114991037072E-2</v>
      </c>
      <c r="AX18" s="135">
        <v>14460</v>
      </c>
      <c r="AY18" s="129">
        <v>5053</v>
      </c>
      <c r="AZ18" s="135">
        <v>9161</v>
      </c>
      <c r="BA18" s="135">
        <v>1455</v>
      </c>
      <c r="BB18" s="111">
        <f t="shared" si="26"/>
        <v>4.3038173062345306</v>
      </c>
      <c r="BC18" s="114">
        <f t="shared" si="27"/>
        <v>1</v>
      </c>
      <c r="BD18" s="12">
        <v>20201</v>
      </c>
      <c r="BE18" s="40">
        <f t="shared" si="28"/>
        <v>172.05900139173508</v>
      </c>
      <c r="BF18" s="114">
        <f t="shared" si="29"/>
        <v>9.1054949710297362E-3</v>
      </c>
      <c r="BG18" s="109">
        <v>881293</v>
      </c>
      <c r="BH18" s="109">
        <v>848280</v>
      </c>
      <c r="BI18" s="190">
        <f t="shared" si="30"/>
        <v>385252</v>
      </c>
      <c r="BJ18" s="12">
        <v>189607</v>
      </c>
      <c r="BK18" s="12">
        <v>195645</v>
      </c>
      <c r="BL18" s="21">
        <f t="shared" si="31"/>
        <v>161.49493132460137</v>
      </c>
      <c r="BM18" s="114">
        <f t="shared" si="32"/>
        <v>0.43154034470743902</v>
      </c>
      <c r="BN18" s="109">
        <v>122381</v>
      </c>
      <c r="BO18" s="109">
        <v>78894</v>
      </c>
      <c r="BP18" s="12">
        <v>294.42899999999997</v>
      </c>
      <c r="BQ18" s="111">
        <f t="shared" si="1"/>
        <v>2.5077550478078892</v>
      </c>
      <c r="BR18" s="114">
        <f t="shared" si="33"/>
        <v>0.10412426857067113</v>
      </c>
      <c r="BS18" s="104">
        <v>78</v>
      </c>
      <c r="BT18" s="194">
        <f t="shared" si="34"/>
        <v>6.6435335421787728E-2</v>
      </c>
      <c r="BU18" s="195">
        <f t="shared" si="35"/>
        <v>0.19353056110602912</v>
      </c>
    </row>
    <row r="19" spans="2:73">
      <c r="B19" s="58" t="s">
        <v>36</v>
      </c>
      <c r="C19" s="32">
        <v>315209</v>
      </c>
      <c r="D19" s="184">
        <f t="shared" si="2"/>
        <v>0.24736438987033291</v>
      </c>
      <c r="E19" s="183">
        <f t="shared" si="3"/>
        <v>1.3940004835292452</v>
      </c>
      <c r="F19" s="56">
        <v>0</v>
      </c>
      <c r="G19" s="12">
        <v>3</v>
      </c>
      <c r="H19" s="21">
        <f t="shared" si="4"/>
        <v>9.5174947415841548E-3</v>
      </c>
      <c r="I19" s="52">
        <f t="shared" si="5"/>
        <v>0.21449577899108213</v>
      </c>
      <c r="J19" s="12">
        <v>0</v>
      </c>
      <c r="K19" s="12">
        <v>3007</v>
      </c>
      <c r="L19" s="21">
        <f t="shared" si="6"/>
        <v>9.5397022293145177</v>
      </c>
      <c r="M19" s="114">
        <f t="shared" si="7"/>
        <v>0.26980377256448362</v>
      </c>
      <c r="N19" s="109">
        <v>752</v>
      </c>
      <c r="O19" s="12">
        <v>593</v>
      </c>
      <c r="P19" s="69">
        <f t="shared" si="8"/>
        <v>1.8812914605864681</v>
      </c>
      <c r="Q19" s="114">
        <f t="shared" si="9"/>
        <v>0.31406418997953506</v>
      </c>
      <c r="R19" s="109"/>
      <c r="S19" s="12">
        <v>53</v>
      </c>
      <c r="T19" s="111">
        <f t="shared" si="10"/>
        <v>0.16814240710132008</v>
      </c>
      <c r="U19" s="114">
        <f t="shared" si="11"/>
        <v>0.11597708316755952</v>
      </c>
      <c r="V19" s="12">
        <v>22887</v>
      </c>
      <c r="W19" s="109">
        <v>178</v>
      </c>
      <c r="X19" s="177">
        <v>291</v>
      </c>
      <c r="Y19" s="109">
        <v>447</v>
      </c>
      <c r="Z19" s="69">
        <f t="shared" si="12"/>
        <v>72.608967383545519</v>
      </c>
      <c r="AA19" s="114">
        <f t="shared" si="13"/>
        <v>6.1575155043888621E-2</v>
      </c>
      <c r="AB19" s="179"/>
      <c r="AC19" s="12">
        <v>740</v>
      </c>
      <c r="AD19" s="111">
        <f t="shared" si="14"/>
        <v>2.3476487029240918</v>
      </c>
      <c r="AE19" s="114">
        <f t="shared" si="15"/>
        <v>0.11427628064536025</v>
      </c>
      <c r="AF19" s="12">
        <v>4</v>
      </c>
      <c r="AG19" s="111">
        <f t="shared" si="16"/>
        <v>0.12689992988778873</v>
      </c>
      <c r="AH19" s="114">
        <f t="shared" si="17"/>
        <v>0.27725096681884082</v>
      </c>
      <c r="AI19" s="12">
        <v>3</v>
      </c>
      <c r="AJ19" s="109">
        <v>5</v>
      </c>
      <c r="AK19" s="111">
        <f t="shared" si="18"/>
        <v>9.5174947415841551E-2</v>
      </c>
      <c r="AL19" s="114">
        <f t="shared" si="19"/>
        <v>2.655725631849519E-2</v>
      </c>
      <c r="AM19" s="114">
        <f t="shared" si="20"/>
        <v>0.13455735719815373</v>
      </c>
      <c r="AN19" s="114">
        <f t="shared" si="36"/>
        <v>0.44847589626814743</v>
      </c>
      <c r="AO19" s="56">
        <v>59</v>
      </c>
      <c r="AP19" s="186">
        <f t="shared" si="21"/>
        <v>1.8717739658448838</v>
      </c>
      <c r="AQ19" s="193">
        <f t="shared" si="22"/>
        <v>0.36032355172312447</v>
      </c>
      <c r="AR19" s="187">
        <f t="shared" si="23"/>
        <v>450</v>
      </c>
      <c r="AS19" s="56">
        <v>51</v>
      </c>
      <c r="AT19" s="56">
        <v>399</v>
      </c>
      <c r="AU19" s="56">
        <v>0</v>
      </c>
      <c r="AV19" s="187">
        <f t="shared" si="24"/>
        <v>14.276242112376233</v>
      </c>
      <c r="AW19" s="192">
        <f t="shared" si="25"/>
        <v>4.2279062876034577E-2</v>
      </c>
      <c r="AX19" s="109">
        <v>25</v>
      </c>
      <c r="AY19" s="12">
        <v>40</v>
      </c>
      <c r="AZ19" s="109">
        <v>60</v>
      </c>
      <c r="BA19" s="109">
        <v>8</v>
      </c>
      <c r="BB19" s="111">
        <f t="shared" si="26"/>
        <v>0.12689992988778873</v>
      </c>
      <c r="BC19" s="114">
        <f t="shared" si="27"/>
        <v>2.9485436034647865E-2</v>
      </c>
      <c r="BD19" s="12">
        <v>9761</v>
      </c>
      <c r="BE19" s="40">
        <f t="shared" si="28"/>
        <v>309.66755390867644</v>
      </c>
      <c r="BF19" s="114">
        <f t="shared" si="29"/>
        <v>1.6387845634340509E-2</v>
      </c>
      <c r="BG19" s="109"/>
      <c r="BH19" s="109"/>
      <c r="BI19" s="190">
        <f t="shared" si="30"/>
        <v>0</v>
      </c>
      <c r="BJ19" s="12"/>
      <c r="BK19" s="12"/>
      <c r="BL19" s="21">
        <f t="shared" si="31"/>
        <v>0</v>
      </c>
      <c r="BM19" s="114">
        <f t="shared" si="32"/>
        <v>0</v>
      </c>
      <c r="BN19" s="109"/>
      <c r="BO19" s="109"/>
      <c r="BP19" s="12"/>
      <c r="BQ19" s="111">
        <f t="shared" si="1"/>
        <v>0</v>
      </c>
      <c r="BR19" s="114">
        <f t="shared" si="33"/>
        <v>0</v>
      </c>
      <c r="BS19" s="12">
        <v>17</v>
      </c>
      <c r="BT19" s="194">
        <f t="shared" si="34"/>
        <v>5.3932470202310213E-2</v>
      </c>
      <c r="BU19" s="195">
        <f t="shared" si="35"/>
        <v>0.15710888119734315</v>
      </c>
    </row>
    <row r="20" spans="2:73">
      <c r="B20" s="58" t="s">
        <v>37</v>
      </c>
      <c r="C20" s="32">
        <v>26231</v>
      </c>
      <c r="D20" s="184">
        <f t="shared" si="2"/>
        <v>7.3135260405548533E-2</v>
      </c>
      <c r="E20" s="183">
        <f t="shared" si="3"/>
        <v>0.41214739284750679</v>
      </c>
      <c r="F20" s="56"/>
      <c r="G20" s="12"/>
      <c r="H20" s="21">
        <f t="shared" si="4"/>
        <v>0</v>
      </c>
      <c r="I20" s="52">
        <f t="shared" si="5"/>
        <v>0</v>
      </c>
      <c r="J20" s="12"/>
      <c r="K20" s="12"/>
      <c r="L20" s="21">
        <f t="shared" si="6"/>
        <v>0</v>
      </c>
      <c r="M20" s="114">
        <f t="shared" si="7"/>
        <v>0</v>
      </c>
      <c r="N20" s="109">
        <v>42</v>
      </c>
      <c r="O20" s="12">
        <v>42</v>
      </c>
      <c r="P20" s="69">
        <f t="shared" si="8"/>
        <v>1.6011589340856238</v>
      </c>
      <c r="Q20" s="114">
        <f t="shared" si="9"/>
        <v>0.26729865849990891</v>
      </c>
      <c r="R20" s="109"/>
      <c r="S20" s="12"/>
      <c r="T20" s="111">
        <f t="shared" si="10"/>
        <v>0</v>
      </c>
      <c r="U20" s="114">
        <f t="shared" si="11"/>
        <v>0</v>
      </c>
      <c r="V20" s="12">
        <v>1190</v>
      </c>
      <c r="W20" s="109"/>
      <c r="X20" s="177"/>
      <c r="Y20" s="109"/>
      <c r="Z20" s="69">
        <f t="shared" si="12"/>
        <v>45.366169799092681</v>
      </c>
      <c r="AA20" s="114">
        <f t="shared" si="13"/>
        <v>3.8472230631936381E-2</v>
      </c>
      <c r="AB20" s="179"/>
      <c r="AC20" s="12"/>
      <c r="AD20" s="111">
        <f t="shared" si="14"/>
        <v>0</v>
      </c>
      <c r="AE20" s="114">
        <f t="shared" si="15"/>
        <v>0</v>
      </c>
      <c r="AF20" s="12" t="s">
        <v>169</v>
      </c>
      <c r="AG20" s="111"/>
      <c r="AH20" s="114"/>
      <c r="AI20" s="12">
        <v>1</v>
      </c>
      <c r="AJ20" s="109"/>
      <c r="AK20" s="111">
        <f t="shared" si="18"/>
        <v>0.38122831763943427</v>
      </c>
      <c r="AL20" s="114">
        <f t="shared" si="19"/>
        <v>0.1063765037156615</v>
      </c>
      <c r="AM20" s="114">
        <f t="shared" si="20"/>
        <v>0.30317561801197473</v>
      </c>
      <c r="AN20" s="114">
        <f t="shared" si="36"/>
        <v>1.010475828641167</v>
      </c>
      <c r="AO20" s="56">
        <v>6</v>
      </c>
      <c r="AP20" s="186">
        <f t="shared" si="21"/>
        <v>2.2873699058366057</v>
      </c>
      <c r="AQ20" s="193">
        <f t="shared" si="22"/>
        <v>0.44032733845809696</v>
      </c>
      <c r="AR20" s="187">
        <f t="shared" si="23"/>
        <v>505</v>
      </c>
      <c r="AS20" s="56">
        <v>505</v>
      </c>
      <c r="AT20" s="56"/>
      <c r="AU20" s="56"/>
      <c r="AV20" s="187">
        <f t="shared" si="24"/>
        <v>192.52030040791428</v>
      </c>
      <c r="AW20" s="192">
        <f t="shared" si="25"/>
        <v>0.57014849018307012</v>
      </c>
      <c r="AX20" s="109"/>
      <c r="AY20" s="12"/>
      <c r="AZ20" s="109"/>
      <c r="BA20" s="109"/>
      <c r="BB20" s="111">
        <f t="shared" si="26"/>
        <v>0</v>
      </c>
      <c r="BC20" s="114">
        <f t="shared" si="27"/>
        <v>0</v>
      </c>
      <c r="BD20" s="12"/>
      <c r="BE20" s="40">
        <f t="shared" si="28"/>
        <v>0</v>
      </c>
      <c r="BF20" s="114">
        <f t="shared" si="29"/>
        <v>0</v>
      </c>
      <c r="BG20" s="109"/>
      <c r="BH20" s="109"/>
      <c r="BI20" s="190">
        <f t="shared" si="30"/>
        <v>0</v>
      </c>
      <c r="BJ20" s="12"/>
      <c r="BK20" s="12"/>
      <c r="BL20" s="21">
        <f t="shared" si="31"/>
        <v>0</v>
      </c>
      <c r="BM20" s="114">
        <f t="shared" si="32"/>
        <v>0</v>
      </c>
      <c r="BN20" s="109"/>
      <c r="BO20" s="109"/>
      <c r="BP20" s="12"/>
      <c r="BQ20" s="111">
        <f t="shared" si="1"/>
        <v>0</v>
      </c>
      <c r="BR20" s="114">
        <f t="shared" si="33"/>
        <v>0</v>
      </c>
      <c r="BS20" s="12"/>
      <c r="BT20" s="194">
        <f t="shared" si="34"/>
        <v>0</v>
      </c>
      <c r="BU20" s="195">
        <f t="shared" si="35"/>
        <v>0</v>
      </c>
    </row>
    <row r="21" spans="2:73">
      <c r="B21" s="60" t="s">
        <v>38</v>
      </c>
      <c r="C21" s="32">
        <v>41851</v>
      </c>
      <c r="D21" s="184">
        <f t="shared" si="2"/>
        <v>0.31944285352865143</v>
      </c>
      <c r="E21" s="183">
        <f t="shared" si="3"/>
        <v>1.8001923903126382</v>
      </c>
      <c r="F21" s="56">
        <v>1</v>
      </c>
      <c r="G21" s="12">
        <v>0</v>
      </c>
      <c r="H21" s="21">
        <f t="shared" si="4"/>
        <v>0</v>
      </c>
      <c r="I21" s="52">
        <f t="shared" si="5"/>
        <v>0</v>
      </c>
      <c r="J21" s="12">
        <v>1074</v>
      </c>
      <c r="K21" s="12">
        <v>0</v>
      </c>
      <c r="L21" s="21">
        <f t="shared" si="6"/>
        <v>0</v>
      </c>
      <c r="M21" s="114">
        <f t="shared" si="7"/>
        <v>0</v>
      </c>
      <c r="N21" s="109">
        <v>179</v>
      </c>
      <c r="O21" s="12">
        <v>179</v>
      </c>
      <c r="P21" s="69">
        <f t="shared" si="8"/>
        <v>4.2770782060165828</v>
      </c>
      <c r="Q21" s="114">
        <f t="shared" si="9"/>
        <v>0.71401860391848693</v>
      </c>
      <c r="R21" s="109"/>
      <c r="S21" s="12">
        <v>13</v>
      </c>
      <c r="T21" s="111">
        <f t="shared" si="10"/>
        <v>0.31062579149841102</v>
      </c>
      <c r="U21" s="114">
        <f t="shared" si="11"/>
        <v>0.21425572451149583</v>
      </c>
      <c r="V21" s="12">
        <v>6418</v>
      </c>
      <c r="W21" s="109"/>
      <c r="X21" s="177"/>
      <c r="Y21" s="109"/>
      <c r="Z21" s="69">
        <f t="shared" si="12"/>
        <v>153.35356383360016</v>
      </c>
      <c r="AA21" s="114">
        <f t="shared" si="13"/>
        <v>0.13004963174461423</v>
      </c>
      <c r="AB21" s="179"/>
      <c r="AC21" s="12">
        <v>189</v>
      </c>
      <c r="AD21" s="111">
        <f t="shared" si="14"/>
        <v>4.5160211225538216</v>
      </c>
      <c r="AE21" s="114">
        <f t="shared" si="15"/>
        <v>0.21982594608748066</v>
      </c>
      <c r="AF21" s="12">
        <v>1</v>
      </c>
      <c r="AG21" s="111">
        <f t="shared" si="16"/>
        <v>0.23894291653723926</v>
      </c>
      <c r="AH21" s="114">
        <f t="shared" si="17"/>
        <v>0.52204248405056031</v>
      </c>
      <c r="AI21" s="12"/>
      <c r="AJ21" s="109"/>
      <c r="AK21" s="111">
        <f t="shared" si="18"/>
        <v>0</v>
      </c>
      <c r="AL21" s="114">
        <f t="shared" si="19"/>
        <v>0</v>
      </c>
      <c r="AM21" s="114">
        <f t="shared" si="20"/>
        <v>0.77046861161776625</v>
      </c>
      <c r="AN21" s="114">
        <f t="shared" si="36"/>
        <v>2.5679502654983333</v>
      </c>
      <c r="AO21" s="56">
        <v>12</v>
      </c>
      <c r="AP21" s="186">
        <f t="shared" si="21"/>
        <v>2.8673149984468709</v>
      </c>
      <c r="AQ21" s="193">
        <f t="shared" si="22"/>
        <v>0.55196895725762063</v>
      </c>
      <c r="AR21" s="187">
        <f t="shared" si="23"/>
        <v>360</v>
      </c>
      <c r="AS21" s="56">
        <v>100</v>
      </c>
      <c r="AT21" s="56">
        <v>260</v>
      </c>
      <c r="AU21" s="56">
        <v>0</v>
      </c>
      <c r="AV21" s="187">
        <f t="shared" si="24"/>
        <v>86.019449953406124</v>
      </c>
      <c r="AW21" s="192">
        <f t="shared" si="25"/>
        <v>0.25474643148487697</v>
      </c>
      <c r="AX21" s="109">
        <v>6</v>
      </c>
      <c r="AY21" s="12">
        <v>8</v>
      </c>
      <c r="AZ21" s="109">
        <v>47</v>
      </c>
      <c r="BA21" s="109" t="s">
        <v>110</v>
      </c>
      <c r="BB21" s="111">
        <f t="shared" si="26"/>
        <v>0.19115433322979142</v>
      </c>
      <c r="BC21" s="114">
        <f t="shared" si="27"/>
        <v>4.4415066818213757E-2</v>
      </c>
      <c r="BD21" s="12">
        <v>3104</v>
      </c>
      <c r="BE21" s="40">
        <f t="shared" si="28"/>
        <v>741.67881293159053</v>
      </c>
      <c r="BF21" s="114">
        <f t="shared" si="29"/>
        <v>3.9250214441801948E-2</v>
      </c>
      <c r="BG21" s="109">
        <v>24206</v>
      </c>
      <c r="BH21" s="109">
        <v>24956</v>
      </c>
      <c r="BI21" s="190">
        <f t="shared" si="30"/>
        <v>19785</v>
      </c>
      <c r="BJ21" s="12">
        <v>10612</v>
      </c>
      <c r="BK21" s="12">
        <v>9173</v>
      </c>
      <c r="BL21" s="21">
        <f t="shared" si="31"/>
        <v>253.56622302931831</v>
      </c>
      <c r="BM21" s="114">
        <f t="shared" si="32"/>
        <v>0.67756959549582008</v>
      </c>
      <c r="BN21" s="109">
        <v>3668</v>
      </c>
      <c r="BO21" s="109">
        <v>1844</v>
      </c>
      <c r="BP21" s="12">
        <v>100.795</v>
      </c>
      <c r="BQ21" s="111">
        <f t="shared" si="1"/>
        <v>24.084251272371034</v>
      </c>
      <c r="BR21" s="114">
        <f t="shared" si="33"/>
        <v>1</v>
      </c>
      <c r="BS21" s="12"/>
      <c r="BT21" s="194">
        <f t="shared" si="34"/>
        <v>0</v>
      </c>
      <c r="BU21" s="195">
        <f t="shared" si="35"/>
        <v>0</v>
      </c>
    </row>
    <row r="22" spans="2:73">
      <c r="B22" s="60" t="s">
        <v>39</v>
      </c>
      <c r="C22" s="32">
        <v>132555</v>
      </c>
      <c r="D22" s="184">
        <f t="shared" si="2"/>
        <v>0.20340917583038504</v>
      </c>
      <c r="E22" s="183">
        <f t="shared" si="3"/>
        <v>1.1462947015553804</v>
      </c>
      <c r="F22" s="56">
        <v>2</v>
      </c>
      <c r="G22" s="12">
        <v>0</v>
      </c>
      <c r="H22" s="21">
        <f t="shared" si="4"/>
        <v>0</v>
      </c>
      <c r="I22" s="52">
        <f t="shared" si="5"/>
        <v>0</v>
      </c>
      <c r="J22" s="12">
        <v>869</v>
      </c>
      <c r="K22" s="12">
        <v>0</v>
      </c>
      <c r="L22" s="21">
        <f t="shared" si="6"/>
        <v>0</v>
      </c>
      <c r="M22" s="114">
        <f t="shared" si="7"/>
        <v>0</v>
      </c>
      <c r="N22" s="109">
        <v>275</v>
      </c>
      <c r="O22" s="12">
        <v>263</v>
      </c>
      <c r="P22" s="69">
        <f t="shared" si="8"/>
        <v>1.984082079136962</v>
      </c>
      <c r="Q22" s="114">
        <f t="shared" si="9"/>
        <v>0.33122413198155343</v>
      </c>
      <c r="R22" s="109"/>
      <c r="S22" s="12">
        <v>13</v>
      </c>
      <c r="T22" s="111">
        <f t="shared" si="10"/>
        <v>9.8072498208290892E-2</v>
      </c>
      <c r="U22" s="114">
        <f t="shared" si="11"/>
        <v>6.7646006009057458E-2</v>
      </c>
      <c r="V22" s="12">
        <v>9971</v>
      </c>
      <c r="W22" s="109"/>
      <c r="X22" s="177"/>
      <c r="Y22" s="109"/>
      <c r="Z22" s="69">
        <f t="shared" si="12"/>
        <v>75.221606125759124</v>
      </c>
      <c r="AA22" s="114">
        <f t="shared" si="13"/>
        <v>6.3790771673934918E-2</v>
      </c>
      <c r="AB22" s="179"/>
      <c r="AC22" s="12">
        <v>209</v>
      </c>
      <c r="AD22" s="111">
        <f t="shared" si="14"/>
        <v>1.5767040096563689</v>
      </c>
      <c r="AE22" s="114">
        <f t="shared" si="15"/>
        <v>7.6749076502687419E-2</v>
      </c>
      <c r="AF22" s="12">
        <v>1</v>
      </c>
      <c r="AG22" s="111">
        <f t="shared" si="16"/>
        <v>7.5440383237146844E-2</v>
      </c>
      <c r="AH22" s="114">
        <f t="shared" si="17"/>
        <v>0.16482214929651842</v>
      </c>
      <c r="AI22" s="12">
        <v>21</v>
      </c>
      <c r="AJ22" s="109"/>
      <c r="AK22" s="111">
        <f t="shared" si="18"/>
        <v>1.5842480479800838</v>
      </c>
      <c r="AL22" s="114">
        <f t="shared" si="19"/>
        <v>0.44206256609162881</v>
      </c>
      <c r="AM22" s="114">
        <f t="shared" si="20"/>
        <v>0.22687800884249529</v>
      </c>
      <c r="AN22" s="114">
        <f t="shared" si="36"/>
        <v>0.75617803795991079</v>
      </c>
      <c r="AO22" s="56">
        <v>19</v>
      </c>
      <c r="AP22" s="186">
        <f t="shared" si="21"/>
        <v>1.4333672815057901</v>
      </c>
      <c r="AQ22" s="193">
        <f t="shared" si="22"/>
        <v>0.27592861062300233</v>
      </c>
      <c r="AR22" s="187">
        <f t="shared" si="23"/>
        <v>45</v>
      </c>
      <c r="AS22" s="56">
        <v>34</v>
      </c>
      <c r="AT22" s="56">
        <v>11</v>
      </c>
      <c r="AU22" s="56">
        <v>0</v>
      </c>
      <c r="AV22" s="187">
        <f t="shared" si="24"/>
        <v>3.3948172456716081</v>
      </c>
      <c r="AW22" s="192">
        <f t="shared" si="25"/>
        <v>1.0053744581563866E-2</v>
      </c>
      <c r="AX22" s="109">
        <v>59</v>
      </c>
      <c r="AY22" s="12">
        <v>15</v>
      </c>
      <c r="AZ22" s="109">
        <v>154</v>
      </c>
      <c r="BA22" s="109">
        <v>17</v>
      </c>
      <c r="BB22" s="111">
        <f t="shared" si="26"/>
        <v>0.11316057485572027</v>
      </c>
      <c r="BC22" s="114">
        <f t="shared" si="27"/>
        <v>2.6293071197932897E-2</v>
      </c>
      <c r="BD22" s="12"/>
      <c r="BE22" s="40">
        <f t="shared" si="28"/>
        <v>0</v>
      </c>
      <c r="BF22" s="114">
        <f t="shared" si="29"/>
        <v>0</v>
      </c>
      <c r="BG22" s="109">
        <v>30797</v>
      </c>
      <c r="BH22" s="109">
        <v>27847</v>
      </c>
      <c r="BI22" s="190">
        <f t="shared" si="30"/>
        <v>19549</v>
      </c>
      <c r="BJ22" s="12">
        <v>9574</v>
      </c>
      <c r="BK22" s="12">
        <v>9975</v>
      </c>
      <c r="BL22" s="21">
        <f t="shared" si="31"/>
        <v>72.226622911244391</v>
      </c>
      <c r="BM22" s="114">
        <f t="shared" si="32"/>
        <v>0.19300111460169725</v>
      </c>
      <c r="BN22" s="109">
        <v>5335</v>
      </c>
      <c r="BO22" s="109">
        <v>3954</v>
      </c>
      <c r="BP22" s="12">
        <v>80.099999999999994</v>
      </c>
      <c r="BQ22" s="111">
        <f t="shared" si="1"/>
        <v>6.0427746972954628</v>
      </c>
      <c r="BR22" s="114">
        <f t="shared" si="33"/>
        <v>0.25090149695571445</v>
      </c>
      <c r="BS22" s="12"/>
      <c r="BT22" s="194">
        <f t="shared" si="34"/>
        <v>0</v>
      </c>
      <c r="BU22" s="195">
        <f t="shared" si="35"/>
        <v>0</v>
      </c>
    </row>
    <row r="23" spans="2:73">
      <c r="B23" s="60" t="s">
        <v>111</v>
      </c>
      <c r="C23" s="32">
        <v>510143</v>
      </c>
      <c r="D23" s="184">
        <f t="shared" si="2"/>
        <v>0.1780209164640715</v>
      </c>
      <c r="E23" s="183">
        <f t="shared" si="3"/>
        <v>1.003221376202613</v>
      </c>
      <c r="F23" s="56">
        <v>3</v>
      </c>
      <c r="G23" s="12">
        <v>0</v>
      </c>
      <c r="H23" s="21">
        <f t="shared" si="4"/>
        <v>0</v>
      </c>
      <c r="I23" s="52">
        <f t="shared" si="5"/>
        <v>0</v>
      </c>
      <c r="J23" s="12">
        <v>3632</v>
      </c>
      <c r="K23" s="12">
        <v>0</v>
      </c>
      <c r="L23" s="21">
        <f t="shared" si="6"/>
        <v>0</v>
      </c>
      <c r="M23" s="114">
        <f t="shared" si="7"/>
        <v>0</v>
      </c>
      <c r="N23" s="109">
        <v>893</v>
      </c>
      <c r="O23" s="12">
        <v>881</v>
      </c>
      <c r="P23" s="69">
        <f t="shared" si="8"/>
        <v>1.7269667524596046</v>
      </c>
      <c r="Q23" s="114">
        <f t="shared" si="9"/>
        <v>0.28830110889023786</v>
      </c>
      <c r="R23" s="109">
        <v>15</v>
      </c>
      <c r="S23" s="12">
        <v>77</v>
      </c>
      <c r="T23" s="111">
        <f t="shared" si="10"/>
        <v>0.15093807030577699</v>
      </c>
      <c r="U23" s="114">
        <f t="shared" si="11"/>
        <v>0.10411030408560512</v>
      </c>
      <c r="V23" s="12">
        <v>38773</v>
      </c>
      <c r="W23" s="109"/>
      <c r="X23" s="177">
        <v>458</v>
      </c>
      <c r="Y23" s="109"/>
      <c r="Z23" s="69">
        <f t="shared" si="12"/>
        <v>76.004179220336255</v>
      </c>
      <c r="AA23" s="114">
        <f t="shared" si="13"/>
        <v>6.4454423304968617E-2</v>
      </c>
      <c r="AB23" s="180">
        <v>121</v>
      </c>
      <c r="AC23" s="12">
        <v>1179</v>
      </c>
      <c r="AD23" s="111">
        <f t="shared" si="14"/>
        <v>2.3111166868897546</v>
      </c>
      <c r="AE23" s="114">
        <f t="shared" si="15"/>
        <v>0.11249801505064801</v>
      </c>
      <c r="AF23" s="12">
        <v>4</v>
      </c>
      <c r="AG23" s="111">
        <f t="shared" si="16"/>
        <v>7.8409387171832198E-2</v>
      </c>
      <c r="AH23" s="114">
        <f t="shared" si="17"/>
        <v>0.171308829093019</v>
      </c>
      <c r="AI23" s="12">
        <v>48</v>
      </c>
      <c r="AJ23" s="109">
        <v>1</v>
      </c>
      <c r="AK23" s="111">
        <f t="shared" si="18"/>
        <v>0.94091264606198655</v>
      </c>
      <c r="AL23" s="114">
        <f t="shared" si="19"/>
        <v>0.26254869577813439</v>
      </c>
      <c r="AM23" s="114">
        <f t="shared" si="20"/>
        <v>0.50280328685228115</v>
      </c>
      <c r="AN23" s="114">
        <f t="shared" si="36"/>
        <v>1.675829247936071</v>
      </c>
      <c r="AO23" s="56">
        <v>30</v>
      </c>
      <c r="AP23" s="186">
        <f t="shared" si="21"/>
        <v>0.58807040378874165</v>
      </c>
      <c r="AQ23" s="193">
        <f t="shared" si="22"/>
        <v>0.11320577186293197</v>
      </c>
      <c r="AR23" s="187">
        <f t="shared" si="23"/>
        <v>3185</v>
      </c>
      <c r="AS23" s="56">
        <v>743</v>
      </c>
      <c r="AT23" s="56">
        <v>1798</v>
      </c>
      <c r="AU23" s="56">
        <v>644</v>
      </c>
      <c r="AV23" s="187">
        <f t="shared" si="24"/>
        <v>62.433474535571392</v>
      </c>
      <c r="AW23" s="192">
        <f t="shared" si="25"/>
        <v>0.18489661177505551</v>
      </c>
      <c r="AX23" s="109">
        <v>985</v>
      </c>
      <c r="AY23" s="12">
        <v>234</v>
      </c>
      <c r="AZ23" s="109">
        <v>1497</v>
      </c>
      <c r="BA23" s="109">
        <v>65</v>
      </c>
      <c r="BB23" s="111">
        <f t="shared" si="26"/>
        <v>0.45869491495521847</v>
      </c>
      <c r="BC23" s="114">
        <f t="shared" si="27"/>
        <v>0.10657862133012729</v>
      </c>
      <c r="BD23" s="12">
        <v>963975</v>
      </c>
      <c r="BE23" s="40">
        <f t="shared" si="28"/>
        <v>18896.17224974174</v>
      </c>
      <c r="BF23" s="114">
        <f t="shared" si="29"/>
        <v>0.99999999999999989</v>
      </c>
      <c r="BG23" s="109">
        <v>156613</v>
      </c>
      <c r="BH23" s="109">
        <v>176615</v>
      </c>
      <c r="BI23" s="190">
        <f t="shared" si="30"/>
        <v>111256</v>
      </c>
      <c r="BJ23" s="12">
        <v>51765</v>
      </c>
      <c r="BK23" s="12">
        <v>59491</v>
      </c>
      <c r="BL23" s="21">
        <f t="shared" si="31"/>
        <v>101.47154817374737</v>
      </c>
      <c r="BM23" s="114">
        <f t="shared" si="32"/>
        <v>0.27114824296795637</v>
      </c>
      <c r="BN23" s="109">
        <v>31800</v>
      </c>
      <c r="BO23" s="109">
        <v>23389</v>
      </c>
      <c r="BP23" s="12"/>
      <c r="BQ23" s="111">
        <f t="shared" si="1"/>
        <v>0</v>
      </c>
      <c r="BR23" s="114">
        <f t="shared" si="33"/>
        <v>0</v>
      </c>
      <c r="BS23" s="12">
        <v>25</v>
      </c>
      <c r="BT23" s="194">
        <f t="shared" si="34"/>
        <v>4.9005866982395133E-2</v>
      </c>
      <c r="BU23" s="195">
        <f t="shared" si="35"/>
        <v>0.14275735757751587</v>
      </c>
    </row>
    <row r="24" spans="2:73">
      <c r="B24" s="60" t="s">
        <v>41</v>
      </c>
      <c r="C24" s="32">
        <v>755406</v>
      </c>
      <c r="D24" s="184">
        <f t="shared" si="2"/>
        <v>9.8961782013385152E-2</v>
      </c>
      <c r="E24" s="183">
        <f t="shared" si="3"/>
        <v>0.55769050690719379</v>
      </c>
      <c r="F24" s="56">
        <v>1</v>
      </c>
      <c r="G24" s="12">
        <v>0</v>
      </c>
      <c r="H24" s="21">
        <f t="shared" si="4"/>
        <v>0</v>
      </c>
      <c r="I24" s="52">
        <f t="shared" si="5"/>
        <v>0</v>
      </c>
      <c r="J24" s="12">
        <v>464</v>
      </c>
      <c r="K24" s="12">
        <v>0</v>
      </c>
      <c r="L24" s="21">
        <f t="shared" si="6"/>
        <v>0</v>
      </c>
      <c r="M24" s="114">
        <f t="shared" si="7"/>
        <v>0</v>
      </c>
      <c r="N24" s="109">
        <v>1095</v>
      </c>
      <c r="O24" s="12">
        <v>1083</v>
      </c>
      <c r="P24" s="69">
        <f t="shared" si="8"/>
        <v>1.4336661345025061</v>
      </c>
      <c r="Q24" s="114">
        <f t="shared" si="9"/>
        <v>0.23933728646876284</v>
      </c>
      <c r="R24" s="109"/>
      <c r="S24" s="12">
        <v>53</v>
      </c>
      <c r="T24" s="111">
        <f t="shared" si="10"/>
        <v>7.016094656383455E-2</v>
      </c>
      <c r="U24" s="114">
        <f t="shared" si="11"/>
        <v>4.8393870856417963E-2</v>
      </c>
      <c r="V24" s="12">
        <v>6172</v>
      </c>
      <c r="W24" s="109">
        <v>269</v>
      </c>
      <c r="X24" s="177">
        <v>21</v>
      </c>
      <c r="Y24" s="109"/>
      <c r="Z24" s="69">
        <f t="shared" si="12"/>
        <v>8.1704407960752228</v>
      </c>
      <c r="AA24" s="114">
        <f t="shared" si="13"/>
        <v>6.9288433223091824E-3</v>
      </c>
      <c r="AB24" s="179"/>
      <c r="AC24" s="12">
        <v>1073</v>
      </c>
      <c r="AD24" s="111">
        <f t="shared" si="14"/>
        <v>1.4204282200564993</v>
      </c>
      <c r="AE24" s="114">
        <f t="shared" si="15"/>
        <v>6.9142054221991697E-2</v>
      </c>
      <c r="AF24" s="12">
        <v>3</v>
      </c>
      <c r="AG24" s="111">
        <f t="shared" si="16"/>
        <v>3.9713743338019553E-2</v>
      </c>
      <c r="AH24" s="114">
        <f t="shared" si="17"/>
        <v>8.6766586444905119E-2</v>
      </c>
      <c r="AI24" s="12">
        <v>29</v>
      </c>
      <c r="AJ24" s="109">
        <v>3</v>
      </c>
      <c r="AK24" s="111">
        <f t="shared" si="18"/>
        <v>0.383899518934189</v>
      </c>
      <c r="AL24" s="114">
        <f t="shared" si="19"/>
        <v>0.10712186559280702</v>
      </c>
      <c r="AM24" s="114">
        <f t="shared" si="20"/>
        <v>0.15825466346499892</v>
      </c>
      <c r="AN24" s="114">
        <f t="shared" si="36"/>
        <v>0.52745835318065593</v>
      </c>
      <c r="AO24" s="56">
        <v>69</v>
      </c>
      <c r="AP24" s="186">
        <f t="shared" si="21"/>
        <v>0.91341609677444979</v>
      </c>
      <c r="AQ24" s="193">
        <f t="shared" si="22"/>
        <v>0.17583604548227696</v>
      </c>
      <c r="AR24" s="187">
        <f t="shared" si="23"/>
        <v>3936</v>
      </c>
      <c r="AS24" s="56">
        <v>1152</v>
      </c>
      <c r="AT24" s="56">
        <v>2784</v>
      </c>
      <c r="AU24" s="56">
        <v>0</v>
      </c>
      <c r="AV24" s="187">
        <f t="shared" si="24"/>
        <v>52.104431259481657</v>
      </c>
      <c r="AW24" s="192">
        <f t="shared" si="25"/>
        <v>0.15430717047239659</v>
      </c>
      <c r="AX24" s="109">
        <v>133</v>
      </c>
      <c r="AY24" s="12">
        <v>147</v>
      </c>
      <c r="AZ24" s="109">
        <v>385</v>
      </c>
      <c r="BA24" s="109">
        <v>7</v>
      </c>
      <c r="BB24" s="111">
        <f t="shared" si="26"/>
        <v>0.1945973423562958</v>
      </c>
      <c r="BC24" s="114">
        <f t="shared" si="27"/>
        <v>4.521505642779055E-2</v>
      </c>
      <c r="BD24" s="12">
        <v>45</v>
      </c>
      <c r="BE24" s="40">
        <f t="shared" si="28"/>
        <v>0.59570615007029337</v>
      </c>
      <c r="BF24" s="114">
        <f t="shared" si="29"/>
        <v>3.1525228612288666E-5</v>
      </c>
      <c r="BG24" s="109">
        <v>85661</v>
      </c>
      <c r="BH24" s="109">
        <v>88600</v>
      </c>
      <c r="BI24" s="190">
        <f t="shared" si="30"/>
        <v>91600</v>
      </c>
      <c r="BJ24" s="12">
        <v>42989</v>
      </c>
      <c r="BK24" s="12">
        <v>48611</v>
      </c>
      <c r="BL24" s="21">
        <f t="shared" si="31"/>
        <v>56.908470411937422</v>
      </c>
      <c r="BM24" s="114">
        <f t="shared" si="32"/>
        <v>0.15206855556957952</v>
      </c>
      <c r="BN24" s="109">
        <v>9677</v>
      </c>
      <c r="BO24" s="109">
        <v>10683</v>
      </c>
      <c r="BP24" s="12"/>
      <c r="BQ24" s="111">
        <f t="shared" si="1"/>
        <v>0</v>
      </c>
      <c r="BR24" s="114">
        <f t="shared" si="33"/>
        <v>0</v>
      </c>
      <c r="BS24" s="12">
        <v>41</v>
      </c>
      <c r="BT24" s="194">
        <f t="shared" si="34"/>
        <v>5.4275449228626725E-2</v>
      </c>
      <c r="BU24" s="195">
        <f t="shared" si="35"/>
        <v>0.15810800196627156</v>
      </c>
    </row>
    <row r="25" spans="2:73">
      <c r="B25" s="60" t="s">
        <v>42</v>
      </c>
      <c r="C25" s="32">
        <v>139491</v>
      </c>
      <c r="D25" s="184">
        <f t="shared" si="2"/>
        <v>0.2978104785042433</v>
      </c>
      <c r="E25" s="183">
        <f t="shared" si="3"/>
        <v>1.6782850241807619</v>
      </c>
      <c r="F25" s="56">
        <v>1</v>
      </c>
      <c r="G25" s="12">
        <v>0</v>
      </c>
      <c r="H25" s="21">
        <f t="shared" si="4"/>
        <v>0</v>
      </c>
      <c r="I25" s="52">
        <f t="shared" si="5"/>
        <v>0</v>
      </c>
      <c r="J25" s="12">
        <v>270</v>
      </c>
      <c r="K25" s="12">
        <v>0</v>
      </c>
      <c r="L25" s="21">
        <f t="shared" si="6"/>
        <v>0</v>
      </c>
      <c r="M25" s="114">
        <f t="shared" si="7"/>
        <v>0</v>
      </c>
      <c r="N25" s="109">
        <v>568</v>
      </c>
      <c r="O25" s="12">
        <v>562</v>
      </c>
      <c r="P25" s="69">
        <f t="shared" si="8"/>
        <v>4.0289337663361797</v>
      </c>
      <c r="Q25" s="114">
        <f t="shared" si="9"/>
        <v>0.67259318734754436</v>
      </c>
      <c r="R25" s="109"/>
      <c r="S25" s="12">
        <v>37</v>
      </c>
      <c r="T25" s="111">
        <f t="shared" si="10"/>
        <v>0.26525008781928583</v>
      </c>
      <c r="U25" s="114">
        <f t="shared" si="11"/>
        <v>0.18295760139012698</v>
      </c>
      <c r="V25" s="12">
        <v>25150</v>
      </c>
      <c r="W25" s="109"/>
      <c r="X25" s="177"/>
      <c r="Y25" s="109"/>
      <c r="Z25" s="69">
        <f t="shared" si="12"/>
        <v>180.29837050419022</v>
      </c>
      <c r="AA25" s="114">
        <f t="shared" si="13"/>
        <v>0.15289984857258657</v>
      </c>
      <c r="AB25" s="179"/>
      <c r="AC25" s="12">
        <v>573</v>
      </c>
      <c r="AD25" s="111">
        <f t="shared" si="14"/>
        <v>4.1077919005527237</v>
      </c>
      <c r="AE25" s="114">
        <f t="shared" si="15"/>
        <v>0.19995460968057749</v>
      </c>
      <c r="AF25" s="12">
        <v>3</v>
      </c>
      <c r="AG25" s="111">
        <f t="shared" si="16"/>
        <v>0.21506763877239393</v>
      </c>
      <c r="AH25" s="114">
        <f t="shared" si="17"/>
        <v>0.4698797771899263</v>
      </c>
      <c r="AI25" s="12"/>
      <c r="AJ25" s="109"/>
      <c r="AK25" s="111">
        <f t="shared" si="18"/>
        <v>0</v>
      </c>
      <c r="AL25" s="114">
        <f t="shared" si="19"/>
        <v>0</v>
      </c>
      <c r="AM25" s="114">
        <f t="shared" si="20"/>
        <v>0.20945946488892014</v>
      </c>
      <c r="AN25" s="114">
        <f t="shared" si="36"/>
        <v>0.69812251967441252</v>
      </c>
      <c r="AO25" s="56">
        <v>39</v>
      </c>
      <c r="AP25" s="186">
        <f t="shared" si="21"/>
        <v>2.7958793040411209</v>
      </c>
      <c r="AQ25" s="193">
        <f t="shared" si="22"/>
        <v>0.53821731651585558</v>
      </c>
      <c r="AR25" s="187">
        <f t="shared" si="23"/>
        <v>52</v>
      </c>
      <c r="AS25" s="56">
        <v>52</v>
      </c>
      <c r="AT25" s="56">
        <v>0</v>
      </c>
      <c r="AU25" s="56">
        <v>0</v>
      </c>
      <c r="AV25" s="187">
        <f t="shared" si="24"/>
        <v>3.7278390720548278</v>
      </c>
      <c r="AW25" s="192">
        <f t="shared" si="25"/>
        <v>1.1039988063981557E-2</v>
      </c>
      <c r="AX25" s="109"/>
      <c r="AY25" s="12"/>
      <c r="AZ25" s="109"/>
      <c r="BA25" s="109"/>
      <c r="BB25" s="111">
        <f t="shared" si="26"/>
        <v>0</v>
      </c>
      <c r="BC25" s="114">
        <f t="shared" si="27"/>
        <v>0</v>
      </c>
      <c r="BD25" s="12"/>
      <c r="BE25" s="40">
        <f t="shared" si="28"/>
        <v>0</v>
      </c>
      <c r="BF25" s="114">
        <f t="shared" si="29"/>
        <v>0</v>
      </c>
      <c r="BG25" s="109">
        <v>15987</v>
      </c>
      <c r="BH25" s="109">
        <v>11792</v>
      </c>
      <c r="BI25" s="190">
        <f t="shared" si="30"/>
        <v>14895</v>
      </c>
      <c r="BJ25" s="12">
        <v>7771</v>
      </c>
      <c r="BK25" s="12">
        <v>7124</v>
      </c>
      <c r="BL25" s="21">
        <f t="shared" si="31"/>
        <v>55.709687363342439</v>
      </c>
      <c r="BM25" s="114">
        <f t="shared" si="32"/>
        <v>0.14886521509457534</v>
      </c>
      <c r="BN25" s="109">
        <v>2057</v>
      </c>
      <c r="BO25" s="109">
        <v>2572</v>
      </c>
      <c r="BP25" s="12"/>
      <c r="BQ25" s="111">
        <f t="shared" si="1"/>
        <v>0</v>
      </c>
      <c r="BR25" s="114">
        <f t="shared" si="33"/>
        <v>0</v>
      </c>
      <c r="BS25" s="56">
        <v>19</v>
      </c>
      <c r="BT25" s="194">
        <f t="shared" si="34"/>
        <v>0.13620950455584949</v>
      </c>
      <c r="BU25" s="195">
        <f t="shared" si="35"/>
        <v>0.39678736740482662</v>
      </c>
    </row>
    <row r="26" spans="2:73">
      <c r="B26" s="60" t="s">
        <v>43</v>
      </c>
      <c r="C26" s="32">
        <v>43696</v>
      </c>
      <c r="D26" s="184">
        <f t="shared" si="2"/>
        <v>1</v>
      </c>
      <c r="E26" s="183">
        <f t="shared" si="3"/>
        <v>5.6354129398333077</v>
      </c>
      <c r="F26" s="56">
        <v>0</v>
      </c>
      <c r="G26" s="12">
        <v>1</v>
      </c>
      <c r="H26" s="21">
        <f>(G26/C26)*1000</f>
        <v>2.2885389967045037E-2</v>
      </c>
      <c r="I26" s="52">
        <f t="shared" si="5"/>
        <v>0.51576803368729407</v>
      </c>
      <c r="J26" s="12">
        <v>0</v>
      </c>
      <c r="K26" s="12">
        <v>1545</v>
      </c>
      <c r="L26" s="21">
        <f t="shared" si="6"/>
        <v>35.357927499084582</v>
      </c>
      <c r="M26" s="114">
        <f t="shared" si="7"/>
        <v>1</v>
      </c>
      <c r="N26" s="109">
        <v>246</v>
      </c>
      <c r="O26" s="12">
        <v>223</v>
      </c>
      <c r="P26" s="69">
        <f t="shared" si="8"/>
        <v>5.1034419626510434</v>
      </c>
      <c r="Q26" s="114">
        <f t="shared" si="9"/>
        <v>0.85197238157234501</v>
      </c>
      <c r="R26" s="109"/>
      <c r="S26" s="12">
        <v>39</v>
      </c>
      <c r="T26" s="111">
        <f t="shared" si="10"/>
        <v>0.89253020871475652</v>
      </c>
      <c r="U26" s="114">
        <f t="shared" si="11"/>
        <v>0.61562726518655797</v>
      </c>
      <c r="V26" s="12">
        <v>51526</v>
      </c>
      <c r="W26" s="109">
        <v>570</v>
      </c>
      <c r="X26" s="177">
        <v>181</v>
      </c>
      <c r="Y26" s="109"/>
      <c r="Z26" s="69">
        <f t="shared" si="12"/>
        <v>1179.1926034419625</v>
      </c>
      <c r="AA26" s="114">
        <f t="shared" si="13"/>
        <v>1</v>
      </c>
      <c r="AB26" s="179"/>
      <c r="AC26" s="12">
        <v>528</v>
      </c>
      <c r="AD26" s="111">
        <f t="shared" si="14"/>
        <v>12.083485902599781</v>
      </c>
      <c r="AE26" s="114">
        <f t="shared" si="15"/>
        <v>0.58818673528958343</v>
      </c>
      <c r="AF26" s="12">
        <v>2</v>
      </c>
      <c r="AG26" s="111">
        <f t="shared" si="16"/>
        <v>0.45770779934090072</v>
      </c>
      <c r="AH26" s="114">
        <f t="shared" si="17"/>
        <v>0.99999999999999989</v>
      </c>
      <c r="AI26" s="12">
        <v>1</v>
      </c>
      <c r="AJ26" s="109">
        <v>3</v>
      </c>
      <c r="AK26" s="111">
        <f t="shared" si="18"/>
        <v>0.22885389967045036</v>
      </c>
      <c r="AL26" s="114">
        <f t="shared" si="19"/>
        <v>6.3858524097526473E-2</v>
      </c>
      <c r="AM26" s="114">
        <f t="shared" si="20"/>
        <v>0.81757648305365371</v>
      </c>
      <c r="AN26" s="114">
        <f t="shared" si="36"/>
        <v>2.7249594792894629</v>
      </c>
      <c r="AO26" s="56">
        <v>10</v>
      </c>
      <c r="AP26" s="186">
        <f t="shared" si="21"/>
        <v>2.2885389967045038</v>
      </c>
      <c r="AQ26" s="193">
        <f t="shared" si="22"/>
        <v>0.44055239286183095</v>
      </c>
      <c r="AR26" s="187">
        <f t="shared" si="23"/>
        <v>995</v>
      </c>
      <c r="AS26" s="56">
        <v>326</v>
      </c>
      <c r="AT26" s="56">
        <v>669</v>
      </c>
      <c r="AU26" s="56">
        <v>0</v>
      </c>
      <c r="AV26" s="187">
        <f t="shared" si="24"/>
        <v>227.70963017209812</v>
      </c>
      <c r="AW26" s="192">
        <f t="shared" si="25"/>
        <v>0.67436162091834095</v>
      </c>
      <c r="AX26" s="109">
        <v>60</v>
      </c>
      <c r="AY26" s="12">
        <v>45</v>
      </c>
      <c r="AZ26" s="109">
        <v>210</v>
      </c>
      <c r="BA26" s="109">
        <v>35</v>
      </c>
      <c r="BB26" s="111">
        <f t="shared" si="26"/>
        <v>1.0298425485170266</v>
      </c>
      <c r="BC26" s="114">
        <f t="shared" si="27"/>
        <v>0.2392858421348861</v>
      </c>
      <c r="BD26" s="12"/>
      <c r="BE26" s="40">
        <f t="shared" si="28"/>
        <v>0</v>
      </c>
      <c r="BF26" s="114">
        <f t="shared" si="29"/>
        <v>0</v>
      </c>
      <c r="BG26" s="109">
        <v>38353</v>
      </c>
      <c r="BH26" s="109">
        <v>37074</v>
      </c>
      <c r="BI26" s="190">
        <f t="shared" si="30"/>
        <v>25168</v>
      </c>
      <c r="BJ26" s="12">
        <v>12453</v>
      </c>
      <c r="BK26" s="12">
        <v>12715</v>
      </c>
      <c r="BL26" s="21">
        <f t="shared" si="31"/>
        <v>284.99176125961185</v>
      </c>
      <c r="BM26" s="114">
        <f t="shared" si="32"/>
        <v>0.76154367127197908</v>
      </c>
      <c r="BN26" s="109">
        <v>1717</v>
      </c>
      <c r="BO26" s="109">
        <v>1744</v>
      </c>
      <c r="BP26" s="12">
        <v>64.113</v>
      </c>
      <c r="BQ26" s="111">
        <f t="shared" si="1"/>
        <v>14.672510069571585</v>
      </c>
      <c r="BR26" s="114">
        <f t="shared" si="33"/>
        <v>0.60921595210242607</v>
      </c>
      <c r="BS26" s="12">
        <v>15</v>
      </c>
      <c r="BT26" s="194">
        <f t="shared" si="34"/>
        <v>0.34328084950567556</v>
      </c>
      <c r="BU26" s="195">
        <f t="shared" si="35"/>
        <v>1</v>
      </c>
    </row>
    <row r="27" spans="2:73">
      <c r="B27" s="60" t="s">
        <v>44</v>
      </c>
      <c r="C27" s="32">
        <v>22537</v>
      </c>
      <c r="D27" s="184">
        <f t="shared" si="2"/>
        <v>0.76147642033373708</v>
      </c>
      <c r="E27" s="183">
        <f t="shared" si="3"/>
        <v>4.2912340725266889</v>
      </c>
      <c r="F27" s="56">
        <v>1</v>
      </c>
      <c r="G27" s="12">
        <v>1</v>
      </c>
      <c r="H27" s="21">
        <f>(G27/C27)*1000</f>
        <v>4.4371478013932639E-2</v>
      </c>
      <c r="I27" s="52">
        <f t="shared" si="5"/>
        <v>1</v>
      </c>
      <c r="J27" s="12">
        <v>250</v>
      </c>
      <c r="K27" s="12">
        <v>195</v>
      </c>
      <c r="L27" s="21">
        <f t="shared" si="6"/>
        <v>8.6524382127168646</v>
      </c>
      <c r="M27" s="114">
        <f t="shared" si="7"/>
        <v>0.24470999361998455</v>
      </c>
      <c r="N27" s="109">
        <v>135</v>
      </c>
      <c r="O27" s="12">
        <v>135</v>
      </c>
      <c r="P27" s="69">
        <f t="shared" si="8"/>
        <v>5.990149531880907</v>
      </c>
      <c r="Q27" s="114">
        <f t="shared" si="9"/>
        <v>1</v>
      </c>
      <c r="R27" s="109"/>
      <c r="S27" s="12">
        <v>12</v>
      </c>
      <c r="T27" s="111">
        <f t="shared" si="10"/>
        <v>0.53245773616719172</v>
      </c>
      <c r="U27" s="114">
        <f t="shared" si="11"/>
        <v>0.3672654401424234</v>
      </c>
      <c r="V27" s="12">
        <v>5414</v>
      </c>
      <c r="W27" s="109"/>
      <c r="X27" s="177"/>
      <c r="Y27" s="109"/>
      <c r="Z27" s="69">
        <f t="shared" si="12"/>
        <v>240.22718196743133</v>
      </c>
      <c r="AA27" s="114">
        <f t="shared" si="13"/>
        <v>0.20372175102373327</v>
      </c>
      <c r="AB27" s="179"/>
      <c r="AC27" s="12">
        <v>177</v>
      </c>
      <c r="AD27" s="111">
        <f t="shared" si="14"/>
        <v>7.8537516084660783</v>
      </c>
      <c r="AE27" s="114">
        <f t="shared" si="15"/>
        <v>0.3822963468981323</v>
      </c>
      <c r="AF27" s="12">
        <v>1</v>
      </c>
      <c r="AG27" s="111">
        <f t="shared" si="16"/>
        <v>0.44371478013932641</v>
      </c>
      <c r="AH27" s="114">
        <f t="shared" si="17"/>
        <v>0.9694280516484004</v>
      </c>
      <c r="AI27" s="12">
        <v>1</v>
      </c>
      <c r="AJ27" s="109"/>
      <c r="AK27" s="111">
        <f t="shared" si="18"/>
        <v>0.44371478013932641</v>
      </c>
      <c r="AL27" s="114">
        <f t="shared" si="19"/>
        <v>0.12381248919401502</v>
      </c>
      <c r="AM27" s="114">
        <f t="shared" si="20"/>
        <v>0.99999999999999989</v>
      </c>
      <c r="AN27" s="114">
        <f t="shared" si="36"/>
        <v>3.3329719430183711</v>
      </c>
      <c r="AO27" s="56">
        <v>4</v>
      </c>
      <c r="AP27" s="186">
        <f t="shared" si="21"/>
        <v>1.7748591205573057</v>
      </c>
      <c r="AQ27" s="193">
        <f t="shared" si="22"/>
        <v>0.34166707828886839</v>
      </c>
      <c r="AR27" s="187">
        <f t="shared" si="23"/>
        <v>761</v>
      </c>
      <c r="AS27" s="56">
        <v>246</v>
      </c>
      <c r="AT27" s="56">
        <v>515</v>
      </c>
      <c r="AU27" s="56">
        <v>0</v>
      </c>
      <c r="AV27" s="187">
        <f t="shared" si="24"/>
        <v>337.66694768602741</v>
      </c>
      <c r="AW27" s="192">
        <f t="shared" si="25"/>
        <v>0.99999999999999989</v>
      </c>
      <c r="AX27" s="109">
        <v>15</v>
      </c>
      <c r="AY27" s="12">
        <v>18</v>
      </c>
      <c r="AZ27" s="109">
        <v>75</v>
      </c>
      <c r="BA27" s="109" t="s">
        <v>110</v>
      </c>
      <c r="BB27" s="111">
        <f t="shared" si="26"/>
        <v>0.79868660425078764</v>
      </c>
      <c r="BC27" s="114">
        <f t="shared" si="27"/>
        <v>0.18557632618229553</v>
      </c>
      <c r="BD27" s="12">
        <v>34313</v>
      </c>
      <c r="BE27" s="40">
        <f t="shared" si="28"/>
        <v>15225.185250920707</v>
      </c>
      <c r="BF27" s="114">
        <f t="shared" si="29"/>
        <v>0.80572853854720727</v>
      </c>
      <c r="BG27" s="109">
        <v>25024</v>
      </c>
      <c r="BH27" s="109">
        <v>22926</v>
      </c>
      <c r="BI27" s="190">
        <f t="shared" si="30"/>
        <v>15671</v>
      </c>
      <c r="BJ27" s="12">
        <v>8434</v>
      </c>
      <c r="BK27" s="12">
        <v>7237</v>
      </c>
      <c r="BL27" s="21">
        <f t="shared" si="31"/>
        <v>374.22904556950795</v>
      </c>
      <c r="BM27" s="114">
        <f t="shared" si="32"/>
        <v>1</v>
      </c>
      <c r="BN27" s="109">
        <v>1811</v>
      </c>
      <c r="BO27" s="109">
        <v>1544</v>
      </c>
      <c r="BP27" s="12"/>
      <c r="BQ27" s="111">
        <f t="shared" si="1"/>
        <v>0</v>
      </c>
      <c r="BR27" s="114">
        <f t="shared" si="33"/>
        <v>0</v>
      </c>
      <c r="BS27" s="12"/>
      <c r="BT27" s="194">
        <f t="shared" si="34"/>
        <v>0</v>
      </c>
      <c r="BU27" s="195">
        <f t="shared" si="35"/>
        <v>0</v>
      </c>
    </row>
    <row r="28" spans="2:73">
      <c r="B28" s="60" t="s">
        <v>45</v>
      </c>
      <c r="C28" s="32">
        <v>34853</v>
      </c>
      <c r="D28" s="184">
        <f t="shared" si="2"/>
        <v>0.13993577895815212</v>
      </c>
      <c r="E28" s="200">
        <f>I28+M28+Q28+U28+AA28+AE28+AH28+AL28</f>
        <v>0.78859589948642406</v>
      </c>
      <c r="F28" s="56"/>
      <c r="G28" s="12"/>
      <c r="H28" s="21">
        <f t="shared" si="4"/>
        <v>0</v>
      </c>
      <c r="I28" s="52">
        <f t="shared" si="5"/>
        <v>0</v>
      </c>
      <c r="J28" s="12"/>
      <c r="K28" s="12"/>
      <c r="L28" s="21">
        <f t="shared" si="6"/>
        <v>0</v>
      </c>
      <c r="M28" s="114">
        <f t="shared" si="7"/>
        <v>0</v>
      </c>
      <c r="N28" s="109"/>
      <c r="O28" s="12">
        <v>138</v>
      </c>
      <c r="P28" s="69">
        <f>(O28/C28)*1000</f>
        <v>3.9594869882076145</v>
      </c>
      <c r="Q28" s="114">
        <f>P28*$O$29</f>
        <v>0.66099969076470377</v>
      </c>
      <c r="R28" s="109"/>
      <c r="S28" s="12"/>
      <c r="T28" s="111">
        <f t="shared" si="10"/>
        <v>0</v>
      </c>
      <c r="U28" s="114">
        <f t="shared" si="11"/>
        <v>0</v>
      </c>
      <c r="V28" s="12">
        <v>5244</v>
      </c>
      <c r="W28" s="109"/>
      <c r="X28" s="177"/>
      <c r="Y28" s="109"/>
      <c r="Z28" s="69">
        <f t="shared" si="12"/>
        <v>150.46050555188936</v>
      </c>
      <c r="AA28" s="114">
        <f t="shared" si="13"/>
        <v>0.12759620872172026</v>
      </c>
      <c r="AB28" s="179"/>
      <c r="AC28" s="12"/>
      <c r="AD28" s="111">
        <f t="shared" si="14"/>
        <v>0</v>
      </c>
      <c r="AE28" s="114">
        <f t="shared" si="15"/>
        <v>0</v>
      </c>
      <c r="AF28" s="12" t="s">
        <v>169</v>
      </c>
      <c r="AG28" s="111"/>
      <c r="AH28" s="114"/>
      <c r="AI28" s="12"/>
      <c r="AJ28" s="109"/>
      <c r="AK28" s="111">
        <f t="shared" si="18"/>
        <v>0</v>
      </c>
      <c r="AL28" s="114">
        <f t="shared" si="19"/>
        <v>0</v>
      </c>
      <c r="AM28" s="114">
        <f t="shared" si="20"/>
        <v>0</v>
      </c>
      <c r="AN28" s="114">
        <f t="shared" si="36"/>
        <v>0</v>
      </c>
      <c r="AO28" s="56"/>
      <c r="AP28" s="186">
        <f t="shared" si="21"/>
        <v>0</v>
      </c>
      <c r="AQ28" s="193">
        <f t="shared" si="22"/>
        <v>0</v>
      </c>
      <c r="AR28" s="187">
        <f t="shared" si="23"/>
        <v>0</v>
      </c>
      <c r="AS28" s="56"/>
      <c r="AT28" s="56"/>
      <c r="AU28" s="56"/>
      <c r="AV28" s="187">
        <f t="shared" si="24"/>
        <v>0</v>
      </c>
      <c r="AW28" s="192">
        <f t="shared" si="25"/>
        <v>0</v>
      </c>
      <c r="AX28" s="109"/>
      <c r="AY28" s="12"/>
      <c r="AZ28" s="109"/>
      <c r="BA28" s="109"/>
      <c r="BB28" s="111">
        <f t="shared" si="26"/>
        <v>0</v>
      </c>
      <c r="BC28" s="114">
        <f t="shared" si="27"/>
        <v>0</v>
      </c>
      <c r="BD28" s="12"/>
      <c r="BE28" s="40">
        <f t="shared" si="28"/>
        <v>0</v>
      </c>
      <c r="BF28" s="114">
        <f t="shared" si="29"/>
        <v>0</v>
      </c>
      <c r="BG28" s="109"/>
      <c r="BH28" s="109"/>
      <c r="BI28" s="190">
        <f t="shared" si="30"/>
        <v>0</v>
      </c>
      <c r="BJ28" s="12"/>
      <c r="BK28" s="12"/>
      <c r="BL28" s="21">
        <f t="shared" si="31"/>
        <v>0</v>
      </c>
      <c r="BM28" s="114">
        <f t="shared" si="32"/>
        <v>0</v>
      </c>
      <c r="BN28" s="109"/>
      <c r="BO28" s="109"/>
      <c r="BP28" s="12"/>
      <c r="BQ28" s="111">
        <f t="shared" si="1"/>
        <v>0</v>
      </c>
      <c r="BR28" s="114">
        <f t="shared" si="33"/>
        <v>0</v>
      </c>
      <c r="BS28" s="12"/>
      <c r="BT28" s="194">
        <f t="shared" si="34"/>
        <v>0</v>
      </c>
      <c r="BU28" s="195">
        <f t="shared" si="35"/>
        <v>0</v>
      </c>
    </row>
    <row r="29" spans="2:73">
      <c r="C29">
        <f>1/E26</f>
        <v>0.177449285558403</v>
      </c>
      <c r="G29">
        <f>1/H27</f>
        <v>22.537000000000003</v>
      </c>
      <c r="K29">
        <f>1/L26</f>
        <v>2.8282200647249192E-2</v>
      </c>
      <c r="O29">
        <f>1/P27</f>
        <v>0.16694074074074075</v>
      </c>
      <c r="S29">
        <f>1/T10</f>
        <v>0.68975510204081636</v>
      </c>
      <c r="Y29" s="43">
        <f>1/Z26</f>
        <v>8.4803788378682611E-4</v>
      </c>
      <c r="AC29">
        <f>1/AD10</f>
        <v>4.8676908305328857E-2</v>
      </c>
      <c r="AF29">
        <f>1/AG26</f>
        <v>2.1848000000000001</v>
      </c>
      <c r="AJ29" s="43">
        <f>1/AK14</f>
        <v>0.27903620689655168</v>
      </c>
      <c r="AL29">
        <f>1/AN27</f>
        <v>0.30003252865500885</v>
      </c>
      <c r="AO29">
        <f>1/AP4</f>
        <v>0.19250377358490567</v>
      </c>
      <c r="AS29">
        <f>1/AV27</f>
        <v>2.9614980289093297E-3</v>
      </c>
      <c r="BA29" s="43">
        <f>1/BB18</f>
        <v>0.23235187017613299</v>
      </c>
      <c r="BD29">
        <f>1/BE23</f>
        <v>5.292077076687673E-5</v>
      </c>
      <c r="BK29">
        <f>1/BL27</f>
        <v>2.6721603035333172E-3</v>
      </c>
      <c r="BP29">
        <f>1/BQ21</f>
        <v>4.1520908775236863E-2</v>
      </c>
      <c r="BS29" s="2">
        <f>1/BT26</f>
        <v>2.9130666666666669</v>
      </c>
    </row>
    <row r="30" spans="2:73">
      <c r="D30" s="185"/>
    </row>
    <row r="36" spans="4:17">
      <c r="D36" s="301" t="s">
        <v>317</v>
      </c>
      <c r="E36" s="301"/>
      <c r="F36" s="301"/>
      <c r="G36" s="301"/>
      <c r="H36" s="301"/>
      <c r="I36" s="301"/>
    </row>
    <row r="37" spans="4:17" ht="27.6">
      <c r="D37" s="197" t="s">
        <v>5</v>
      </c>
      <c r="E37" s="152" t="s">
        <v>122</v>
      </c>
      <c r="F37" s="152" t="s">
        <v>61</v>
      </c>
      <c r="G37" s="152" t="s">
        <v>57</v>
      </c>
      <c r="H37" s="152" t="s">
        <v>172</v>
      </c>
      <c r="I37" s="152" t="s">
        <v>60</v>
      </c>
      <c r="M37" s="203"/>
      <c r="N37" s="328"/>
      <c r="O37" s="328"/>
      <c r="P37" s="328"/>
    </row>
    <row r="38" spans="4:17">
      <c r="D38" s="198" t="s">
        <v>21</v>
      </c>
      <c r="E38" s="111">
        <f>F38*$D$63</f>
        <v>0.39730721468477698</v>
      </c>
      <c r="F38" s="201">
        <f>SUM(G38:I38)</f>
        <v>1.1194434646433771</v>
      </c>
      <c r="G38" s="78">
        <v>0.25710835068795157</v>
      </c>
      <c r="H38" s="78">
        <v>0.46260824427060326</v>
      </c>
      <c r="I38" s="78">
        <v>0.39972686968482207</v>
      </c>
      <c r="M38" s="204"/>
      <c r="N38" s="337"/>
      <c r="O38" s="338"/>
      <c r="P38" s="338"/>
      <c r="Q38" s="209"/>
    </row>
    <row r="39" spans="4:17">
      <c r="D39" s="198" t="s">
        <v>22</v>
      </c>
      <c r="E39" s="111">
        <f t="shared" ref="E39:E62" si="37">F39*$D$63</f>
        <v>0.27237833069742517</v>
      </c>
      <c r="F39" s="201">
        <f t="shared" ref="F39:F62" si="38">SUM(G39:I39)</f>
        <v>0.7674467790664764</v>
      </c>
      <c r="G39" s="78">
        <v>0.26261631802964791</v>
      </c>
      <c r="H39" s="78">
        <v>0.29642207072043442</v>
      </c>
      <c r="I39" s="78">
        <v>0.2084083903163941</v>
      </c>
      <c r="M39" s="204"/>
      <c r="N39" s="337"/>
      <c r="O39" s="338"/>
      <c r="P39" s="338"/>
    </row>
    <row r="40" spans="4:17">
      <c r="D40" s="198" t="s">
        <v>23</v>
      </c>
      <c r="E40" s="111">
        <f t="shared" si="37"/>
        <v>0.16052950498361324</v>
      </c>
      <c r="F40" s="201">
        <f t="shared" si="38"/>
        <v>0.452304158078073</v>
      </c>
      <c r="G40" s="78">
        <v>0.12709785098726853</v>
      </c>
      <c r="H40" s="78">
        <v>0.13999490516222546</v>
      </c>
      <c r="I40" s="78">
        <v>0.18521140192857902</v>
      </c>
      <c r="M40" s="204"/>
      <c r="N40" s="326"/>
      <c r="O40" s="327"/>
      <c r="P40" s="327"/>
    </row>
    <row r="41" spans="4:17">
      <c r="D41" s="198" t="s">
        <v>24</v>
      </c>
      <c r="E41" s="111">
        <f t="shared" si="37"/>
        <v>0.44876080025937259</v>
      </c>
      <c r="F41" s="201">
        <f t="shared" si="38"/>
        <v>1.2644178773271464</v>
      </c>
      <c r="G41" s="78">
        <v>0.39582958935563017</v>
      </c>
      <c r="H41" s="78">
        <v>0.50660827165830258</v>
      </c>
      <c r="I41" s="78">
        <v>0.36198001631321375</v>
      </c>
    </row>
    <row r="42" spans="4:17">
      <c r="D42" s="198" t="s">
        <v>25</v>
      </c>
      <c r="E42" s="111">
        <f t="shared" si="37"/>
        <v>0.13685918755200766</v>
      </c>
      <c r="F42" s="201">
        <f t="shared" si="38"/>
        <v>0.38561122833636619</v>
      </c>
      <c r="G42" s="78">
        <v>0.16027995553691385</v>
      </c>
      <c r="H42" s="78">
        <v>0.10333333885746947</v>
      </c>
      <c r="I42" s="78">
        <v>0.12199793394198287</v>
      </c>
    </row>
    <row r="43" spans="4:17">
      <c r="D43" s="198" t="s">
        <v>26</v>
      </c>
      <c r="E43" s="111">
        <f t="shared" si="37"/>
        <v>0.14280973185459608</v>
      </c>
      <c r="F43" s="201">
        <f t="shared" si="38"/>
        <v>0.40237734202470821</v>
      </c>
      <c r="G43" s="78">
        <v>0.16897775872599388</v>
      </c>
      <c r="H43" s="78">
        <v>0.11466923575497888</v>
      </c>
      <c r="I43" s="78">
        <v>0.11873034754373546</v>
      </c>
    </row>
    <row r="44" spans="4:17">
      <c r="D44" s="198" t="s">
        <v>168</v>
      </c>
      <c r="E44" s="111">
        <f t="shared" si="37"/>
        <v>0.31892981032021184</v>
      </c>
      <c r="F44" s="201">
        <f t="shared" si="38"/>
        <v>0.89860913330299141</v>
      </c>
      <c r="G44" s="78">
        <v>0.79196384111286255</v>
      </c>
      <c r="H44" s="78">
        <v>0.10664529219012886</v>
      </c>
      <c r="I44" s="78">
        <v>0</v>
      </c>
    </row>
    <row r="45" spans="4:17">
      <c r="D45" s="198" t="s">
        <v>28</v>
      </c>
      <c r="E45" s="111">
        <f t="shared" si="37"/>
        <v>0.19458170587758289</v>
      </c>
      <c r="F45" s="201">
        <f t="shared" si="38"/>
        <v>0.54824883851314055</v>
      </c>
      <c r="G45" s="78">
        <v>0.1338720222026176</v>
      </c>
      <c r="H45" s="78">
        <v>0.20280368722608716</v>
      </c>
      <c r="I45" s="78">
        <v>0.21157312908443579</v>
      </c>
    </row>
    <row r="46" spans="4:17">
      <c r="D46" s="198" t="s">
        <v>29</v>
      </c>
      <c r="E46" s="111">
        <f t="shared" si="37"/>
        <v>0.15715906747846875</v>
      </c>
      <c r="F46" s="201">
        <f t="shared" si="38"/>
        <v>0.44280769262597586</v>
      </c>
      <c r="G46" s="78">
        <v>0.12167365219776784</v>
      </c>
      <c r="H46" s="78">
        <v>0.14329628537753256</v>
      </c>
      <c r="I46" s="78">
        <v>0.17783775505067548</v>
      </c>
    </row>
    <row r="47" spans="4:17">
      <c r="D47" s="198" t="s">
        <v>30</v>
      </c>
      <c r="E47" s="111">
        <f t="shared" si="37"/>
        <v>0.20642761539307747</v>
      </c>
      <c r="F47" s="201">
        <f t="shared" si="38"/>
        <v>0.58162559458437957</v>
      </c>
      <c r="G47" s="78">
        <v>0.17241948873736668</v>
      </c>
      <c r="H47" s="78">
        <v>0.21883655033744454</v>
      </c>
      <c r="I47" s="78">
        <v>0.19036955550956838</v>
      </c>
    </row>
    <row r="48" spans="4:17">
      <c r="D48" s="198" t="s">
        <v>31</v>
      </c>
      <c r="E48" s="111">
        <f t="shared" si="37"/>
        <v>0.51268246256987848</v>
      </c>
      <c r="F48" s="201">
        <f t="shared" si="38"/>
        <v>1.4445220498109248</v>
      </c>
      <c r="G48" s="78">
        <v>0.57087811572115155</v>
      </c>
      <c r="H48" s="78">
        <v>0.45965407161157945</v>
      </c>
      <c r="I48" s="78">
        <v>0.41398986247819364</v>
      </c>
    </row>
    <row r="49" spans="4:9">
      <c r="D49" s="198" t="s">
        <v>32</v>
      </c>
      <c r="E49" s="111">
        <f t="shared" si="37"/>
        <v>0.28611708357564242</v>
      </c>
      <c r="F49" s="201">
        <f t="shared" si="38"/>
        <v>0.80615676608262699</v>
      </c>
      <c r="G49" s="78">
        <v>0.30187481586356268</v>
      </c>
      <c r="H49" s="78">
        <v>0.31835480519750797</v>
      </c>
      <c r="I49" s="78">
        <v>0.18592714502155624</v>
      </c>
    </row>
    <row r="50" spans="4:9">
      <c r="D50" s="198" t="s">
        <v>33</v>
      </c>
      <c r="E50" s="111">
        <f t="shared" si="37"/>
        <v>0.24968230023083032</v>
      </c>
      <c r="F50" s="201">
        <f t="shared" si="38"/>
        <v>0.70349897736512945</v>
      </c>
      <c r="G50" s="78">
        <v>0.26613830624005413</v>
      </c>
      <c r="H50" s="78">
        <v>0.23932926985100964</v>
      </c>
      <c r="I50" s="78">
        <v>0.19803140127406577</v>
      </c>
    </row>
    <row r="51" spans="4:9">
      <c r="D51" s="198" t="s">
        <v>34</v>
      </c>
      <c r="E51" s="111">
        <f t="shared" si="37"/>
        <v>0.19203591828230657</v>
      </c>
      <c r="F51" s="201">
        <f t="shared" si="38"/>
        <v>0.54107588725384026</v>
      </c>
      <c r="G51" s="78">
        <v>0.19479491670415305</v>
      </c>
      <c r="H51" s="78">
        <v>0.22581206374656854</v>
      </c>
      <c r="I51" s="78">
        <v>0.12046890680311871</v>
      </c>
    </row>
    <row r="52" spans="4:9">
      <c r="D52" s="198" t="s">
        <v>35</v>
      </c>
      <c r="E52" s="111">
        <f t="shared" si="37"/>
        <v>0.45712311105530684</v>
      </c>
      <c r="F52" s="201">
        <f t="shared" si="38"/>
        <v>1.2879793275697564</v>
      </c>
      <c r="G52" s="78">
        <v>0.51076853220977303</v>
      </c>
      <c r="H52" s="78">
        <v>0.58368023425395421</v>
      </c>
      <c r="I52" s="78">
        <v>0.19353056110602912</v>
      </c>
    </row>
    <row r="53" spans="4:9">
      <c r="D53" s="198" t="s">
        <v>36</v>
      </c>
      <c r="E53" s="111">
        <f t="shared" si="37"/>
        <v>0.19131002530289265</v>
      </c>
      <c r="F53" s="201">
        <f t="shared" si="38"/>
        <v>0.53903062826582981</v>
      </c>
      <c r="G53" s="78">
        <v>0.24736438987033291</v>
      </c>
      <c r="H53" s="78">
        <v>0.13455735719815373</v>
      </c>
      <c r="I53" s="78">
        <v>0.15710888119734315</v>
      </c>
    </row>
    <row r="54" spans="4:9">
      <c r="D54" s="198" t="s">
        <v>37</v>
      </c>
      <c r="E54" s="111">
        <f t="shared" si="37"/>
        <v>0.1335583543803866</v>
      </c>
      <c r="F54" s="201">
        <f t="shared" si="38"/>
        <v>0.37631087841752325</v>
      </c>
      <c r="G54" s="78">
        <v>7.3135260405548533E-2</v>
      </c>
      <c r="H54" s="78">
        <v>0.30317561801197473</v>
      </c>
      <c r="I54" s="78">
        <v>0</v>
      </c>
    </row>
    <row r="55" spans="4:9">
      <c r="D55" s="199" t="s">
        <v>38</v>
      </c>
      <c r="E55" s="111">
        <f t="shared" si="37"/>
        <v>0.38682586673394764</v>
      </c>
      <c r="F55" s="201">
        <f t="shared" si="38"/>
        <v>1.0899114651464177</v>
      </c>
      <c r="G55" s="78">
        <v>0.31944285352865143</v>
      </c>
      <c r="H55" s="78">
        <v>0.77046861161776625</v>
      </c>
      <c r="I55" s="78">
        <v>0</v>
      </c>
    </row>
    <row r="56" spans="4:9">
      <c r="D56" s="199" t="s">
        <v>39</v>
      </c>
      <c r="E56" s="111">
        <f t="shared" si="37"/>
        <v>0.15271535209810541</v>
      </c>
      <c r="F56" s="201">
        <f t="shared" si="38"/>
        <v>0.4302871846728803</v>
      </c>
      <c r="G56" s="78">
        <v>0.20340917583038504</v>
      </c>
      <c r="H56" s="78">
        <v>0.22687800884249529</v>
      </c>
      <c r="I56" s="78">
        <v>0</v>
      </c>
    </row>
    <row r="57" spans="4:9">
      <c r="D57" s="199" t="s">
        <v>111</v>
      </c>
      <c r="E57" s="111">
        <f t="shared" si="37"/>
        <v>0.29230140365214902</v>
      </c>
      <c r="F57" s="201">
        <f t="shared" si="38"/>
        <v>0.82358156089386847</v>
      </c>
      <c r="G57" s="78">
        <v>0.1780209164640715</v>
      </c>
      <c r="H57" s="78">
        <v>0.50280328685228115</v>
      </c>
      <c r="I57" s="78">
        <v>0.14275735757751587</v>
      </c>
    </row>
    <row r="58" spans="4:9">
      <c r="D58" s="199" t="s">
        <v>41</v>
      </c>
      <c r="E58" s="111">
        <f t="shared" si="37"/>
        <v>0.14740485305106329</v>
      </c>
      <c r="F58" s="201">
        <f t="shared" si="38"/>
        <v>0.41532444744465563</v>
      </c>
      <c r="G58" s="78">
        <v>9.8961782013385152E-2</v>
      </c>
      <c r="H58" s="78">
        <v>0.15825466346499892</v>
      </c>
      <c r="I58" s="78">
        <v>0.15810800196627156</v>
      </c>
    </row>
    <row r="59" spans="4:9">
      <c r="D59" s="199" t="s">
        <v>42</v>
      </c>
      <c r="E59" s="111">
        <f t="shared" si="37"/>
        <v>0.32086344993133392</v>
      </c>
      <c r="F59" s="201">
        <f t="shared" si="38"/>
        <v>0.90405731079799012</v>
      </c>
      <c r="G59" s="78">
        <v>0.2978104785042433</v>
      </c>
      <c r="H59" s="78">
        <v>0.20945946488892014</v>
      </c>
      <c r="I59" s="78">
        <v>0.39678736740482662</v>
      </c>
    </row>
    <row r="60" spans="4:9">
      <c r="D60" s="199" t="s">
        <v>43</v>
      </c>
      <c r="E60" s="111">
        <f t="shared" si="37"/>
        <v>0.99999999999999989</v>
      </c>
      <c r="F60" s="201">
        <f t="shared" si="38"/>
        <v>2.8175764830536538</v>
      </c>
      <c r="G60" s="78">
        <v>1</v>
      </c>
      <c r="H60" s="78">
        <v>0.81757648305365371</v>
      </c>
      <c r="I60" s="78">
        <v>1</v>
      </c>
    </row>
    <row r="61" spans="4:9">
      <c r="D61" s="199" t="s">
        <v>44</v>
      </c>
      <c r="E61" s="111">
        <f t="shared" si="37"/>
        <v>0.62517430526843087</v>
      </c>
      <c r="F61" s="201">
        <f t="shared" si="38"/>
        <v>1.761476420333737</v>
      </c>
      <c r="G61" s="78">
        <v>0.76147642033373708</v>
      </c>
      <c r="H61" s="78">
        <v>0.99999999999999989</v>
      </c>
      <c r="I61" s="78">
        <v>0</v>
      </c>
    </row>
    <row r="62" spans="4:9">
      <c r="D62" s="199" t="s">
        <v>45</v>
      </c>
      <c r="E62" s="111">
        <f t="shared" si="37"/>
        <v>4.966529916749287E-2</v>
      </c>
      <c r="F62" s="201">
        <f t="shared" si="38"/>
        <v>0.13993577895815212</v>
      </c>
      <c r="G62" s="78">
        <v>0.13993577895815212</v>
      </c>
      <c r="H62" s="78">
        <v>0</v>
      </c>
      <c r="I62" s="78">
        <v>0</v>
      </c>
    </row>
    <row r="63" spans="4:9">
      <c r="D63" s="13">
        <f>1/F60</f>
        <v>0.35491494410693425</v>
      </c>
      <c r="E63" s="13"/>
      <c r="F63" s="13"/>
      <c r="G63" s="13"/>
      <c r="H63" s="13"/>
      <c r="I63" s="13"/>
    </row>
    <row r="65" spans="4:5">
      <c r="D65" s="202" t="s">
        <v>173</v>
      </c>
      <c r="E65" s="69">
        <f>SUM(E38:E62)/25</f>
        <v>0.297328110176036</v>
      </c>
    </row>
  </sheetData>
  <mergeCells count="8">
    <mergeCell ref="N40:P40"/>
    <mergeCell ref="N37:P37"/>
    <mergeCell ref="BS2:BU2"/>
    <mergeCell ref="D2:AL2"/>
    <mergeCell ref="AM2:BR2"/>
    <mergeCell ref="N38:P38"/>
    <mergeCell ref="N39:P39"/>
    <mergeCell ref="D36:I36"/>
  </mergeCells>
  <conditionalFormatting sqref="H4:H28">
    <cfRule type="dataBar" priority="22">
      <dataBar>
        <cfvo type="min"/>
        <cfvo type="max"/>
        <color rgb="FF638EC6"/>
      </dataBar>
      <extLst>
        <ext xmlns:x14="http://schemas.microsoft.com/office/spreadsheetml/2009/9/main" uri="{B025F937-C7B1-47D3-B67F-A62EFF666E3E}">
          <x14:id>{E141D3FD-30A8-49C5-B87D-9DA7491B7097}</x14:id>
        </ext>
      </extLst>
    </cfRule>
  </conditionalFormatting>
  <conditionalFormatting sqref="I4:I28">
    <cfRule type="dataBar" priority="21">
      <dataBar>
        <cfvo type="min"/>
        <cfvo type="max"/>
        <color rgb="FFFF555A"/>
      </dataBar>
      <extLst>
        <ext xmlns:x14="http://schemas.microsoft.com/office/spreadsheetml/2009/9/main" uri="{B025F937-C7B1-47D3-B67F-A62EFF666E3E}">
          <x14:id>{90E5A129-79B0-4B1E-8617-5E76BFE026A4}</x14:id>
        </ext>
      </extLst>
    </cfRule>
  </conditionalFormatting>
  <conditionalFormatting sqref="L4:L28">
    <cfRule type="dataBar" priority="20">
      <dataBar>
        <cfvo type="min"/>
        <cfvo type="max"/>
        <color rgb="FF638EC6"/>
      </dataBar>
      <extLst>
        <ext xmlns:x14="http://schemas.microsoft.com/office/spreadsheetml/2009/9/main" uri="{B025F937-C7B1-47D3-B67F-A62EFF666E3E}">
          <x14:id>{5D1B4FEF-A4B2-4C53-AA0E-9BB08E454833}</x14:id>
        </ext>
      </extLst>
    </cfRule>
  </conditionalFormatting>
  <conditionalFormatting sqref="P4:P28">
    <cfRule type="dataBar" priority="19">
      <dataBar>
        <cfvo type="min"/>
        <cfvo type="max"/>
        <color rgb="FF638EC6"/>
      </dataBar>
      <extLst>
        <ext xmlns:x14="http://schemas.microsoft.com/office/spreadsheetml/2009/9/main" uri="{B025F937-C7B1-47D3-B67F-A62EFF666E3E}">
          <x14:id>{9E6D0013-7484-4594-AC3D-1E5D55D33D75}</x14:id>
        </ext>
      </extLst>
    </cfRule>
  </conditionalFormatting>
  <conditionalFormatting sqref="T4:T28">
    <cfRule type="dataBar" priority="18">
      <dataBar>
        <cfvo type="min"/>
        <cfvo type="max"/>
        <color rgb="FF638EC6"/>
      </dataBar>
      <extLst>
        <ext xmlns:x14="http://schemas.microsoft.com/office/spreadsheetml/2009/9/main" uri="{B025F937-C7B1-47D3-B67F-A62EFF666E3E}">
          <x14:id>{90002306-89F3-4857-BA29-09D137D36501}</x14:id>
        </ext>
      </extLst>
    </cfRule>
  </conditionalFormatting>
  <conditionalFormatting sqref="AD4:AD28">
    <cfRule type="dataBar" priority="17">
      <dataBar>
        <cfvo type="min"/>
        <cfvo type="max"/>
        <color rgb="FF638EC6"/>
      </dataBar>
      <extLst>
        <ext xmlns:x14="http://schemas.microsoft.com/office/spreadsheetml/2009/9/main" uri="{B025F937-C7B1-47D3-B67F-A62EFF666E3E}">
          <x14:id>{3A9036BE-D0AD-46E0-B925-BAAC2F243425}</x14:id>
        </ext>
      </extLst>
    </cfRule>
  </conditionalFormatting>
  <conditionalFormatting sqref="Z4:Z28">
    <cfRule type="dataBar" priority="16">
      <dataBar>
        <cfvo type="min"/>
        <cfvo type="max"/>
        <color rgb="FF638EC6"/>
      </dataBar>
      <extLst>
        <ext xmlns:x14="http://schemas.microsoft.com/office/spreadsheetml/2009/9/main" uri="{B025F937-C7B1-47D3-B67F-A62EFF666E3E}">
          <x14:id>{C12F9057-30A7-496A-B36C-0339B45F8E30}</x14:id>
        </ext>
      </extLst>
    </cfRule>
  </conditionalFormatting>
  <conditionalFormatting sqref="AG4:AG28">
    <cfRule type="dataBar" priority="15">
      <dataBar>
        <cfvo type="min"/>
        <cfvo type="max"/>
        <color rgb="FF638EC6"/>
      </dataBar>
      <extLst>
        <ext xmlns:x14="http://schemas.microsoft.com/office/spreadsheetml/2009/9/main" uri="{B025F937-C7B1-47D3-B67F-A62EFF666E3E}">
          <x14:id>{97382B60-2279-425D-BB07-116430E7E8BB}</x14:id>
        </ext>
      </extLst>
    </cfRule>
  </conditionalFormatting>
  <conditionalFormatting sqref="AK4:AK28">
    <cfRule type="dataBar" priority="14">
      <dataBar>
        <cfvo type="min"/>
        <cfvo type="max"/>
        <color rgb="FF638EC6"/>
      </dataBar>
      <extLst>
        <ext xmlns:x14="http://schemas.microsoft.com/office/spreadsheetml/2009/9/main" uri="{B025F937-C7B1-47D3-B67F-A62EFF666E3E}">
          <x14:id>{8D7D0F34-EFBC-4A18-A872-D0E84AFAFE77}</x14:id>
        </ext>
      </extLst>
    </cfRule>
  </conditionalFormatting>
  <conditionalFormatting sqref="E4:E28">
    <cfRule type="dataBar" priority="13">
      <dataBar>
        <cfvo type="min"/>
        <cfvo type="max"/>
        <color rgb="FF638EC6"/>
      </dataBar>
      <extLst>
        <ext xmlns:x14="http://schemas.microsoft.com/office/spreadsheetml/2009/9/main" uri="{B025F937-C7B1-47D3-B67F-A62EFF666E3E}">
          <x14:id>{1997687A-C9A2-43EF-9905-B7490DBAF0A4}</x14:id>
        </ext>
      </extLst>
    </cfRule>
  </conditionalFormatting>
  <conditionalFormatting sqref="D4:D28 D30">
    <cfRule type="dataBar" priority="32">
      <dataBar>
        <cfvo type="min"/>
        <cfvo type="max"/>
        <color rgb="FFFF555A"/>
      </dataBar>
      <extLst>
        <ext xmlns:x14="http://schemas.microsoft.com/office/spreadsheetml/2009/9/main" uri="{B025F937-C7B1-47D3-B67F-A62EFF666E3E}">
          <x14:id>{4B121D97-2EAE-49C2-9671-2D86687AF76F}</x14:id>
        </ext>
      </extLst>
    </cfRule>
  </conditionalFormatting>
  <conditionalFormatting sqref="AP4:AP28">
    <cfRule type="dataBar" priority="11">
      <dataBar>
        <cfvo type="min"/>
        <cfvo type="max"/>
        <color rgb="FF638EC6"/>
      </dataBar>
      <extLst>
        <ext xmlns:x14="http://schemas.microsoft.com/office/spreadsheetml/2009/9/main" uri="{B025F937-C7B1-47D3-B67F-A62EFF666E3E}">
          <x14:id>{C2759FA0-095B-4114-93B0-31E8E8C36B84}</x14:id>
        </ext>
      </extLst>
    </cfRule>
  </conditionalFormatting>
  <conditionalFormatting sqref="AV4:AV28">
    <cfRule type="dataBar" priority="10">
      <dataBar>
        <cfvo type="min"/>
        <cfvo type="max"/>
        <color rgb="FF638EC6"/>
      </dataBar>
      <extLst>
        <ext xmlns:x14="http://schemas.microsoft.com/office/spreadsheetml/2009/9/main" uri="{B025F937-C7B1-47D3-B67F-A62EFF666E3E}">
          <x14:id>{3CB27CF5-F6E6-4D20-865E-D18FC132C609}</x14:id>
        </ext>
      </extLst>
    </cfRule>
  </conditionalFormatting>
  <conditionalFormatting sqref="BQ4:BQ28">
    <cfRule type="dataBar" priority="9">
      <dataBar>
        <cfvo type="min"/>
        <cfvo type="max"/>
        <color rgb="FF638EC6"/>
      </dataBar>
      <extLst>
        <ext xmlns:x14="http://schemas.microsoft.com/office/spreadsheetml/2009/9/main" uri="{B025F937-C7B1-47D3-B67F-A62EFF666E3E}">
          <x14:id>{A4B71788-9E37-4782-9A41-DD9ACDD6C583}</x14:id>
        </ext>
      </extLst>
    </cfRule>
  </conditionalFormatting>
  <conditionalFormatting sqref="BL4:BL28">
    <cfRule type="dataBar" priority="8">
      <dataBar>
        <cfvo type="min"/>
        <cfvo type="max"/>
        <color rgb="FF638EC6"/>
      </dataBar>
      <extLst>
        <ext xmlns:x14="http://schemas.microsoft.com/office/spreadsheetml/2009/9/main" uri="{B025F937-C7B1-47D3-B67F-A62EFF666E3E}">
          <x14:id>{F00F6819-8110-4E5D-AD2F-C146794F1125}</x14:id>
        </ext>
      </extLst>
    </cfRule>
  </conditionalFormatting>
  <conditionalFormatting sqref="BB4:BB28">
    <cfRule type="dataBar" priority="7">
      <dataBar>
        <cfvo type="min"/>
        <cfvo type="max"/>
        <color rgb="FF638EC6"/>
      </dataBar>
      <extLst>
        <ext xmlns:x14="http://schemas.microsoft.com/office/spreadsheetml/2009/9/main" uri="{B025F937-C7B1-47D3-B67F-A62EFF666E3E}">
          <x14:id>{A04DE2AF-D0D2-4735-8C7E-CE4008401B84}</x14:id>
        </ext>
      </extLst>
    </cfRule>
  </conditionalFormatting>
  <conditionalFormatting sqref="BE4:BE28">
    <cfRule type="dataBar" priority="6">
      <dataBar>
        <cfvo type="min"/>
        <cfvo type="max"/>
        <color rgb="FF638EC6"/>
      </dataBar>
      <extLst>
        <ext xmlns:x14="http://schemas.microsoft.com/office/spreadsheetml/2009/9/main" uri="{B025F937-C7B1-47D3-B67F-A62EFF666E3E}">
          <x14:id>{6436FA08-6127-4109-871F-BB326FE7D5CF}</x14:id>
        </ext>
      </extLst>
    </cfRule>
  </conditionalFormatting>
  <conditionalFormatting sqref="AN4:AN28">
    <cfRule type="dataBar" priority="5">
      <dataBar>
        <cfvo type="min"/>
        <cfvo type="max"/>
        <color rgb="FF638EC6"/>
      </dataBar>
      <extLst>
        <ext xmlns:x14="http://schemas.microsoft.com/office/spreadsheetml/2009/9/main" uri="{B025F937-C7B1-47D3-B67F-A62EFF666E3E}">
          <x14:id>{9564104D-22CA-457E-8219-2832C9B1305B}</x14:id>
        </ext>
      </extLst>
    </cfRule>
  </conditionalFormatting>
  <conditionalFormatting sqref="AM4:AM28">
    <cfRule type="dataBar" priority="4">
      <dataBar>
        <cfvo type="min"/>
        <cfvo type="max"/>
        <color rgb="FFFF555A"/>
      </dataBar>
      <extLst>
        <ext xmlns:x14="http://schemas.microsoft.com/office/spreadsheetml/2009/9/main" uri="{B025F937-C7B1-47D3-B67F-A62EFF666E3E}">
          <x14:id>{7405CCA4-A7CD-4EF2-B7A6-33F2FC10CB28}</x14:id>
        </ext>
      </extLst>
    </cfRule>
  </conditionalFormatting>
  <conditionalFormatting sqref="BT4:BT28">
    <cfRule type="dataBar" priority="3">
      <dataBar>
        <cfvo type="min"/>
        <cfvo type="max"/>
        <color rgb="FF638EC6"/>
      </dataBar>
      <extLst>
        <ext xmlns:x14="http://schemas.microsoft.com/office/spreadsheetml/2009/9/main" uri="{B025F937-C7B1-47D3-B67F-A62EFF666E3E}">
          <x14:id>{AF94B2AF-107F-43DE-AEA3-7F7054DE754F}</x14:id>
        </ext>
      </extLst>
    </cfRule>
  </conditionalFormatting>
  <conditionalFormatting sqref="F38:F62">
    <cfRule type="dataBar" priority="2">
      <dataBar>
        <cfvo type="min"/>
        <cfvo type="max"/>
        <color rgb="FF638EC6"/>
      </dataBar>
      <extLst>
        <ext xmlns:x14="http://schemas.microsoft.com/office/spreadsheetml/2009/9/main" uri="{B025F937-C7B1-47D3-B67F-A62EFF666E3E}">
          <x14:id>{2DAE567A-BF9C-4B76-B1A9-BE5E8ECCCE0D}</x14:id>
        </ext>
      </extLst>
    </cfRule>
  </conditionalFormatting>
  <conditionalFormatting sqref="E38:E62">
    <cfRule type="dataBar" priority="1">
      <dataBar>
        <cfvo type="min"/>
        <cfvo type="max"/>
        <color rgb="FFFF555A"/>
      </dataBar>
      <extLst>
        <ext xmlns:x14="http://schemas.microsoft.com/office/spreadsheetml/2009/9/main" uri="{B025F937-C7B1-47D3-B67F-A62EFF666E3E}">
          <x14:id>{CCC27A46-8659-4B40-98D5-6F42923C2B76}</x14:id>
        </ext>
      </extLst>
    </cfRule>
  </conditionalFormatting>
  <pageMargins left="0.7" right="0.7" top="0.75" bottom="0.75" header="0.3" footer="0.3"/>
  <pageSetup paperSize="9" orientation="portrait" horizontalDpi="0" verticalDpi="0" r:id="rId1"/>
  <drawing r:id="rId2"/>
  <extLst>
    <ext xmlns:x14="http://schemas.microsoft.com/office/spreadsheetml/2009/9/main" uri="{78C0D931-6437-407d-A8EE-F0AAD7539E65}">
      <x14:conditionalFormattings>
        <x14:conditionalFormatting xmlns:xm="http://schemas.microsoft.com/office/excel/2006/main">
          <x14:cfRule type="dataBar" id="{E141D3FD-30A8-49C5-B87D-9DA7491B7097}">
            <x14:dataBar minLength="0" maxLength="100" border="1" negativeBarBorderColorSameAsPositive="0">
              <x14:cfvo type="autoMin"/>
              <x14:cfvo type="autoMax"/>
              <x14:borderColor rgb="FF638EC6"/>
              <x14:negativeFillColor rgb="FFFF0000"/>
              <x14:negativeBorderColor rgb="FFFF0000"/>
              <x14:axisColor rgb="FF000000"/>
            </x14:dataBar>
          </x14:cfRule>
          <xm:sqref>H4:H28</xm:sqref>
        </x14:conditionalFormatting>
        <x14:conditionalFormatting xmlns:xm="http://schemas.microsoft.com/office/excel/2006/main">
          <x14:cfRule type="dataBar" id="{90E5A129-79B0-4B1E-8617-5E76BFE026A4}">
            <x14:dataBar minLength="0" maxLength="100" border="1" negativeBarBorderColorSameAsPositive="0">
              <x14:cfvo type="autoMin"/>
              <x14:cfvo type="autoMax"/>
              <x14:borderColor rgb="FFFF555A"/>
              <x14:negativeFillColor rgb="FFFF0000"/>
              <x14:negativeBorderColor rgb="FFFF0000"/>
              <x14:axisColor rgb="FF000000"/>
            </x14:dataBar>
          </x14:cfRule>
          <xm:sqref>I4:I28</xm:sqref>
        </x14:conditionalFormatting>
        <x14:conditionalFormatting xmlns:xm="http://schemas.microsoft.com/office/excel/2006/main">
          <x14:cfRule type="dataBar" id="{5D1B4FEF-A4B2-4C53-AA0E-9BB08E454833}">
            <x14:dataBar minLength="0" maxLength="100" border="1" negativeBarBorderColorSameAsPositive="0">
              <x14:cfvo type="autoMin"/>
              <x14:cfvo type="autoMax"/>
              <x14:borderColor rgb="FF638EC6"/>
              <x14:negativeFillColor rgb="FFFF0000"/>
              <x14:negativeBorderColor rgb="FFFF0000"/>
              <x14:axisColor rgb="FF000000"/>
            </x14:dataBar>
          </x14:cfRule>
          <xm:sqref>L4:L28</xm:sqref>
        </x14:conditionalFormatting>
        <x14:conditionalFormatting xmlns:xm="http://schemas.microsoft.com/office/excel/2006/main">
          <x14:cfRule type="dataBar" id="{9E6D0013-7484-4594-AC3D-1E5D55D33D75}">
            <x14:dataBar minLength="0" maxLength="100" border="1" negativeBarBorderColorSameAsPositive="0">
              <x14:cfvo type="autoMin"/>
              <x14:cfvo type="autoMax"/>
              <x14:borderColor rgb="FF638EC6"/>
              <x14:negativeFillColor rgb="FFFF0000"/>
              <x14:negativeBorderColor rgb="FFFF0000"/>
              <x14:axisColor rgb="FF000000"/>
            </x14:dataBar>
          </x14:cfRule>
          <xm:sqref>P4:P28</xm:sqref>
        </x14:conditionalFormatting>
        <x14:conditionalFormatting xmlns:xm="http://schemas.microsoft.com/office/excel/2006/main">
          <x14:cfRule type="dataBar" id="{90002306-89F3-4857-BA29-09D137D36501}">
            <x14:dataBar minLength="0" maxLength="100" border="1" negativeBarBorderColorSameAsPositive="0">
              <x14:cfvo type="autoMin"/>
              <x14:cfvo type="autoMax"/>
              <x14:borderColor rgb="FF638EC6"/>
              <x14:negativeFillColor rgb="FFFF0000"/>
              <x14:negativeBorderColor rgb="FFFF0000"/>
              <x14:axisColor rgb="FF000000"/>
            </x14:dataBar>
          </x14:cfRule>
          <xm:sqref>T4:T28</xm:sqref>
        </x14:conditionalFormatting>
        <x14:conditionalFormatting xmlns:xm="http://schemas.microsoft.com/office/excel/2006/main">
          <x14:cfRule type="dataBar" id="{3A9036BE-D0AD-46E0-B925-BAAC2F243425}">
            <x14:dataBar minLength="0" maxLength="100" border="1" negativeBarBorderColorSameAsPositive="0">
              <x14:cfvo type="autoMin"/>
              <x14:cfvo type="autoMax"/>
              <x14:borderColor rgb="FF638EC6"/>
              <x14:negativeFillColor rgb="FFFF0000"/>
              <x14:negativeBorderColor rgb="FFFF0000"/>
              <x14:axisColor rgb="FF000000"/>
            </x14:dataBar>
          </x14:cfRule>
          <xm:sqref>AD4:AD28</xm:sqref>
        </x14:conditionalFormatting>
        <x14:conditionalFormatting xmlns:xm="http://schemas.microsoft.com/office/excel/2006/main">
          <x14:cfRule type="dataBar" id="{C12F9057-30A7-496A-B36C-0339B45F8E30}">
            <x14:dataBar minLength="0" maxLength="100" border="1" negativeBarBorderColorSameAsPositive="0">
              <x14:cfvo type="autoMin"/>
              <x14:cfvo type="autoMax"/>
              <x14:borderColor rgb="FF638EC6"/>
              <x14:negativeFillColor rgb="FFFF0000"/>
              <x14:negativeBorderColor rgb="FFFF0000"/>
              <x14:axisColor rgb="FF000000"/>
            </x14:dataBar>
          </x14:cfRule>
          <xm:sqref>Z4:Z28</xm:sqref>
        </x14:conditionalFormatting>
        <x14:conditionalFormatting xmlns:xm="http://schemas.microsoft.com/office/excel/2006/main">
          <x14:cfRule type="dataBar" id="{97382B60-2279-425D-BB07-116430E7E8BB}">
            <x14:dataBar minLength="0" maxLength="100" border="1" negativeBarBorderColorSameAsPositive="0">
              <x14:cfvo type="autoMin"/>
              <x14:cfvo type="autoMax"/>
              <x14:borderColor rgb="FF638EC6"/>
              <x14:negativeFillColor rgb="FFFF0000"/>
              <x14:negativeBorderColor rgb="FFFF0000"/>
              <x14:axisColor rgb="FF000000"/>
            </x14:dataBar>
          </x14:cfRule>
          <xm:sqref>AG4:AG28</xm:sqref>
        </x14:conditionalFormatting>
        <x14:conditionalFormatting xmlns:xm="http://schemas.microsoft.com/office/excel/2006/main">
          <x14:cfRule type="dataBar" id="{8D7D0F34-EFBC-4A18-A872-D0E84AFAFE77}">
            <x14:dataBar minLength="0" maxLength="100" border="1" negativeBarBorderColorSameAsPositive="0">
              <x14:cfvo type="autoMin"/>
              <x14:cfvo type="autoMax"/>
              <x14:borderColor rgb="FF638EC6"/>
              <x14:negativeFillColor rgb="FFFF0000"/>
              <x14:negativeBorderColor rgb="FFFF0000"/>
              <x14:axisColor rgb="FF000000"/>
            </x14:dataBar>
          </x14:cfRule>
          <xm:sqref>AK4:AK28</xm:sqref>
        </x14:conditionalFormatting>
        <x14:conditionalFormatting xmlns:xm="http://schemas.microsoft.com/office/excel/2006/main">
          <x14:cfRule type="dataBar" id="{1997687A-C9A2-43EF-9905-B7490DBAF0A4}">
            <x14:dataBar minLength="0" maxLength="100" border="1" negativeBarBorderColorSameAsPositive="0">
              <x14:cfvo type="autoMin"/>
              <x14:cfvo type="autoMax"/>
              <x14:borderColor rgb="FF638EC6"/>
              <x14:negativeFillColor rgb="FFFF0000"/>
              <x14:negativeBorderColor rgb="FFFF0000"/>
              <x14:axisColor rgb="FF000000"/>
            </x14:dataBar>
          </x14:cfRule>
          <xm:sqref>E4:E28</xm:sqref>
        </x14:conditionalFormatting>
        <x14:conditionalFormatting xmlns:xm="http://schemas.microsoft.com/office/excel/2006/main">
          <x14:cfRule type="dataBar" id="{4B121D97-2EAE-49C2-9671-2D86687AF76F}">
            <x14:dataBar minLength="0" maxLength="100" border="1" negativeBarBorderColorSameAsPositive="0">
              <x14:cfvo type="autoMin"/>
              <x14:cfvo type="autoMax"/>
              <x14:borderColor rgb="FFFF555A"/>
              <x14:negativeFillColor rgb="FFFF0000"/>
              <x14:negativeBorderColor rgb="FFFF0000"/>
              <x14:axisColor rgb="FF000000"/>
            </x14:dataBar>
          </x14:cfRule>
          <xm:sqref>D4:D28 D30</xm:sqref>
        </x14:conditionalFormatting>
        <x14:conditionalFormatting xmlns:xm="http://schemas.microsoft.com/office/excel/2006/main">
          <x14:cfRule type="dataBar" id="{C2759FA0-095B-4114-93B0-31E8E8C36B84}">
            <x14:dataBar minLength="0" maxLength="100" border="1" negativeBarBorderColorSameAsPositive="0">
              <x14:cfvo type="autoMin"/>
              <x14:cfvo type="autoMax"/>
              <x14:borderColor rgb="FF638EC6"/>
              <x14:negativeFillColor rgb="FFFF0000"/>
              <x14:negativeBorderColor rgb="FFFF0000"/>
              <x14:axisColor rgb="FF000000"/>
            </x14:dataBar>
          </x14:cfRule>
          <xm:sqref>AP4:AP28</xm:sqref>
        </x14:conditionalFormatting>
        <x14:conditionalFormatting xmlns:xm="http://schemas.microsoft.com/office/excel/2006/main">
          <x14:cfRule type="dataBar" id="{3CB27CF5-F6E6-4D20-865E-D18FC132C609}">
            <x14:dataBar minLength="0" maxLength="100" border="1" negativeBarBorderColorSameAsPositive="0">
              <x14:cfvo type="autoMin"/>
              <x14:cfvo type="autoMax"/>
              <x14:borderColor rgb="FF638EC6"/>
              <x14:negativeFillColor rgb="FFFF0000"/>
              <x14:negativeBorderColor rgb="FFFF0000"/>
              <x14:axisColor rgb="FF000000"/>
            </x14:dataBar>
          </x14:cfRule>
          <xm:sqref>AV4:AV28</xm:sqref>
        </x14:conditionalFormatting>
        <x14:conditionalFormatting xmlns:xm="http://schemas.microsoft.com/office/excel/2006/main">
          <x14:cfRule type="dataBar" id="{A4B71788-9E37-4782-9A41-DD9ACDD6C583}">
            <x14:dataBar minLength="0" maxLength="100" border="1" negativeBarBorderColorSameAsPositive="0">
              <x14:cfvo type="autoMin"/>
              <x14:cfvo type="autoMax"/>
              <x14:borderColor rgb="FF638EC6"/>
              <x14:negativeFillColor rgb="FFFF0000"/>
              <x14:negativeBorderColor rgb="FFFF0000"/>
              <x14:axisColor rgb="FF000000"/>
            </x14:dataBar>
          </x14:cfRule>
          <xm:sqref>BQ4:BQ28</xm:sqref>
        </x14:conditionalFormatting>
        <x14:conditionalFormatting xmlns:xm="http://schemas.microsoft.com/office/excel/2006/main">
          <x14:cfRule type="dataBar" id="{F00F6819-8110-4E5D-AD2F-C146794F1125}">
            <x14:dataBar minLength="0" maxLength="100" border="1" negativeBarBorderColorSameAsPositive="0">
              <x14:cfvo type="autoMin"/>
              <x14:cfvo type="autoMax"/>
              <x14:borderColor rgb="FF638EC6"/>
              <x14:negativeFillColor rgb="FFFF0000"/>
              <x14:negativeBorderColor rgb="FFFF0000"/>
              <x14:axisColor rgb="FF000000"/>
            </x14:dataBar>
          </x14:cfRule>
          <xm:sqref>BL4:BL28</xm:sqref>
        </x14:conditionalFormatting>
        <x14:conditionalFormatting xmlns:xm="http://schemas.microsoft.com/office/excel/2006/main">
          <x14:cfRule type="dataBar" id="{A04DE2AF-D0D2-4735-8C7E-CE4008401B84}">
            <x14:dataBar minLength="0" maxLength="100" border="1" negativeBarBorderColorSameAsPositive="0">
              <x14:cfvo type="autoMin"/>
              <x14:cfvo type="autoMax"/>
              <x14:borderColor rgb="FF638EC6"/>
              <x14:negativeFillColor rgb="FFFF0000"/>
              <x14:negativeBorderColor rgb="FFFF0000"/>
              <x14:axisColor rgb="FF000000"/>
            </x14:dataBar>
          </x14:cfRule>
          <xm:sqref>BB4:BB28</xm:sqref>
        </x14:conditionalFormatting>
        <x14:conditionalFormatting xmlns:xm="http://schemas.microsoft.com/office/excel/2006/main">
          <x14:cfRule type="dataBar" id="{6436FA08-6127-4109-871F-BB326FE7D5CF}">
            <x14:dataBar minLength="0" maxLength="100" border="1" negativeBarBorderColorSameAsPositive="0">
              <x14:cfvo type="autoMin"/>
              <x14:cfvo type="autoMax"/>
              <x14:borderColor rgb="FF638EC6"/>
              <x14:negativeFillColor rgb="FFFF0000"/>
              <x14:negativeBorderColor rgb="FFFF0000"/>
              <x14:axisColor rgb="FF000000"/>
            </x14:dataBar>
          </x14:cfRule>
          <xm:sqref>BE4:BE28</xm:sqref>
        </x14:conditionalFormatting>
        <x14:conditionalFormatting xmlns:xm="http://schemas.microsoft.com/office/excel/2006/main">
          <x14:cfRule type="dataBar" id="{9564104D-22CA-457E-8219-2832C9B1305B}">
            <x14:dataBar minLength="0" maxLength="100" border="1" negativeBarBorderColorSameAsPositive="0">
              <x14:cfvo type="autoMin"/>
              <x14:cfvo type="autoMax"/>
              <x14:borderColor rgb="FF638EC6"/>
              <x14:negativeFillColor rgb="FFFF0000"/>
              <x14:negativeBorderColor rgb="FFFF0000"/>
              <x14:axisColor rgb="FF000000"/>
            </x14:dataBar>
          </x14:cfRule>
          <xm:sqref>AN4:AN28</xm:sqref>
        </x14:conditionalFormatting>
        <x14:conditionalFormatting xmlns:xm="http://schemas.microsoft.com/office/excel/2006/main">
          <x14:cfRule type="dataBar" id="{7405CCA4-A7CD-4EF2-B7A6-33F2FC10CB28}">
            <x14:dataBar minLength="0" maxLength="100" border="1" negativeBarBorderColorSameAsPositive="0">
              <x14:cfvo type="autoMin"/>
              <x14:cfvo type="autoMax"/>
              <x14:borderColor rgb="FFFF555A"/>
              <x14:negativeFillColor rgb="FFFF0000"/>
              <x14:negativeBorderColor rgb="FFFF0000"/>
              <x14:axisColor rgb="FF000000"/>
            </x14:dataBar>
          </x14:cfRule>
          <xm:sqref>AM4:AM28</xm:sqref>
        </x14:conditionalFormatting>
        <x14:conditionalFormatting xmlns:xm="http://schemas.microsoft.com/office/excel/2006/main">
          <x14:cfRule type="dataBar" id="{AF94B2AF-107F-43DE-AEA3-7F7054DE754F}">
            <x14:dataBar minLength="0" maxLength="100" border="1" negativeBarBorderColorSameAsPositive="0">
              <x14:cfvo type="autoMin"/>
              <x14:cfvo type="autoMax"/>
              <x14:borderColor rgb="FF638EC6"/>
              <x14:negativeFillColor rgb="FFFF0000"/>
              <x14:negativeBorderColor rgb="FFFF0000"/>
              <x14:axisColor rgb="FF000000"/>
            </x14:dataBar>
          </x14:cfRule>
          <xm:sqref>BT4:BT28</xm:sqref>
        </x14:conditionalFormatting>
        <x14:conditionalFormatting xmlns:xm="http://schemas.microsoft.com/office/excel/2006/main">
          <x14:cfRule type="dataBar" id="{2DAE567A-BF9C-4B76-B1A9-BE5E8ECCCE0D}">
            <x14:dataBar minLength="0" maxLength="100" border="1" negativeBarBorderColorSameAsPositive="0">
              <x14:cfvo type="autoMin"/>
              <x14:cfvo type="autoMax"/>
              <x14:borderColor rgb="FF638EC6"/>
              <x14:negativeFillColor rgb="FFFF0000"/>
              <x14:negativeBorderColor rgb="FFFF0000"/>
              <x14:axisColor rgb="FF000000"/>
            </x14:dataBar>
          </x14:cfRule>
          <xm:sqref>F38:F62</xm:sqref>
        </x14:conditionalFormatting>
        <x14:conditionalFormatting xmlns:xm="http://schemas.microsoft.com/office/excel/2006/main">
          <x14:cfRule type="dataBar" id="{CCC27A46-8659-4B40-98D5-6F42923C2B76}">
            <x14:dataBar minLength="0" maxLength="100" border="1" negativeBarBorderColorSameAsPositive="0">
              <x14:cfvo type="autoMin"/>
              <x14:cfvo type="autoMax"/>
              <x14:borderColor rgb="FFFF555A"/>
              <x14:negativeFillColor rgb="FFFF0000"/>
              <x14:negativeBorderColor rgb="FFFF0000"/>
              <x14:axisColor rgb="FF000000"/>
            </x14:dataBar>
          </x14:cfRule>
          <xm:sqref>E38:E62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BV62"/>
  <sheetViews>
    <sheetView topLeftCell="A16" zoomScale="90" zoomScaleNormal="90" workbookViewId="0">
      <selection activeCell="E59" sqref="E59"/>
    </sheetView>
  </sheetViews>
  <sheetFormatPr baseColWidth="10" defaultRowHeight="14.4"/>
  <cols>
    <col min="5" max="5" width="10.21875" customWidth="1"/>
    <col min="66" max="66" width="10.5546875" customWidth="1"/>
  </cols>
  <sheetData>
    <row r="2" spans="2:74" ht="45" customHeight="1">
      <c r="B2" s="152"/>
      <c r="C2" s="152" t="s">
        <v>174</v>
      </c>
      <c r="D2" s="331" t="s">
        <v>175</v>
      </c>
      <c r="E2" s="332"/>
      <c r="F2" s="332"/>
      <c r="G2" s="332"/>
      <c r="H2" s="332"/>
      <c r="I2" s="332"/>
      <c r="J2" s="332"/>
      <c r="K2" s="332"/>
      <c r="L2" s="332"/>
      <c r="M2" s="332"/>
      <c r="N2" s="332"/>
      <c r="O2" s="332"/>
      <c r="P2" s="332"/>
      <c r="Q2" s="332"/>
      <c r="R2" s="332"/>
      <c r="S2" s="332"/>
      <c r="T2" s="332"/>
      <c r="U2" s="332"/>
      <c r="V2" s="332"/>
      <c r="W2" s="332"/>
      <c r="X2" s="332"/>
      <c r="Y2" s="332"/>
      <c r="Z2" s="332"/>
      <c r="AA2" s="332"/>
      <c r="AB2" s="332"/>
      <c r="AC2" s="332"/>
      <c r="AD2" s="332"/>
      <c r="AE2" s="332"/>
      <c r="AF2" s="332"/>
      <c r="AG2" s="332"/>
      <c r="AH2" s="332"/>
      <c r="AI2" s="332"/>
      <c r="AJ2" s="332"/>
      <c r="AK2" s="332"/>
      <c r="AL2" s="332"/>
      <c r="AM2" s="332"/>
      <c r="AN2" s="332"/>
      <c r="AO2" s="332"/>
      <c r="AP2" s="332"/>
      <c r="AQ2" s="332"/>
      <c r="AR2" s="332"/>
      <c r="AS2" s="332"/>
      <c r="AT2" s="332"/>
      <c r="AU2" s="332"/>
      <c r="AV2" s="332"/>
      <c r="AW2" s="332"/>
      <c r="AX2" s="332"/>
      <c r="AY2" s="332"/>
      <c r="AZ2" s="332"/>
      <c r="BA2" s="332"/>
      <c r="BB2" s="332"/>
      <c r="BC2" s="332"/>
      <c r="BD2" s="333"/>
      <c r="BE2" s="331" t="s">
        <v>176</v>
      </c>
      <c r="BF2" s="332"/>
      <c r="BG2" s="332"/>
      <c r="BH2" s="332"/>
      <c r="BI2" s="333"/>
      <c r="BJ2" s="329" t="s">
        <v>112</v>
      </c>
      <c r="BK2" s="330"/>
      <c r="BL2" s="339"/>
      <c r="BM2" s="329" t="s">
        <v>0</v>
      </c>
      <c r="BN2" s="330"/>
      <c r="BO2" s="330"/>
      <c r="BP2" s="330"/>
      <c r="BQ2" s="330"/>
      <c r="BR2" s="330"/>
      <c r="BS2" s="330"/>
      <c r="BT2" s="330"/>
      <c r="BU2" s="330"/>
      <c r="BV2" s="330"/>
    </row>
    <row r="3" spans="2:74" ht="100.8">
      <c r="B3" s="80" t="s">
        <v>5</v>
      </c>
      <c r="C3" s="80" t="s">
        <v>177</v>
      </c>
      <c r="D3" s="237" t="s">
        <v>57</v>
      </c>
      <c r="E3" s="237" t="s">
        <v>61</v>
      </c>
      <c r="F3" s="211" t="s">
        <v>178</v>
      </c>
      <c r="G3" s="212" t="s">
        <v>179</v>
      </c>
      <c r="H3" s="237" t="s">
        <v>212</v>
      </c>
      <c r="I3" s="237" t="s">
        <v>213</v>
      </c>
      <c r="J3" s="213" t="s">
        <v>180</v>
      </c>
      <c r="K3" s="213" t="s">
        <v>181</v>
      </c>
      <c r="L3" s="237" t="s">
        <v>212</v>
      </c>
      <c r="M3" s="237" t="s">
        <v>213</v>
      </c>
      <c r="N3" s="214" t="s">
        <v>182</v>
      </c>
      <c r="O3" s="214" t="s">
        <v>183</v>
      </c>
      <c r="P3" s="237" t="s">
        <v>212</v>
      </c>
      <c r="Q3" s="237" t="s">
        <v>213</v>
      </c>
      <c r="R3" s="215" t="s">
        <v>184</v>
      </c>
      <c r="S3" s="216" t="s">
        <v>185</v>
      </c>
      <c r="T3" s="237" t="s">
        <v>212</v>
      </c>
      <c r="U3" s="237" t="s">
        <v>213</v>
      </c>
      <c r="V3" s="217" t="s">
        <v>186</v>
      </c>
      <c r="W3" s="217" t="s">
        <v>187</v>
      </c>
      <c r="X3" s="237" t="s">
        <v>212</v>
      </c>
      <c r="Y3" s="237" t="s">
        <v>213</v>
      </c>
      <c r="Z3" s="218" t="s">
        <v>188</v>
      </c>
      <c r="AA3" s="218" t="s">
        <v>189</v>
      </c>
      <c r="AB3" s="237" t="s">
        <v>212</v>
      </c>
      <c r="AC3" s="237" t="s">
        <v>213</v>
      </c>
      <c r="AD3" s="219" t="s">
        <v>190</v>
      </c>
      <c r="AE3" s="219" t="s">
        <v>191</v>
      </c>
      <c r="AF3" s="219" t="s">
        <v>192</v>
      </c>
      <c r="AG3" s="219" t="s">
        <v>193</v>
      </c>
      <c r="AH3" s="219" t="s">
        <v>194</v>
      </c>
      <c r="AI3" s="237" t="s">
        <v>212</v>
      </c>
      <c r="AJ3" s="237" t="s">
        <v>213</v>
      </c>
      <c r="AK3" s="8" t="s">
        <v>195</v>
      </c>
      <c r="AL3" s="237" t="s">
        <v>212</v>
      </c>
      <c r="AM3" s="237" t="s">
        <v>213</v>
      </c>
      <c r="AN3" s="220" t="s">
        <v>196</v>
      </c>
      <c r="AO3" s="237" t="s">
        <v>212</v>
      </c>
      <c r="AP3" s="237" t="s">
        <v>213</v>
      </c>
      <c r="AQ3" s="239" t="s">
        <v>214</v>
      </c>
      <c r="AR3" s="220" t="s">
        <v>197</v>
      </c>
      <c r="AS3" s="220" t="s">
        <v>198</v>
      </c>
      <c r="AT3" s="220" t="s">
        <v>199</v>
      </c>
      <c r="AU3" s="220" t="s">
        <v>200</v>
      </c>
      <c r="AV3" s="220" t="s">
        <v>201</v>
      </c>
      <c r="AW3" s="237" t="s">
        <v>212</v>
      </c>
      <c r="AX3" s="237" t="s">
        <v>213</v>
      </c>
      <c r="AY3" s="221" t="s">
        <v>202</v>
      </c>
      <c r="AZ3" s="221" t="s">
        <v>203</v>
      </c>
      <c r="BA3" s="221" t="s">
        <v>204</v>
      </c>
      <c r="BB3" s="221" t="s">
        <v>205</v>
      </c>
      <c r="BC3" s="237" t="s">
        <v>212</v>
      </c>
      <c r="BD3" s="237" t="s">
        <v>213</v>
      </c>
      <c r="BE3" s="206" t="s">
        <v>206</v>
      </c>
      <c r="BF3" s="222" t="s">
        <v>207</v>
      </c>
      <c r="BG3" s="222" t="s">
        <v>208</v>
      </c>
      <c r="BH3" s="237" t="s">
        <v>117</v>
      </c>
      <c r="BI3" s="237" t="s">
        <v>121</v>
      </c>
      <c r="BJ3" s="222" t="s">
        <v>209</v>
      </c>
      <c r="BK3" s="237" t="s">
        <v>212</v>
      </c>
      <c r="BL3" s="237" t="s">
        <v>172</v>
      </c>
      <c r="BM3" s="242" t="s">
        <v>55</v>
      </c>
      <c r="BN3" s="242" t="s">
        <v>61</v>
      </c>
      <c r="BO3" s="241" t="s">
        <v>210</v>
      </c>
      <c r="BP3" s="241" t="s">
        <v>104</v>
      </c>
      <c r="BQ3" s="241" t="s">
        <v>211</v>
      </c>
      <c r="BR3" s="237" t="s">
        <v>117</v>
      </c>
      <c r="BS3" s="237" t="s">
        <v>213</v>
      </c>
      <c r="BT3" s="241" t="s">
        <v>105</v>
      </c>
      <c r="BU3" s="237" t="s">
        <v>117</v>
      </c>
      <c r="BV3" s="237" t="s">
        <v>213</v>
      </c>
    </row>
    <row r="4" spans="2:74" ht="16.8">
      <c r="B4" s="223" t="s">
        <v>21</v>
      </c>
      <c r="C4" s="224">
        <v>118439</v>
      </c>
      <c r="D4" s="243">
        <f>E4*$C$29</f>
        <v>0.41671776762386453</v>
      </c>
      <c r="E4" s="243">
        <f>I4+M4+Q4+U4+Y4+AC4+AJ4+AM4+AP4+AX4+BD4</f>
        <v>3.4691905240927134</v>
      </c>
      <c r="F4" s="225">
        <v>291</v>
      </c>
      <c r="G4" s="152">
        <v>289</v>
      </c>
      <c r="H4" s="186">
        <f>(G4/C4)*1000</f>
        <v>2.4400746375771494</v>
      </c>
      <c r="I4" s="187">
        <f>H4*$G$29</f>
        <v>0.82574343985281262</v>
      </c>
      <c r="J4" s="152">
        <v>577</v>
      </c>
      <c r="K4" s="152">
        <v>566</v>
      </c>
      <c r="L4" s="152">
        <f>(K4/C4)*1000</f>
        <v>4.7788312971234133</v>
      </c>
      <c r="M4" s="124">
        <f>L4*$K$29</f>
        <v>0.83033092064078906</v>
      </c>
      <c r="N4" s="152">
        <v>15498</v>
      </c>
      <c r="O4" s="152">
        <v>15205</v>
      </c>
      <c r="P4" s="152">
        <f>(O4/C4)*1000</f>
        <v>128.37832132996732</v>
      </c>
      <c r="Q4" s="186">
        <f>P4*$O$29</f>
        <v>0.61578882674948121</v>
      </c>
      <c r="R4" s="152">
        <v>5</v>
      </c>
      <c r="S4" s="152">
        <v>4</v>
      </c>
      <c r="T4" s="152">
        <f>(S4/C4)*1000</f>
        <v>3.3772659343628365E-2</v>
      </c>
      <c r="U4" s="186">
        <f>T4*$S$29</f>
        <v>0.5028748976266264</v>
      </c>
      <c r="V4" s="152">
        <v>66</v>
      </c>
      <c r="W4" s="152">
        <v>46</v>
      </c>
      <c r="X4" s="186">
        <f>(W4/C4)*1000</f>
        <v>0.38838558245172622</v>
      </c>
      <c r="Y4" s="186">
        <f>X4*$W$29</f>
        <v>0.45073835476490004</v>
      </c>
      <c r="Z4" s="152">
        <v>553</v>
      </c>
      <c r="AA4" s="152">
        <v>449</v>
      </c>
      <c r="AB4" s="152">
        <f>(AA4/C4)*1000</f>
        <v>3.7909810113222839</v>
      </c>
      <c r="AC4" s="186">
        <f>AB4*$AA$29</f>
        <v>0.24371408445810402</v>
      </c>
      <c r="AD4" s="152"/>
      <c r="AE4" s="152"/>
      <c r="AF4" s="152"/>
      <c r="AG4" s="152"/>
      <c r="AH4" s="152"/>
      <c r="AI4" s="186">
        <f>(AF4/C4)*1000</f>
        <v>0</v>
      </c>
      <c r="AJ4" s="186">
        <f>AI4*$AH$29</f>
        <v>0</v>
      </c>
      <c r="AK4" s="152"/>
      <c r="AL4" s="186">
        <f>(AK4/C4)*1000</f>
        <v>0</v>
      </c>
      <c r="AM4" s="186">
        <f>AL4*$AK$29</f>
        <v>0</v>
      </c>
      <c r="AN4" s="152"/>
      <c r="AO4" s="186">
        <f>(AN4/C4)*1000</f>
        <v>0</v>
      </c>
      <c r="AP4" s="186">
        <f>AO4*$AN$29</f>
        <v>0</v>
      </c>
      <c r="AQ4" s="152">
        <f>SUM(AR4:AV4)</f>
        <v>0</v>
      </c>
      <c r="AR4" s="152"/>
      <c r="AS4" s="152"/>
      <c r="AT4" s="152"/>
      <c r="AU4" s="152"/>
      <c r="AV4" s="152"/>
      <c r="AW4" s="186">
        <f>(AQ4/C4)*1000</f>
        <v>0</v>
      </c>
      <c r="AX4" s="186">
        <f>AW4*$AV$29</f>
        <v>0</v>
      </c>
      <c r="AY4" s="152"/>
      <c r="AZ4" s="152"/>
      <c r="BA4" s="152"/>
      <c r="BB4" s="152"/>
      <c r="BC4" s="187">
        <f>(AY4/C4)*1000</f>
        <v>0</v>
      </c>
      <c r="BD4" s="187">
        <f>BC4*$BB$29</f>
        <v>0</v>
      </c>
      <c r="BE4" s="152">
        <v>22526</v>
      </c>
      <c r="BF4" s="152">
        <v>596</v>
      </c>
      <c r="BG4" s="152">
        <v>21930</v>
      </c>
      <c r="BH4" s="152">
        <f>(BF4/BE4)*100</f>
        <v>2.6458314836189292</v>
      </c>
      <c r="BI4" s="186">
        <f>BH4*$BG$29</f>
        <v>3.4801241764454399E-2</v>
      </c>
      <c r="BJ4" s="152">
        <v>330</v>
      </c>
      <c r="BK4" s="186">
        <f>(BJ4/C4)*1000</f>
        <v>2.7862443958493399</v>
      </c>
      <c r="BL4" s="186">
        <f>BK4*$BJ$29</f>
        <v>0.13894184289392508</v>
      </c>
      <c r="BM4" s="186">
        <f>BN4*$BM$30</f>
        <v>0.90516855105760918</v>
      </c>
      <c r="BN4" s="186">
        <f>BS4+BV4</f>
        <v>1.3980952220130194</v>
      </c>
      <c r="BO4" s="226">
        <v>19</v>
      </c>
      <c r="BP4" s="226">
        <v>5</v>
      </c>
      <c r="BQ4" s="226">
        <v>5</v>
      </c>
      <c r="BR4" s="186">
        <f>(BQ4/C4)*1000</f>
        <v>4.2215824179535462E-2</v>
      </c>
      <c r="BS4" s="186">
        <f>BR4*$BQ$29</f>
        <v>0.90147670952980019</v>
      </c>
      <c r="BT4" s="226">
        <v>1</v>
      </c>
      <c r="BU4" s="111">
        <f>(BT4/C4)*1000</f>
        <v>8.4431648359070913E-3</v>
      </c>
      <c r="BV4" s="78">
        <f>BU4*$BT$29</f>
        <v>0.49661851248321914</v>
      </c>
    </row>
    <row r="5" spans="2:74" ht="16.8">
      <c r="B5" s="58" t="s">
        <v>22</v>
      </c>
      <c r="C5" s="145">
        <v>586214</v>
      </c>
      <c r="D5" s="243">
        <f t="shared" ref="D5:D28" si="0">E5*$C$29</f>
        <v>0.44279072976444162</v>
      </c>
      <c r="E5" s="243">
        <f t="shared" ref="E5:E28" si="1">I5+M5+Q5+U5+Y5+AC5+AJ5+AM5+AP5+AX5+BD5</f>
        <v>3.6862488792208814</v>
      </c>
      <c r="F5" s="225">
        <v>1170</v>
      </c>
      <c r="G5" s="152">
        <v>1144</v>
      </c>
      <c r="H5" s="186">
        <f t="shared" ref="H5:H28" si="2">(G5/C5)*1000</f>
        <v>1.9515057641066231</v>
      </c>
      <c r="I5" s="187">
        <f t="shared" ref="I5:I28" si="3">H5*$G$29</f>
        <v>0.66040729153517319</v>
      </c>
      <c r="J5" s="152">
        <v>2373</v>
      </c>
      <c r="K5" s="152">
        <v>2300</v>
      </c>
      <c r="L5" s="152">
        <f t="shared" ref="L5:L28" si="4">(K5/C5)*1000</f>
        <v>3.9234818683961827</v>
      </c>
      <c r="M5" s="124">
        <f t="shared" ref="M5:M28" si="5">L5*$K$29</f>
        <v>0.68171234959975469</v>
      </c>
      <c r="N5" s="152">
        <v>89806</v>
      </c>
      <c r="O5" s="152">
        <v>86748</v>
      </c>
      <c r="P5" s="152">
        <f t="shared" ref="P5:P28" si="6">(O5/C5)*1000</f>
        <v>147.98008918244872</v>
      </c>
      <c r="Q5" s="186">
        <f t="shared" ref="Q5:Q28" si="7">P5*$O$29</f>
        <v>0.70981209721327398</v>
      </c>
      <c r="R5" s="152">
        <v>15</v>
      </c>
      <c r="S5" s="152">
        <v>13</v>
      </c>
      <c r="T5" s="152">
        <f t="shared" ref="T5:T28" si="8">(S5/C5)*1000</f>
        <v>2.2176201864847991E-2</v>
      </c>
      <c r="U5" s="186">
        <f t="shared" ref="U5:U28" si="9">T5*$S$29</f>
        <v>0.3302036457675866</v>
      </c>
      <c r="V5" s="152">
        <v>235</v>
      </c>
      <c r="W5" s="152">
        <v>217</v>
      </c>
      <c r="X5" s="186">
        <f t="shared" ref="X5:X28" si="10">(W5/C5)*1000</f>
        <v>0.37017198497477027</v>
      </c>
      <c r="Y5" s="186">
        <f t="shared" ref="Y5:Y28" si="11">X5*$W$29</f>
        <v>0.42960068299735021</v>
      </c>
      <c r="Z5" s="152">
        <v>3916</v>
      </c>
      <c r="AA5" s="152">
        <v>3759</v>
      </c>
      <c r="AB5" s="152">
        <f t="shared" ref="AB5:AB28" si="12">(AA5/C5)*1000</f>
        <v>6.4123340623048914</v>
      </c>
      <c r="AC5" s="186">
        <f t="shared" ref="AC5:AC28" si="13">AB5*$AA$29</f>
        <v>0.41223528172963853</v>
      </c>
      <c r="AD5" s="152">
        <v>10</v>
      </c>
      <c r="AE5" s="152">
        <v>2</v>
      </c>
      <c r="AF5" s="152">
        <v>1</v>
      </c>
      <c r="AG5" s="152">
        <v>1</v>
      </c>
      <c r="AH5" s="152">
        <v>5</v>
      </c>
      <c r="AI5" s="186">
        <f t="shared" ref="AI5:AI28" si="14">(AF5/C5)*1000</f>
        <v>1.7058616819113838E-3</v>
      </c>
      <c r="AJ5" s="186">
        <f t="shared" ref="AJ5:AJ28" si="15">AI5*$AH$29</f>
        <v>9.3117189285823937E-2</v>
      </c>
      <c r="AK5" s="152">
        <v>487</v>
      </c>
      <c r="AL5" s="186">
        <f t="shared" ref="AL5:AL28" si="16">(AK5/C5)*1000</f>
        <v>0.83075463909084402</v>
      </c>
      <c r="AM5" s="186">
        <f t="shared" ref="AM5:AM28" si="17">AL5*$AK$29</f>
        <v>0.12936260446069311</v>
      </c>
      <c r="AN5" s="152">
        <v>18</v>
      </c>
      <c r="AO5" s="186">
        <f t="shared" ref="AO5:AO28" si="18">(AN5/C5)*1000</f>
        <v>3.070551027440491E-2</v>
      </c>
      <c r="AP5" s="186">
        <f t="shared" ref="AP5:AP28" si="19">AO5*$AN$29</f>
        <v>4.2031119641002729E-2</v>
      </c>
      <c r="AQ5" s="152">
        <f t="shared" ref="AQ5:AQ28" si="20">SUM(AR5:AV5)</f>
        <v>28</v>
      </c>
      <c r="AR5" s="152">
        <v>4</v>
      </c>
      <c r="AS5" s="152">
        <v>8</v>
      </c>
      <c r="AT5" s="152">
        <v>9</v>
      </c>
      <c r="AU5" s="152">
        <v>7</v>
      </c>
      <c r="AV5" s="152" t="s">
        <v>110</v>
      </c>
      <c r="AW5" s="186">
        <f t="shared" ref="AW5:AW28" si="21">(AQ5/C5)*1000</f>
        <v>4.7764127093518752E-2</v>
      </c>
      <c r="AX5" s="186">
        <f t="shared" ref="AX5:AX28" si="22">AW5*$AV$29</f>
        <v>3.7916549068959089E-2</v>
      </c>
      <c r="AY5" s="152">
        <v>7668</v>
      </c>
      <c r="AZ5" s="152">
        <v>7219</v>
      </c>
      <c r="BA5" s="152">
        <v>291</v>
      </c>
      <c r="BB5" s="152">
        <v>158</v>
      </c>
      <c r="BC5" s="187">
        <f t="shared" ref="BC5:BC28" si="23">(AY5/C5)*1000</f>
        <v>13.080547376896492</v>
      </c>
      <c r="BD5" s="187">
        <f t="shared" ref="BD5:BD28" si="24">BC5*$BB$29</f>
        <v>0.15985006792162509</v>
      </c>
      <c r="BE5" s="152">
        <v>124021</v>
      </c>
      <c r="BF5" s="152">
        <v>6745</v>
      </c>
      <c r="BG5" s="152">
        <v>117276</v>
      </c>
      <c r="BH5" s="152">
        <f t="shared" ref="BH5:BH27" si="25">(BF5/BE5)*100</f>
        <v>5.4385950766402464</v>
      </c>
      <c r="BI5" s="186">
        <f t="shared" ref="BI5:BI27" si="26">BH5*$BG$29</f>
        <v>7.1535116009069533E-2</v>
      </c>
      <c r="BJ5" s="152">
        <v>2339.4</v>
      </c>
      <c r="BK5" s="186">
        <f t="shared" ref="BK5:BK28" si="27">(BJ5/C5)*1000</f>
        <v>3.9906928186634918</v>
      </c>
      <c r="BL5" s="186">
        <f t="shared" ref="BL5:BL28" si="28">BK5*$BJ$29</f>
        <v>0.1990041560871891</v>
      </c>
      <c r="BM5" s="186">
        <f t="shared" ref="BM5:BM28" si="29">BN5*$BM$30</f>
        <v>0.50726495016849438</v>
      </c>
      <c r="BN5" s="186">
        <f t="shared" ref="BN5:BN28" si="30">BS5+BV5</f>
        <v>0.7835056822252624</v>
      </c>
      <c r="BO5" s="226">
        <v>50</v>
      </c>
      <c r="BP5" s="226">
        <v>7</v>
      </c>
      <c r="BQ5" s="226">
        <v>16</v>
      </c>
      <c r="BR5" s="186">
        <f t="shared" ref="BR5:BR28" si="31">(BQ5/C5)*1000</f>
        <v>2.7293786910582141E-2</v>
      </c>
      <c r="BS5" s="186">
        <f t="shared" ref="BS5:BS28" si="32">BR5*$BQ$29</f>
        <v>0.58283152568857099</v>
      </c>
      <c r="BT5" s="226">
        <v>2</v>
      </c>
      <c r="BU5" s="111">
        <f t="shared" ref="BU5:BU28" si="33">(BT5/C5)*1000</f>
        <v>3.4117233638227677E-3</v>
      </c>
      <c r="BV5" s="78">
        <f t="shared" ref="BV5:BV28" si="34">BU5*$BT$29</f>
        <v>0.20067415653669135</v>
      </c>
    </row>
    <row r="6" spans="2:74" ht="16.8">
      <c r="B6" s="58" t="s">
        <v>23</v>
      </c>
      <c r="C6" s="145">
        <v>288223</v>
      </c>
      <c r="D6" s="243">
        <f t="shared" si="0"/>
        <v>0.26516708609360429</v>
      </c>
      <c r="E6" s="243">
        <f t="shared" si="1"/>
        <v>2.2075256056937258</v>
      </c>
      <c r="F6" s="225">
        <v>387</v>
      </c>
      <c r="G6" s="152">
        <v>386</v>
      </c>
      <c r="H6" s="186">
        <f t="shared" si="2"/>
        <v>1.339240796189062</v>
      </c>
      <c r="I6" s="187">
        <f t="shared" si="3"/>
        <v>0.45321126034670761</v>
      </c>
      <c r="J6" s="152">
        <v>803</v>
      </c>
      <c r="K6" s="152">
        <v>802</v>
      </c>
      <c r="L6" s="152">
        <f t="shared" si="4"/>
        <v>2.7825676646207969</v>
      </c>
      <c r="M6" s="124">
        <f t="shared" si="5"/>
        <v>0.48347636211821043</v>
      </c>
      <c r="N6" s="152">
        <v>33369</v>
      </c>
      <c r="O6" s="152">
        <v>33323</v>
      </c>
      <c r="P6" s="152">
        <f t="shared" si="6"/>
        <v>115.61533951141998</v>
      </c>
      <c r="Q6" s="186">
        <f t="shared" si="7"/>
        <v>0.55456897655633464</v>
      </c>
      <c r="R6" s="152">
        <v>5</v>
      </c>
      <c r="S6" s="152">
        <v>5</v>
      </c>
      <c r="T6" s="152">
        <f t="shared" si="8"/>
        <v>1.73476787071122E-2</v>
      </c>
      <c r="U6" s="186">
        <f t="shared" si="9"/>
        <v>0.2583069359489007</v>
      </c>
      <c r="V6" s="152">
        <v>61</v>
      </c>
      <c r="W6" s="152">
        <v>61</v>
      </c>
      <c r="X6" s="186">
        <f t="shared" si="10"/>
        <v>0.21164168022676885</v>
      </c>
      <c r="Y6" s="186">
        <f t="shared" si="11"/>
        <v>0.24561937171534901</v>
      </c>
      <c r="Z6" s="152">
        <v>952</v>
      </c>
      <c r="AA6" s="152">
        <v>952</v>
      </c>
      <c r="AB6" s="152">
        <f t="shared" si="12"/>
        <v>3.3029980258341629</v>
      </c>
      <c r="AC6" s="186">
        <f t="shared" si="13"/>
        <v>0.21234269900822339</v>
      </c>
      <c r="AD6" s="152"/>
      <c r="AE6" s="152"/>
      <c r="AF6" s="152"/>
      <c r="AG6" s="152"/>
      <c r="AH6" s="152"/>
      <c r="AI6" s="186">
        <f t="shared" si="14"/>
        <v>0</v>
      </c>
      <c r="AJ6" s="186">
        <f t="shared" si="15"/>
        <v>0</v>
      </c>
      <c r="AK6" s="152"/>
      <c r="AL6" s="186">
        <f t="shared" si="16"/>
        <v>0</v>
      </c>
      <c r="AM6" s="186">
        <f t="shared" si="17"/>
        <v>0</v>
      </c>
      <c r="AN6" s="152"/>
      <c r="AO6" s="186">
        <f t="shared" si="18"/>
        <v>0</v>
      </c>
      <c r="AP6" s="186">
        <f t="shared" si="19"/>
        <v>0</v>
      </c>
      <c r="AQ6" s="152">
        <f t="shared" si="20"/>
        <v>0</v>
      </c>
      <c r="AR6" s="152"/>
      <c r="AS6" s="152"/>
      <c r="AT6" s="152"/>
      <c r="AU6" s="152"/>
      <c r="AV6" s="152"/>
      <c r="AW6" s="186">
        <f t="shared" si="21"/>
        <v>0</v>
      </c>
      <c r="AX6" s="186">
        <f t="shared" si="22"/>
        <v>0</v>
      </c>
      <c r="AY6" s="152"/>
      <c r="AZ6" s="152"/>
      <c r="BA6" s="152"/>
      <c r="BB6" s="152"/>
      <c r="BC6" s="187">
        <f t="shared" si="23"/>
        <v>0</v>
      </c>
      <c r="BD6" s="187">
        <f t="shared" si="24"/>
        <v>0</v>
      </c>
      <c r="BE6" s="152">
        <v>62443</v>
      </c>
      <c r="BF6" s="152">
        <v>925</v>
      </c>
      <c r="BG6" s="152">
        <v>61518</v>
      </c>
      <c r="BH6" s="152">
        <f t="shared" si="25"/>
        <v>1.4813509921047996</v>
      </c>
      <c r="BI6" s="186">
        <f t="shared" si="26"/>
        <v>1.9484556871226084E-2</v>
      </c>
      <c r="BJ6" s="152">
        <v>1392</v>
      </c>
      <c r="BK6" s="186">
        <f t="shared" si="27"/>
        <v>4.8295937520600365</v>
      </c>
      <c r="BL6" s="186">
        <f t="shared" si="28"/>
        <v>0.24083768722508447</v>
      </c>
      <c r="BM6" s="186">
        <f t="shared" si="29"/>
        <v>0.55205049468753264</v>
      </c>
      <c r="BN6" s="186">
        <f t="shared" si="30"/>
        <v>0.85268004288346166</v>
      </c>
      <c r="BO6" s="226">
        <v>30</v>
      </c>
      <c r="BP6" s="226">
        <v>7</v>
      </c>
      <c r="BQ6" s="226">
        <v>6</v>
      </c>
      <c r="BR6" s="186">
        <f t="shared" si="31"/>
        <v>2.0817214448534641E-2</v>
      </c>
      <c r="BS6" s="186">
        <f t="shared" si="32"/>
        <v>0.44453079733400869</v>
      </c>
      <c r="BT6" s="226">
        <v>2</v>
      </c>
      <c r="BU6" s="111">
        <f t="shared" si="33"/>
        <v>6.9390714828448802E-3</v>
      </c>
      <c r="BV6" s="78">
        <f t="shared" si="34"/>
        <v>0.40814924554945298</v>
      </c>
    </row>
    <row r="7" spans="2:74" ht="16.8">
      <c r="B7" s="58" t="s">
        <v>24</v>
      </c>
      <c r="C7" s="145">
        <v>388881</v>
      </c>
      <c r="D7" s="243">
        <f t="shared" si="0"/>
        <v>0.69848801723213461</v>
      </c>
      <c r="E7" s="243">
        <f t="shared" si="1"/>
        <v>5.8149380680144978</v>
      </c>
      <c r="F7" s="225">
        <v>615</v>
      </c>
      <c r="G7" s="152">
        <v>580</v>
      </c>
      <c r="H7" s="186">
        <f t="shared" si="2"/>
        <v>1.4914588267361995</v>
      </c>
      <c r="I7" s="187">
        <f t="shared" si="3"/>
        <v>0.50472322568413663</v>
      </c>
      <c r="J7" s="152">
        <v>1903</v>
      </c>
      <c r="K7" s="152">
        <v>1671</v>
      </c>
      <c r="L7" s="152">
        <f t="shared" si="4"/>
        <v>4.2969443094417059</v>
      </c>
      <c r="M7" s="124">
        <f t="shared" si="5"/>
        <v>0.74660215072848402</v>
      </c>
      <c r="N7" s="152">
        <v>65705</v>
      </c>
      <c r="O7" s="152">
        <v>58926</v>
      </c>
      <c r="P7" s="152">
        <f t="shared" si="6"/>
        <v>151.52707383492637</v>
      </c>
      <c r="Q7" s="186">
        <f t="shared" si="7"/>
        <v>0.72682582270072338</v>
      </c>
      <c r="R7" s="152">
        <v>34</v>
      </c>
      <c r="S7" s="152">
        <v>13</v>
      </c>
      <c r="T7" s="152">
        <f t="shared" si="8"/>
        <v>3.3429249564776886E-2</v>
      </c>
      <c r="U7" s="186">
        <f t="shared" si="9"/>
        <v>0.49776152601952783</v>
      </c>
      <c r="V7" s="152">
        <v>736</v>
      </c>
      <c r="W7" s="152">
        <v>287</v>
      </c>
      <c r="X7" s="186">
        <f t="shared" si="10"/>
        <v>0.73801497116084358</v>
      </c>
      <c r="Y7" s="186">
        <f t="shared" si="11"/>
        <v>0.85649846163960064</v>
      </c>
      <c r="Z7" s="152">
        <v>10323</v>
      </c>
      <c r="AA7" s="152">
        <v>5406</v>
      </c>
      <c r="AB7" s="152">
        <f t="shared" si="12"/>
        <v>13.90142485747568</v>
      </c>
      <c r="AC7" s="186">
        <f t="shared" si="13"/>
        <v>0.89369295749152244</v>
      </c>
      <c r="AD7" s="152">
        <v>4</v>
      </c>
      <c r="AE7" s="152">
        <v>2</v>
      </c>
      <c r="AF7" s="152">
        <v>1</v>
      </c>
      <c r="AG7" s="152">
        <v>1</v>
      </c>
      <c r="AH7" s="152"/>
      <c r="AI7" s="186">
        <f t="shared" si="14"/>
        <v>2.5714807357520683E-3</v>
      </c>
      <c r="AJ7" s="186">
        <f t="shared" si="15"/>
        <v>0.14036839033020385</v>
      </c>
      <c r="AK7" s="152">
        <v>1251</v>
      </c>
      <c r="AL7" s="186">
        <f t="shared" si="16"/>
        <v>3.2169224004258372</v>
      </c>
      <c r="AM7" s="186">
        <f t="shared" si="17"/>
        <v>0.50092944473046097</v>
      </c>
      <c r="AN7" s="152">
        <v>77</v>
      </c>
      <c r="AO7" s="186">
        <f t="shared" si="18"/>
        <v>0.19800401665290926</v>
      </c>
      <c r="AP7" s="186">
        <f t="shared" si="19"/>
        <v>0.2710370366414247</v>
      </c>
      <c r="AQ7" s="152">
        <f t="shared" si="20"/>
        <v>57</v>
      </c>
      <c r="AR7" s="152">
        <v>6</v>
      </c>
      <c r="AS7" s="152">
        <v>7</v>
      </c>
      <c r="AT7" s="152">
        <v>17</v>
      </c>
      <c r="AU7" s="152">
        <v>23</v>
      </c>
      <c r="AV7" s="152">
        <v>4</v>
      </c>
      <c r="AW7" s="186">
        <f t="shared" si="21"/>
        <v>0.14657440193786786</v>
      </c>
      <c r="AX7" s="186">
        <f t="shared" si="22"/>
        <v>0.11635501037104948</v>
      </c>
      <c r="AY7" s="152">
        <v>17825</v>
      </c>
      <c r="AZ7" s="152">
        <v>16373</v>
      </c>
      <c r="BA7" s="152">
        <v>749</v>
      </c>
      <c r="BB7" s="152">
        <v>703</v>
      </c>
      <c r="BC7" s="187">
        <f t="shared" si="23"/>
        <v>45.836644114780611</v>
      </c>
      <c r="BD7" s="187">
        <f t="shared" si="24"/>
        <v>0.56014404167736365</v>
      </c>
      <c r="BE7" s="152">
        <v>78275</v>
      </c>
      <c r="BF7" s="152">
        <v>22521</v>
      </c>
      <c r="BG7" s="152">
        <v>55754</v>
      </c>
      <c r="BH7" s="152">
        <f t="shared" si="25"/>
        <v>28.771638454167999</v>
      </c>
      <c r="BI7" s="186">
        <f t="shared" si="26"/>
        <v>0.37844010550264739</v>
      </c>
      <c r="BJ7" s="152">
        <v>3431.6</v>
      </c>
      <c r="BK7" s="186">
        <f t="shared" si="27"/>
        <v>8.8242932928067965</v>
      </c>
      <c r="BL7" s="186">
        <f t="shared" si="28"/>
        <v>0.44004164680081265</v>
      </c>
      <c r="BM7" s="186">
        <f t="shared" si="29"/>
        <v>0.72039036189942895</v>
      </c>
      <c r="BN7" s="186">
        <f t="shared" si="30"/>
        <v>1.1126925717635987</v>
      </c>
      <c r="BO7" s="226">
        <v>46</v>
      </c>
      <c r="BP7" s="226">
        <v>13</v>
      </c>
      <c r="BQ7" s="226">
        <v>12</v>
      </c>
      <c r="BR7" s="186">
        <f t="shared" si="31"/>
        <v>3.0857768829024818E-2</v>
      </c>
      <c r="BS7" s="186">
        <f t="shared" si="32"/>
        <v>0.65893679557499596</v>
      </c>
      <c r="BT7" s="226">
        <v>3</v>
      </c>
      <c r="BU7" s="111">
        <f t="shared" si="33"/>
        <v>7.7144422072562046E-3</v>
      </c>
      <c r="BV7" s="78">
        <f t="shared" si="34"/>
        <v>0.45375577618860269</v>
      </c>
    </row>
    <row r="8" spans="2:74" ht="16.8">
      <c r="B8" s="58" t="s">
        <v>25</v>
      </c>
      <c r="C8" s="145">
        <v>410772</v>
      </c>
      <c r="D8" s="243">
        <f t="shared" si="0"/>
        <v>0.33962636475602814</v>
      </c>
      <c r="E8" s="243">
        <f t="shared" si="1"/>
        <v>2.8274018001727117</v>
      </c>
      <c r="F8" s="225">
        <v>708</v>
      </c>
      <c r="G8" s="152">
        <v>702</v>
      </c>
      <c r="H8" s="186">
        <f t="shared" si="2"/>
        <v>1.7089772428500483</v>
      </c>
      <c r="I8" s="187">
        <f t="shared" si="3"/>
        <v>0.57833343513720958</v>
      </c>
      <c r="J8" s="152">
        <v>1258</v>
      </c>
      <c r="K8" s="152">
        <v>1232</v>
      </c>
      <c r="L8" s="152">
        <f t="shared" si="4"/>
        <v>2.9992307167966659</v>
      </c>
      <c r="M8" s="124">
        <f t="shared" si="5"/>
        <v>0.52112197469514399</v>
      </c>
      <c r="N8" s="152">
        <v>48970</v>
      </c>
      <c r="O8" s="152">
        <v>48238</v>
      </c>
      <c r="P8" s="152">
        <f t="shared" si="6"/>
        <v>117.43254165327724</v>
      </c>
      <c r="Q8" s="186">
        <f t="shared" si="7"/>
        <v>0.56328550099214469</v>
      </c>
      <c r="R8" s="152">
        <v>7</v>
      </c>
      <c r="S8" s="152">
        <v>6</v>
      </c>
      <c r="T8" s="152">
        <f t="shared" si="8"/>
        <v>1.4606643101282462E-2</v>
      </c>
      <c r="U8" s="186">
        <f t="shared" si="9"/>
        <v>0.21749291577809587</v>
      </c>
      <c r="V8" s="152">
        <v>116</v>
      </c>
      <c r="W8" s="152">
        <v>100</v>
      </c>
      <c r="X8" s="186">
        <f t="shared" si="10"/>
        <v>0.24344405168804106</v>
      </c>
      <c r="Y8" s="186">
        <f t="shared" si="11"/>
        <v>0.28252740650795805</v>
      </c>
      <c r="Z8" s="152">
        <v>2324</v>
      </c>
      <c r="AA8" s="152">
        <v>2098</v>
      </c>
      <c r="AB8" s="152">
        <f t="shared" si="12"/>
        <v>5.1074562044151008</v>
      </c>
      <c r="AC8" s="186">
        <f t="shared" si="13"/>
        <v>0.32834746706756013</v>
      </c>
      <c r="AD8" s="152">
        <v>3</v>
      </c>
      <c r="AE8" s="152">
        <v>2</v>
      </c>
      <c r="AF8" s="152">
        <v>1</v>
      </c>
      <c r="AG8" s="152"/>
      <c r="AH8" s="152"/>
      <c r="AI8" s="186">
        <f t="shared" si="14"/>
        <v>2.4344405168804108E-3</v>
      </c>
      <c r="AJ8" s="186">
        <f t="shared" si="15"/>
        <v>0.13288783071874422</v>
      </c>
      <c r="AK8" s="152">
        <v>212</v>
      </c>
      <c r="AL8" s="186">
        <f t="shared" si="16"/>
        <v>0.51610138957864704</v>
      </c>
      <c r="AM8" s="186">
        <f t="shared" si="17"/>
        <v>8.0365750343256118E-2</v>
      </c>
      <c r="AN8" s="152">
        <v>6</v>
      </c>
      <c r="AO8" s="186">
        <f t="shared" si="18"/>
        <v>1.4606643101282462E-2</v>
      </c>
      <c r="AP8" s="186">
        <f t="shared" si="19"/>
        <v>1.9994247229793958E-2</v>
      </c>
      <c r="AQ8" s="152">
        <f t="shared" si="20"/>
        <v>7</v>
      </c>
      <c r="AR8" s="152">
        <v>1</v>
      </c>
      <c r="AS8" s="152">
        <v>2</v>
      </c>
      <c r="AT8" s="152">
        <v>2</v>
      </c>
      <c r="AU8" s="152">
        <v>2</v>
      </c>
      <c r="AV8" s="152" t="s">
        <v>110</v>
      </c>
      <c r="AW8" s="186">
        <f t="shared" si="21"/>
        <v>1.7041083618162874E-2</v>
      </c>
      <c r="AX8" s="186">
        <f t="shared" si="22"/>
        <v>1.3527706304172864E-2</v>
      </c>
      <c r="AY8" s="152">
        <v>3009</v>
      </c>
      <c r="AZ8" s="152">
        <v>2760</v>
      </c>
      <c r="BA8" s="152">
        <v>117</v>
      </c>
      <c r="BB8" s="152">
        <v>132</v>
      </c>
      <c r="BC8" s="187">
        <f t="shared" si="23"/>
        <v>7.3252315152931553</v>
      </c>
      <c r="BD8" s="187">
        <f t="shared" si="24"/>
        <v>8.9517565398632287E-2</v>
      </c>
      <c r="BE8" s="152">
        <v>95209</v>
      </c>
      <c r="BF8" s="152">
        <v>2658</v>
      </c>
      <c r="BG8" s="152">
        <v>92251</v>
      </c>
      <c r="BH8" s="152">
        <f t="shared" si="25"/>
        <v>2.7917528805049945</v>
      </c>
      <c r="BI8" s="186">
        <f t="shared" si="26"/>
        <v>3.6720580105947302E-2</v>
      </c>
      <c r="BJ8" s="152">
        <v>1473.4</v>
      </c>
      <c r="BK8" s="186">
        <f t="shared" si="27"/>
        <v>3.5869046575715973</v>
      </c>
      <c r="BL8" s="186">
        <f t="shared" si="28"/>
        <v>0.17886842380023196</v>
      </c>
      <c r="BM8" s="186">
        <f t="shared" si="29"/>
        <v>0.3873527156922203</v>
      </c>
      <c r="BN8" s="186">
        <f t="shared" si="30"/>
        <v>0.59829297030956341</v>
      </c>
      <c r="BO8" s="226">
        <v>25</v>
      </c>
      <c r="BP8" s="226">
        <v>7</v>
      </c>
      <c r="BQ8" s="226">
        <v>6</v>
      </c>
      <c r="BR8" s="186">
        <f t="shared" si="31"/>
        <v>1.4606643101282462E-2</v>
      </c>
      <c r="BS8" s="186">
        <f t="shared" si="32"/>
        <v>0.31191025678478568</v>
      </c>
      <c r="BT8" s="226">
        <v>2</v>
      </c>
      <c r="BU8" s="111">
        <f t="shared" si="33"/>
        <v>4.8688810337608216E-3</v>
      </c>
      <c r="BV8" s="78">
        <f t="shared" si="34"/>
        <v>0.28638271352477773</v>
      </c>
    </row>
    <row r="9" spans="2:74" ht="16.8">
      <c r="B9" s="58" t="s">
        <v>26</v>
      </c>
      <c r="C9" s="145">
        <v>731256</v>
      </c>
      <c r="D9" s="243">
        <f t="shared" si="0"/>
        <v>0.26252993708631606</v>
      </c>
      <c r="E9" s="243">
        <f t="shared" si="1"/>
        <v>2.1855712445949145</v>
      </c>
      <c r="F9" s="225">
        <v>1065</v>
      </c>
      <c r="G9" s="152">
        <v>1025</v>
      </c>
      <c r="H9" s="186">
        <f t="shared" si="2"/>
        <v>1.4016979005984225</v>
      </c>
      <c r="I9" s="187">
        <f t="shared" si="3"/>
        <v>0.47434731227069349</v>
      </c>
      <c r="J9" s="152">
        <v>2055</v>
      </c>
      <c r="K9" s="152">
        <v>2000</v>
      </c>
      <c r="L9" s="152">
        <f t="shared" si="4"/>
        <v>2.7350202938505803</v>
      </c>
      <c r="M9" s="124">
        <f t="shared" si="5"/>
        <v>0.47521491707212821</v>
      </c>
      <c r="N9" s="152">
        <v>76943</v>
      </c>
      <c r="O9" s="152">
        <v>74938</v>
      </c>
      <c r="P9" s="152">
        <f t="shared" si="6"/>
        <v>102.4784753902874</v>
      </c>
      <c r="Q9" s="186">
        <f t="shared" si="7"/>
        <v>0.49155573521999346</v>
      </c>
      <c r="R9" s="152">
        <v>13</v>
      </c>
      <c r="S9" s="152">
        <v>10</v>
      </c>
      <c r="T9" s="152">
        <f t="shared" si="8"/>
        <v>1.3675101469252902E-2</v>
      </c>
      <c r="U9" s="186">
        <f t="shared" si="9"/>
        <v>0.20362226087717572</v>
      </c>
      <c r="V9" s="152">
        <v>171</v>
      </c>
      <c r="W9" s="152">
        <v>138</v>
      </c>
      <c r="X9" s="186">
        <f t="shared" si="10"/>
        <v>0.18871640027569006</v>
      </c>
      <c r="Y9" s="186">
        <f t="shared" si="11"/>
        <v>0.21901358758081985</v>
      </c>
      <c r="Z9" s="152">
        <v>3112</v>
      </c>
      <c r="AA9" s="152">
        <v>2814</v>
      </c>
      <c r="AB9" s="152">
        <f t="shared" si="12"/>
        <v>3.8481735534477668</v>
      </c>
      <c r="AC9" s="186">
        <f t="shared" si="13"/>
        <v>0.24739087102082064</v>
      </c>
      <c r="AD9" s="152">
        <v>2</v>
      </c>
      <c r="AE9" s="152">
        <v>2</v>
      </c>
      <c r="AF9" s="152"/>
      <c r="AG9" s="152"/>
      <c r="AH9" s="152"/>
      <c r="AI9" s="186">
        <f t="shared" si="14"/>
        <v>0</v>
      </c>
      <c r="AJ9" s="186">
        <f t="shared" si="15"/>
        <v>0</v>
      </c>
      <c r="AK9" s="152">
        <v>160</v>
      </c>
      <c r="AL9" s="186">
        <f t="shared" si="16"/>
        <v>0.21880162350804644</v>
      </c>
      <c r="AM9" s="186">
        <f t="shared" si="17"/>
        <v>3.4071128279469946E-2</v>
      </c>
      <c r="AN9" s="152">
        <v>5</v>
      </c>
      <c r="AO9" s="186">
        <f t="shared" si="18"/>
        <v>6.8375507346264512E-3</v>
      </c>
      <c r="AP9" s="186">
        <f t="shared" si="19"/>
        <v>9.3595550248213623E-3</v>
      </c>
      <c r="AQ9" s="152">
        <f t="shared" si="20"/>
        <v>6</v>
      </c>
      <c r="AR9" s="152">
        <v>1</v>
      </c>
      <c r="AS9" s="152">
        <v>1</v>
      </c>
      <c r="AT9" s="152">
        <v>2</v>
      </c>
      <c r="AU9" s="152">
        <v>2</v>
      </c>
      <c r="AV9" s="152" t="s">
        <v>110</v>
      </c>
      <c r="AW9" s="186">
        <f t="shared" si="21"/>
        <v>8.2050608815517415E-3</v>
      </c>
      <c r="AX9" s="186">
        <f t="shared" si="22"/>
        <v>6.513415244039253E-3</v>
      </c>
      <c r="AY9" s="152">
        <v>1465</v>
      </c>
      <c r="AZ9" s="152">
        <v>1343</v>
      </c>
      <c r="BA9" s="152">
        <v>51</v>
      </c>
      <c r="BB9" s="152">
        <v>71</v>
      </c>
      <c r="BC9" s="187">
        <f t="shared" si="23"/>
        <v>2.0034023652455502</v>
      </c>
      <c r="BD9" s="187">
        <f t="shared" si="24"/>
        <v>2.4482462004952202E-2</v>
      </c>
      <c r="BE9" s="152">
        <v>145228</v>
      </c>
      <c r="BF9" s="152">
        <v>3411</v>
      </c>
      <c r="BG9" s="152">
        <v>141817</v>
      </c>
      <c r="BH9" s="152">
        <f t="shared" si="25"/>
        <v>2.3487206323849397</v>
      </c>
      <c r="BI9" s="186">
        <f t="shared" si="26"/>
        <v>3.0893273086685758E-2</v>
      </c>
      <c r="BJ9" s="152">
        <v>2415</v>
      </c>
      <c r="BK9" s="186">
        <f t="shared" si="27"/>
        <v>3.3025370048245759</v>
      </c>
      <c r="BL9" s="186">
        <f t="shared" si="28"/>
        <v>0.16468784230101041</v>
      </c>
      <c r="BM9" s="186">
        <f t="shared" si="29"/>
        <v>0.3263842957808033</v>
      </c>
      <c r="BN9" s="186">
        <f t="shared" si="30"/>
        <v>0.50412304309297973</v>
      </c>
      <c r="BO9" s="226">
        <v>37</v>
      </c>
      <c r="BP9" s="226">
        <v>10</v>
      </c>
      <c r="BQ9" s="226">
        <v>9</v>
      </c>
      <c r="BR9" s="186">
        <f t="shared" si="31"/>
        <v>1.2307591322327612E-2</v>
      </c>
      <c r="BS9" s="186">
        <f t="shared" si="32"/>
        <v>0.26281630509698384</v>
      </c>
      <c r="BT9" s="226">
        <v>3</v>
      </c>
      <c r="BU9" s="111">
        <f t="shared" si="33"/>
        <v>4.1025304407758707E-3</v>
      </c>
      <c r="BV9" s="78">
        <f t="shared" si="34"/>
        <v>0.24130673799599592</v>
      </c>
    </row>
    <row r="10" spans="2:74" ht="16.8">
      <c r="B10" s="58" t="s">
        <v>168</v>
      </c>
      <c r="C10" s="145">
        <v>213540</v>
      </c>
      <c r="D10" s="243">
        <f t="shared" si="0"/>
        <v>0.86826513358430257</v>
      </c>
      <c r="E10" s="243">
        <f t="shared" si="1"/>
        <v>7.2283387171280662</v>
      </c>
      <c r="F10" s="225">
        <v>115</v>
      </c>
      <c r="G10" s="152">
        <v>75</v>
      </c>
      <c r="H10" s="186">
        <f t="shared" si="2"/>
        <v>0.35122225344197805</v>
      </c>
      <c r="I10" s="187">
        <f t="shared" si="3"/>
        <v>0.11885680349434213</v>
      </c>
      <c r="J10" s="152">
        <v>904</v>
      </c>
      <c r="K10" s="152">
        <v>556</v>
      </c>
      <c r="L10" s="152">
        <f t="shared" si="4"/>
        <v>2.6037276388498642</v>
      </c>
      <c r="M10" s="124">
        <f t="shared" si="5"/>
        <v>0.45240257147504892</v>
      </c>
      <c r="N10" s="152">
        <v>29894</v>
      </c>
      <c r="O10" s="152">
        <v>20169</v>
      </c>
      <c r="P10" s="152">
        <f t="shared" si="6"/>
        <v>94.450688395616751</v>
      </c>
      <c r="Q10" s="186">
        <f t="shared" si="7"/>
        <v>0.45304906615289264</v>
      </c>
      <c r="R10" s="152">
        <v>19</v>
      </c>
      <c r="S10" s="152">
        <v>4</v>
      </c>
      <c r="T10" s="152">
        <f t="shared" si="8"/>
        <v>1.8731853516905501E-2</v>
      </c>
      <c r="U10" s="186">
        <f t="shared" si="9"/>
        <v>0.2789172988667229</v>
      </c>
      <c r="V10" s="152">
        <v>387</v>
      </c>
      <c r="W10" s="152">
        <v>184</v>
      </c>
      <c r="X10" s="186">
        <f t="shared" si="10"/>
        <v>0.8616652617776529</v>
      </c>
      <c r="Y10" s="186">
        <f t="shared" si="11"/>
        <v>0.99999999999999989</v>
      </c>
      <c r="Z10" s="152">
        <v>5867</v>
      </c>
      <c r="AA10" s="152">
        <v>2881</v>
      </c>
      <c r="AB10" s="152">
        <f t="shared" si="12"/>
        <v>13.491617495551184</v>
      </c>
      <c r="AC10" s="186">
        <f t="shared" si="13"/>
        <v>0.8673473161608678</v>
      </c>
      <c r="AD10" s="152">
        <v>5</v>
      </c>
      <c r="AE10" s="152">
        <v>4</v>
      </c>
      <c r="AF10" s="152">
        <v>1</v>
      </c>
      <c r="AG10" s="152"/>
      <c r="AH10" s="152"/>
      <c r="AI10" s="186">
        <f t="shared" si="14"/>
        <v>4.6829633792263752E-3</v>
      </c>
      <c r="AJ10" s="186">
        <f t="shared" si="15"/>
        <v>0.25562704879647846</v>
      </c>
      <c r="AK10" s="152">
        <v>1100</v>
      </c>
      <c r="AL10" s="186">
        <f t="shared" si="16"/>
        <v>5.1512597171490118</v>
      </c>
      <c r="AM10" s="186">
        <f t="shared" si="17"/>
        <v>0.80213861218171312</v>
      </c>
      <c r="AN10" s="152">
        <v>156</v>
      </c>
      <c r="AO10" s="186">
        <f t="shared" si="18"/>
        <v>0.73054228715931435</v>
      </c>
      <c r="AP10" s="186">
        <f t="shared" si="19"/>
        <v>1</v>
      </c>
      <c r="AQ10" s="152">
        <f t="shared" si="20"/>
        <v>269</v>
      </c>
      <c r="AR10" s="152">
        <v>11</v>
      </c>
      <c r="AS10" s="152">
        <v>5</v>
      </c>
      <c r="AT10" s="152">
        <v>233</v>
      </c>
      <c r="AU10" s="152">
        <v>12</v>
      </c>
      <c r="AV10" s="152">
        <v>8</v>
      </c>
      <c r="AW10" s="186">
        <f t="shared" si="21"/>
        <v>1.2597171490118946</v>
      </c>
      <c r="AX10" s="186">
        <f t="shared" si="22"/>
        <v>1</v>
      </c>
      <c r="AY10" s="152">
        <v>17474</v>
      </c>
      <c r="AZ10" s="152">
        <v>16143</v>
      </c>
      <c r="BA10" s="152">
        <v>639</v>
      </c>
      <c r="BB10" s="152">
        <v>692</v>
      </c>
      <c r="BC10" s="187">
        <f t="shared" si="23"/>
        <v>81.830102088601663</v>
      </c>
      <c r="BD10" s="187">
        <f t="shared" si="24"/>
        <v>1</v>
      </c>
      <c r="BE10" s="152">
        <v>39365</v>
      </c>
      <c r="BF10" s="152">
        <v>29928</v>
      </c>
      <c r="BG10" s="152">
        <v>9437</v>
      </c>
      <c r="BH10" s="152">
        <f t="shared" si="25"/>
        <v>76.026927473644108</v>
      </c>
      <c r="BI10" s="186">
        <f t="shared" si="26"/>
        <v>1</v>
      </c>
      <c r="BJ10" s="152"/>
      <c r="BK10" s="186">
        <f t="shared" si="27"/>
        <v>0</v>
      </c>
      <c r="BL10" s="186">
        <f t="shared" si="28"/>
        <v>0</v>
      </c>
      <c r="BM10" s="186">
        <f t="shared" si="29"/>
        <v>0.82576257798345365</v>
      </c>
      <c r="BN10" s="186">
        <f t="shared" si="30"/>
        <v>1.2754472230027161</v>
      </c>
      <c r="BO10" s="226">
        <v>26</v>
      </c>
      <c r="BP10" s="226">
        <v>5</v>
      </c>
      <c r="BQ10" s="226">
        <v>10</v>
      </c>
      <c r="BR10" s="186">
        <f t="shared" si="31"/>
        <v>4.6829633792263743E-2</v>
      </c>
      <c r="BS10" s="186">
        <f t="shared" si="32"/>
        <v>0.99999999999999989</v>
      </c>
      <c r="BT10" s="226">
        <v>1</v>
      </c>
      <c r="BU10" s="111">
        <f t="shared" si="33"/>
        <v>4.6829633792263752E-3</v>
      </c>
      <c r="BV10" s="78">
        <f t="shared" si="34"/>
        <v>0.27544722300271612</v>
      </c>
    </row>
    <row r="11" spans="2:74" ht="16.8">
      <c r="B11" s="58" t="s">
        <v>28</v>
      </c>
      <c r="C11" s="145">
        <v>611972</v>
      </c>
      <c r="D11" s="243">
        <f t="shared" si="0"/>
        <v>0.32815565531321689</v>
      </c>
      <c r="E11" s="243">
        <f t="shared" si="1"/>
        <v>2.7319077281763855</v>
      </c>
      <c r="F11" s="225">
        <v>773</v>
      </c>
      <c r="G11" s="152">
        <v>743</v>
      </c>
      <c r="H11" s="186">
        <f t="shared" si="2"/>
        <v>1.2141078349989869</v>
      </c>
      <c r="I11" s="187">
        <f t="shared" si="3"/>
        <v>0.41086512870761172</v>
      </c>
      <c r="J11" s="152">
        <v>1808</v>
      </c>
      <c r="K11" s="152">
        <v>1705</v>
      </c>
      <c r="L11" s="152">
        <f t="shared" si="4"/>
        <v>2.7860751799101919</v>
      </c>
      <c r="M11" s="124">
        <f t="shared" si="5"/>
        <v>0.48408579949281666</v>
      </c>
      <c r="N11" s="152">
        <v>66881</v>
      </c>
      <c r="O11" s="152">
        <v>62735</v>
      </c>
      <c r="P11" s="152">
        <f t="shared" si="6"/>
        <v>102.51286006549319</v>
      </c>
      <c r="Q11" s="186">
        <f t="shared" si="7"/>
        <v>0.49172066726290992</v>
      </c>
      <c r="R11" s="152">
        <v>15</v>
      </c>
      <c r="S11" s="152">
        <v>7</v>
      </c>
      <c r="T11" s="152">
        <f t="shared" si="8"/>
        <v>1.1438431823678208E-2</v>
      </c>
      <c r="U11" s="186">
        <f t="shared" si="9"/>
        <v>0.17031824985456853</v>
      </c>
      <c r="V11" s="152">
        <v>336</v>
      </c>
      <c r="W11" s="152">
        <v>150</v>
      </c>
      <c r="X11" s="186">
        <f t="shared" si="10"/>
        <v>0.24510925336453299</v>
      </c>
      <c r="Y11" s="186">
        <f t="shared" si="11"/>
        <v>0.28445994545359982</v>
      </c>
      <c r="Z11" s="152">
        <v>5416</v>
      </c>
      <c r="AA11" s="152">
        <v>2741</v>
      </c>
      <c r="AB11" s="152">
        <f t="shared" si="12"/>
        <v>4.4789630898145667</v>
      </c>
      <c r="AC11" s="186">
        <f t="shared" si="13"/>
        <v>0.28794298507315802</v>
      </c>
      <c r="AD11" s="152">
        <v>3</v>
      </c>
      <c r="AE11" s="152">
        <v>2</v>
      </c>
      <c r="AF11" s="152">
        <v>1</v>
      </c>
      <c r="AG11" s="152"/>
      <c r="AH11" s="152"/>
      <c r="AI11" s="186">
        <f t="shared" si="14"/>
        <v>1.6340616890968868E-3</v>
      </c>
      <c r="AJ11" s="186">
        <f t="shared" si="15"/>
        <v>8.9197871798056119E-2</v>
      </c>
      <c r="AK11" s="152">
        <v>644</v>
      </c>
      <c r="AL11" s="186">
        <f t="shared" si="16"/>
        <v>1.0523357277783949</v>
      </c>
      <c r="AM11" s="186">
        <f t="shared" si="17"/>
        <v>0.16386654266707723</v>
      </c>
      <c r="AN11" s="152">
        <v>46</v>
      </c>
      <c r="AO11" s="186">
        <f t="shared" si="18"/>
        <v>7.5166837698456793E-2</v>
      </c>
      <c r="AP11" s="186">
        <f t="shared" si="19"/>
        <v>0.10289183668031068</v>
      </c>
      <c r="AQ11" s="152">
        <f t="shared" si="20"/>
        <v>22</v>
      </c>
      <c r="AR11" s="152">
        <v>4</v>
      </c>
      <c r="AS11" s="152">
        <v>4</v>
      </c>
      <c r="AT11" s="152">
        <v>12</v>
      </c>
      <c r="AU11" s="152">
        <v>1</v>
      </c>
      <c r="AV11" s="152">
        <v>1</v>
      </c>
      <c r="AW11" s="186">
        <f t="shared" si="21"/>
        <v>3.5949357160131513E-2</v>
      </c>
      <c r="AX11" s="186">
        <f t="shared" si="22"/>
        <v>2.8537642111429312E-2</v>
      </c>
      <c r="AY11" s="152">
        <v>10918</v>
      </c>
      <c r="AZ11" s="152">
        <v>9427</v>
      </c>
      <c r="BA11" s="152">
        <v>972</v>
      </c>
      <c r="BB11" s="152">
        <v>519</v>
      </c>
      <c r="BC11" s="187">
        <f t="shared" si="23"/>
        <v>17.840685521559813</v>
      </c>
      <c r="BD11" s="187">
        <f t="shared" si="24"/>
        <v>0.21802105907484734</v>
      </c>
      <c r="BE11" s="152">
        <v>121695</v>
      </c>
      <c r="BF11" s="152">
        <v>16094</v>
      </c>
      <c r="BG11" s="152">
        <v>106601</v>
      </c>
      <c r="BH11" s="152">
        <f t="shared" si="25"/>
        <v>13.224865442294259</v>
      </c>
      <c r="BI11" s="186">
        <f t="shared" si="26"/>
        <v>0.17394975545840466</v>
      </c>
      <c r="BJ11" s="152">
        <v>2512</v>
      </c>
      <c r="BK11" s="186">
        <f t="shared" si="27"/>
        <v>4.1047629630113791</v>
      </c>
      <c r="BL11" s="186">
        <f t="shared" si="28"/>
        <v>0.20469249990170943</v>
      </c>
      <c r="BM11" s="186">
        <f t="shared" si="29"/>
        <v>0.63997913244270477</v>
      </c>
      <c r="BN11" s="186">
        <f t="shared" si="30"/>
        <v>0.98849188497627849</v>
      </c>
      <c r="BO11" s="226">
        <v>76.147247719593793</v>
      </c>
      <c r="BP11" s="226">
        <v>12.691207953265632</v>
      </c>
      <c r="BQ11" s="226">
        <v>17.57244178144472</v>
      </c>
      <c r="BR11" s="186">
        <f t="shared" si="31"/>
        <v>2.8714453898944264E-2</v>
      </c>
      <c r="BS11" s="186">
        <f t="shared" si="32"/>
        <v>0.61316844855805575</v>
      </c>
      <c r="BT11" s="226">
        <v>3.9049870625432712</v>
      </c>
      <c r="BU11" s="111">
        <f t="shared" si="33"/>
        <v>6.3809897553209483E-3</v>
      </c>
      <c r="BV11" s="78">
        <f t="shared" si="34"/>
        <v>0.3753234364182228</v>
      </c>
    </row>
    <row r="12" spans="2:74" ht="16.8">
      <c r="B12" s="58" t="s">
        <v>29</v>
      </c>
      <c r="C12" s="145">
        <v>302817</v>
      </c>
      <c r="D12" s="243">
        <f t="shared" si="0"/>
        <v>0.25263552460954425</v>
      </c>
      <c r="E12" s="243">
        <f t="shared" si="1"/>
        <v>2.1031999019914855</v>
      </c>
      <c r="F12" s="225">
        <v>541</v>
      </c>
      <c r="G12" s="152">
        <v>536</v>
      </c>
      <c r="H12" s="186">
        <f t="shared" si="2"/>
        <v>1.7700459353338815</v>
      </c>
      <c r="I12" s="187">
        <f t="shared" si="3"/>
        <v>0.59899963584367044</v>
      </c>
      <c r="J12" s="152">
        <v>899</v>
      </c>
      <c r="K12" s="152">
        <v>888</v>
      </c>
      <c r="L12" s="152">
        <f t="shared" si="4"/>
        <v>2.932464161523296</v>
      </c>
      <c r="M12" s="124">
        <f t="shared" si="5"/>
        <v>0.50952116021535221</v>
      </c>
      <c r="N12" s="152">
        <v>34798</v>
      </c>
      <c r="O12" s="152">
        <v>34526</v>
      </c>
      <c r="P12" s="152">
        <f t="shared" si="6"/>
        <v>114.01605590174924</v>
      </c>
      <c r="Q12" s="186">
        <f t="shared" si="7"/>
        <v>0.54689773605843495</v>
      </c>
      <c r="R12" s="152">
        <v>3</v>
      </c>
      <c r="S12" s="152">
        <v>3</v>
      </c>
      <c r="T12" s="152">
        <f t="shared" si="8"/>
        <v>9.9069735186597847E-3</v>
      </c>
      <c r="U12" s="186">
        <f t="shared" si="9"/>
        <v>0.14751483569284421</v>
      </c>
      <c r="V12" s="152">
        <v>37</v>
      </c>
      <c r="W12" s="152">
        <v>37</v>
      </c>
      <c r="X12" s="186">
        <f t="shared" si="10"/>
        <v>0.12218600673013735</v>
      </c>
      <c r="Y12" s="186">
        <f t="shared" si="11"/>
        <v>0.14180217324539962</v>
      </c>
      <c r="Z12" s="152">
        <v>558</v>
      </c>
      <c r="AA12" s="152">
        <v>558</v>
      </c>
      <c r="AB12" s="152">
        <f t="shared" si="12"/>
        <v>1.8426970744707198</v>
      </c>
      <c r="AC12" s="186">
        <f t="shared" si="13"/>
        <v>0.11846306512667454</v>
      </c>
      <c r="AD12" s="152">
        <v>1</v>
      </c>
      <c r="AE12" s="152">
        <v>1</v>
      </c>
      <c r="AF12" s="152"/>
      <c r="AG12" s="152"/>
      <c r="AH12" s="152"/>
      <c r="AI12" s="186">
        <f t="shared" si="14"/>
        <v>0</v>
      </c>
      <c r="AJ12" s="186">
        <f t="shared" si="15"/>
        <v>0</v>
      </c>
      <c r="AK12" s="152">
        <v>30</v>
      </c>
      <c r="AL12" s="186">
        <f t="shared" si="16"/>
        <v>9.9069735186597854E-2</v>
      </c>
      <c r="AM12" s="186">
        <f t="shared" si="17"/>
        <v>1.5426840084811171E-2</v>
      </c>
      <c r="AN12" s="152">
        <v>2</v>
      </c>
      <c r="AO12" s="186">
        <f t="shared" si="18"/>
        <v>6.6046490124398562E-3</v>
      </c>
      <c r="AP12" s="186">
        <f t="shared" si="19"/>
        <v>9.0407483981820962E-3</v>
      </c>
      <c r="AQ12" s="152">
        <f t="shared" si="20"/>
        <v>2</v>
      </c>
      <c r="AR12" s="152" t="s">
        <v>110</v>
      </c>
      <c r="AS12" s="152">
        <v>1</v>
      </c>
      <c r="AT12" s="152">
        <v>1</v>
      </c>
      <c r="AU12" s="152" t="s">
        <v>110</v>
      </c>
      <c r="AV12" s="152" t="s">
        <v>110</v>
      </c>
      <c r="AW12" s="186">
        <f t="shared" si="21"/>
        <v>6.6046490124398562E-3</v>
      </c>
      <c r="AX12" s="186">
        <f t="shared" si="22"/>
        <v>5.2429618963435211E-3</v>
      </c>
      <c r="AY12" s="152">
        <v>255</v>
      </c>
      <c r="AZ12" s="152">
        <v>228</v>
      </c>
      <c r="BA12" s="152">
        <v>11</v>
      </c>
      <c r="BB12" s="152">
        <v>16</v>
      </c>
      <c r="BC12" s="187">
        <f t="shared" si="23"/>
        <v>0.84209274908608167</v>
      </c>
      <c r="BD12" s="187">
        <f t="shared" si="24"/>
        <v>1.0290745429772341E-2</v>
      </c>
      <c r="BE12" s="152">
        <v>69203</v>
      </c>
      <c r="BF12" s="152">
        <v>913</v>
      </c>
      <c r="BG12" s="152"/>
      <c r="BH12" s="152">
        <f t="shared" si="25"/>
        <v>1.3193069664609915</v>
      </c>
      <c r="BI12" s="186">
        <f t="shared" si="26"/>
        <v>1.7353153814066068E-2</v>
      </c>
      <c r="BJ12" s="152">
        <v>1391.2</v>
      </c>
      <c r="BK12" s="186">
        <f t="shared" si="27"/>
        <v>4.5941938530531647</v>
      </c>
      <c r="BL12" s="186">
        <f t="shared" si="28"/>
        <v>0.22909898410421611</v>
      </c>
      <c r="BM12" s="186">
        <f t="shared" si="29"/>
        <v>0.47978955327326345</v>
      </c>
      <c r="BN12" s="186">
        <f t="shared" si="30"/>
        <v>0.74106803779180164</v>
      </c>
      <c r="BO12" s="226">
        <v>24</v>
      </c>
      <c r="BP12" s="226">
        <v>7</v>
      </c>
      <c r="BQ12" s="226">
        <v>5</v>
      </c>
      <c r="BR12" s="186">
        <f t="shared" si="31"/>
        <v>1.6511622531099644E-2</v>
      </c>
      <c r="BS12" s="186">
        <f t="shared" si="32"/>
        <v>0.35258918752910179</v>
      </c>
      <c r="BT12" s="226">
        <v>2</v>
      </c>
      <c r="BU12" s="111">
        <f t="shared" si="33"/>
        <v>6.6046490124398562E-3</v>
      </c>
      <c r="BV12" s="78">
        <f t="shared" si="34"/>
        <v>0.38847885026269985</v>
      </c>
    </row>
    <row r="13" spans="2:74" ht="16.8">
      <c r="B13" s="58" t="s">
        <v>30</v>
      </c>
      <c r="C13" s="145">
        <v>323246</v>
      </c>
      <c r="D13" s="243">
        <f t="shared" si="0"/>
        <v>0.35932600682724997</v>
      </c>
      <c r="E13" s="243">
        <f t="shared" si="1"/>
        <v>2.9914020346508039</v>
      </c>
      <c r="F13" s="225">
        <v>628</v>
      </c>
      <c r="G13" s="152">
        <v>606</v>
      </c>
      <c r="H13" s="186">
        <f t="shared" si="2"/>
        <v>1.8747331753525178</v>
      </c>
      <c r="I13" s="187">
        <f t="shared" si="3"/>
        <v>0.63442674956815892</v>
      </c>
      <c r="J13" s="152">
        <v>1099</v>
      </c>
      <c r="K13" s="152">
        <v>1043</v>
      </c>
      <c r="L13" s="152">
        <f t="shared" si="4"/>
        <v>3.2266447225951755</v>
      </c>
      <c r="M13" s="124">
        <f t="shared" si="5"/>
        <v>0.56063558567257066</v>
      </c>
      <c r="N13" s="152">
        <v>43365</v>
      </c>
      <c r="O13" s="152">
        <v>41531</v>
      </c>
      <c r="P13" s="152">
        <f t="shared" si="6"/>
        <v>128.48109489367232</v>
      </c>
      <c r="Q13" s="186">
        <f t="shared" si="7"/>
        <v>0.61628179792685078</v>
      </c>
      <c r="R13" s="152">
        <v>8</v>
      </c>
      <c r="S13" s="152">
        <v>4</v>
      </c>
      <c r="T13" s="152">
        <f t="shared" si="8"/>
        <v>1.2374476404967116E-2</v>
      </c>
      <c r="U13" s="186">
        <f t="shared" si="9"/>
        <v>0.18425595366996037</v>
      </c>
      <c r="V13" s="152">
        <v>116</v>
      </c>
      <c r="W13" s="152">
        <v>73</v>
      </c>
      <c r="X13" s="186">
        <f t="shared" si="10"/>
        <v>0.22583419439064986</v>
      </c>
      <c r="Y13" s="186">
        <f t="shared" si="11"/>
        <v>0.2620904014683661</v>
      </c>
      <c r="Z13" s="152">
        <v>1717</v>
      </c>
      <c r="AA13" s="152">
        <v>1310</v>
      </c>
      <c r="AB13" s="152">
        <f t="shared" si="12"/>
        <v>4.0526410226267302</v>
      </c>
      <c r="AC13" s="186">
        <f t="shared" si="13"/>
        <v>0.26053564856087896</v>
      </c>
      <c r="AD13" s="152">
        <v>2</v>
      </c>
      <c r="AE13" s="152">
        <v>1</v>
      </c>
      <c r="AF13" s="152">
        <v>1</v>
      </c>
      <c r="AG13" s="152"/>
      <c r="AH13" s="152"/>
      <c r="AI13" s="186">
        <f t="shared" si="14"/>
        <v>3.093619101241779E-3</v>
      </c>
      <c r="AJ13" s="186">
        <f t="shared" si="15"/>
        <v>0.16887014843184447</v>
      </c>
      <c r="AK13" s="152">
        <v>216</v>
      </c>
      <c r="AL13" s="186">
        <f t="shared" si="16"/>
        <v>0.66822172586822426</v>
      </c>
      <c r="AM13" s="186">
        <f t="shared" si="17"/>
        <v>0.10405346987906518</v>
      </c>
      <c r="AN13" s="152">
        <v>10</v>
      </c>
      <c r="AO13" s="186">
        <f t="shared" si="18"/>
        <v>3.0936191012417787E-2</v>
      </c>
      <c r="AP13" s="186">
        <f t="shared" si="19"/>
        <v>4.2346886081998047E-2</v>
      </c>
      <c r="AQ13" s="152">
        <f t="shared" si="20"/>
        <v>5</v>
      </c>
      <c r="AR13" s="152" t="s">
        <v>110</v>
      </c>
      <c r="AS13" s="152">
        <v>1</v>
      </c>
      <c r="AT13" s="152">
        <v>3</v>
      </c>
      <c r="AU13" s="152">
        <v>1</v>
      </c>
      <c r="AV13" s="152" t="s">
        <v>110</v>
      </c>
      <c r="AW13" s="186">
        <f t="shared" si="21"/>
        <v>1.5468095506208894E-2</v>
      </c>
      <c r="AX13" s="186">
        <f t="shared" si="22"/>
        <v>1.2279022730096088E-2</v>
      </c>
      <c r="AY13" s="152">
        <v>3852</v>
      </c>
      <c r="AZ13" s="152">
        <v>3551</v>
      </c>
      <c r="BA13" s="152">
        <v>150</v>
      </c>
      <c r="BB13" s="152">
        <v>151</v>
      </c>
      <c r="BC13" s="187">
        <f t="shared" si="23"/>
        <v>11.916620777983331</v>
      </c>
      <c r="BD13" s="187">
        <f t="shared" si="24"/>
        <v>0.14562637066101411</v>
      </c>
      <c r="BE13" s="152">
        <v>65735</v>
      </c>
      <c r="BF13" s="152">
        <v>3669</v>
      </c>
      <c r="BG13" s="152">
        <v>62066</v>
      </c>
      <c r="BH13" s="152">
        <f t="shared" si="25"/>
        <v>5.5815014832281129</v>
      </c>
      <c r="BI13" s="186">
        <f t="shared" si="26"/>
        <v>7.3414797476368157E-2</v>
      </c>
      <c r="BJ13" s="152">
        <v>824.6</v>
      </c>
      <c r="BK13" s="186">
        <f t="shared" si="27"/>
        <v>2.5509983108839709</v>
      </c>
      <c r="BL13" s="186">
        <f t="shared" si="28"/>
        <v>0.12721081002855233</v>
      </c>
      <c r="BM13" s="186">
        <f t="shared" si="29"/>
        <v>0.61151115211032547</v>
      </c>
      <c r="BN13" s="186">
        <f t="shared" si="30"/>
        <v>0.94452112700357127</v>
      </c>
      <c r="BO13" s="226">
        <v>25.097172138925792</v>
      </c>
      <c r="BP13" s="226">
        <v>4.8800056936800154</v>
      </c>
      <c r="BQ13" s="226">
        <v>10.457155057885746</v>
      </c>
      <c r="BR13" s="186">
        <f t="shared" si="31"/>
        <v>3.2350454631722418E-2</v>
      </c>
      <c r="BS13" s="186">
        <f t="shared" si="32"/>
        <v>0.69081160820580045</v>
      </c>
      <c r="BT13" s="226">
        <v>1.3942873410514329</v>
      </c>
      <c r="BU13" s="111">
        <f t="shared" si="33"/>
        <v>4.3133939508963231E-3</v>
      </c>
      <c r="BV13" s="78">
        <f t="shared" si="34"/>
        <v>0.25370951879777082</v>
      </c>
    </row>
    <row r="14" spans="2:74" ht="16.8">
      <c r="B14" s="58" t="s">
        <v>31</v>
      </c>
      <c r="C14" s="145">
        <v>255930</v>
      </c>
      <c r="D14" s="243">
        <f t="shared" si="0"/>
        <v>0.64833405425404633</v>
      </c>
      <c r="E14" s="243">
        <f t="shared" si="1"/>
        <v>5.3974045078272352</v>
      </c>
      <c r="F14" s="225">
        <v>344</v>
      </c>
      <c r="G14" s="152">
        <v>269</v>
      </c>
      <c r="H14" s="186">
        <f t="shared" si="2"/>
        <v>1.0510686515844176</v>
      </c>
      <c r="I14" s="187">
        <f t="shared" si="3"/>
        <v>0.35569118686572682</v>
      </c>
      <c r="J14" s="152">
        <v>901</v>
      </c>
      <c r="K14" s="152">
        <v>730</v>
      </c>
      <c r="L14" s="152">
        <f t="shared" si="4"/>
        <v>2.8523424373852224</v>
      </c>
      <c r="M14" s="124">
        <f t="shared" si="5"/>
        <v>0.49559986004161727</v>
      </c>
      <c r="N14" s="152">
        <v>41909</v>
      </c>
      <c r="O14" s="152">
        <v>36230</v>
      </c>
      <c r="P14" s="152">
        <f t="shared" si="6"/>
        <v>141.56214589926932</v>
      </c>
      <c r="Q14" s="186">
        <f t="shared" si="7"/>
        <v>0.67902732199927363</v>
      </c>
      <c r="R14" s="152">
        <v>14</v>
      </c>
      <c r="S14" s="152">
        <v>7</v>
      </c>
      <c r="T14" s="152">
        <f t="shared" si="8"/>
        <v>2.7351228851639119E-2</v>
      </c>
      <c r="U14" s="186">
        <f t="shared" si="9"/>
        <v>0.40725979760090647</v>
      </c>
      <c r="V14" s="152">
        <v>272</v>
      </c>
      <c r="W14" s="152">
        <v>168</v>
      </c>
      <c r="X14" s="186">
        <f t="shared" si="10"/>
        <v>0.6564294924393389</v>
      </c>
      <c r="Y14" s="186">
        <f t="shared" si="11"/>
        <v>0.76181496638856749</v>
      </c>
      <c r="Z14" s="152">
        <v>5286</v>
      </c>
      <c r="AA14" s="152">
        <v>3981</v>
      </c>
      <c r="AB14" s="152">
        <f t="shared" si="12"/>
        <v>15.555034579767906</v>
      </c>
      <c r="AC14" s="186">
        <f t="shared" si="13"/>
        <v>1</v>
      </c>
      <c r="AD14" s="152">
        <v>7</v>
      </c>
      <c r="AE14" s="152">
        <v>5</v>
      </c>
      <c r="AF14" s="152"/>
      <c r="AG14" s="152">
        <v>2</v>
      </c>
      <c r="AH14" s="152"/>
      <c r="AI14" s="186">
        <f t="shared" si="14"/>
        <v>0</v>
      </c>
      <c r="AJ14" s="186">
        <f t="shared" si="15"/>
        <v>0</v>
      </c>
      <c r="AK14" s="152">
        <v>880</v>
      </c>
      <c r="AL14" s="186">
        <f t="shared" si="16"/>
        <v>3.438440198491775</v>
      </c>
      <c r="AM14" s="186">
        <f t="shared" si="17"/>
        <v>0.53542352751231359</v>
      </c>
      <c r="AN14" s="152">
        <v>61</v>
      </c>
      <c r="AO14" s="186">
        <f t="shared" si="18"/>
        <v>0.23834642284999805</v>
      </c>
      <c r="AP14" s="186">
        <f t="shared" si="19"/>
        <v>0.32625958420120893</v>
      </c>
      <c r="AQ14" s="152">
        <f t="shared" si="20"/>
        <v>48</v>
      </c>
      <c r="AR14" s="152">
        <v>4</v>
      </c>
      <c r="AS14" s="152">
        <v>5</v>
      </c>
      <c r="AT14" s="152">
        <v>26</v>
      </c>
      <c r="AU14" s="152">
        <v>12</v>
      </c>
      <c r="AV14" s="152">
        <v>1</v>
      </c>
      <c r="AW14" s="186">
        <f t="shared" si="21"/>
        <v>0.18755128355409684</v>
      </c>
      <c r="AX14" s="186">
        <f t="shared" si="22"/>
        <v>0.14888364717524849</v>
      </c>
      <c r="AY14" s="152">
        <v>14397</v>
      </c>
      <c r="AZ14" s="152">
        <v>13438</v>
      </c>
      <c r="BA14" s="152">
        <v>444</v>
      </c>
      <c r="BB14" s="152">
        <v>515</v>
      </c>
      <c r="BC14" s="187">
        <f t="shared" si="23"/>
        <v>56.253663111006915</v>
      </c>
      <c r="BD14" s="187">
        <f t="shared" si="24"/>
        <v>0.6874446160423725</v>
      </c>
      <c r="BE14" s="152">
        <v>44567</v>
      </c>
      <c r="BF14" s="152">
        <v>10670</v>
      </c>
      <c r="BG14" s="152">
        <v>33897</v>
      </c>
      <c r="BH14" s="152">
        <f t="shared" si="25"/>
        <v>23.94148136513564</v>
      </c>
      <c r="BI14" s="186">
        <f t="shared" si="26"/>
        <v>0.31490791698027409</v>
      </c>
      <c r="BJ14" s="152">
        <v>2217.6</v>
      </c>
      <c r="BK14" s="186">
        <f t="shared" si="27"/>
        <v>8.6648693001992729</v>
      </c>
      <c r="BL14" s="186">
        <f t="shared" si="28"/>
        <v>0.43209163948365314</v>
      </c>
      <c r="BM14" s="186">
        <f t="shared" si="29"/>
        <v>0.67572721567264338</v>
      </c>
      <c r="BN14" s="186">
        <f t="shared" si="30"/>
        <v>1.0437072637049192</v>
      </c>
      <c r="BO14" s="226">
        <v>28</v>
      </c>
      <c r="BP14" s="226">
        <v>7</v>
      </c>
      <c r="BQ14" s="226">
        <v>7</v>
      </c>
      <c r="BR14" s="186">
        <f t="shared" si="31"/>
        <v>2.7351228851639119E-2</v>
      </c>
      <c r="BS14" s="186">
        <f t="shared" si="32"/>
        <v>0.58405814089790176</v>
      </c>
      <c r="BT14" s="226">
        <v>2</v>
      </c>
      <c r="BU14" s="111">
        <f t="shared" si="33"/>
        <v>7.8146368147540349E-3</v>
      </c>
      <c r="BV14" s="78">
        <f t="shared" si="34"/>
        <v>0.45964912280701753</v>
      </c>
    </row>
    <row r="15" spans="2:74" ht="16.8">
      <c r="B15" s="58" t="s">
        <v>32</v>
      </c>
      <c r="C15" s="145">
        <v>521210</v>
      </c>
      <c r="D15" s="243">
        <f t="shared" si="0"/>
        <v>0.49075131492878793</v>
      </c>
      <c r="E15" s="243">
        <f t="shared" si="1"/>
        <v>4.0855224895850855</v>
      </c>
      <c r="F15" s="225">
        <v>847</v>
      </c>
      <c r="G15" s="152">
        <v>796</v>
      </c>
      <c r="H15" s="186">
        <f t="shared" si="2"/>
        <v>1.5272155177375721</v>
      </c>
      <c r="I15" s="187">
        <f t="shared" si="3"/>
        <v>0.51682361497982843</v>
      </c>
      <c r="J15" s="152">
        <v>2184</v>
      </c>
      <c r="K15" s="152">
        <v>1978</v>
      </c>
      <c r="L15" s="152">
        <f t="shared" si="4"/>
        <v>3.7950154448302986</v>
      </c>
      <c r="M15" s="124">
        <f t="shared" si="5"/>
        <v>0.65939106702694261</v>
      </c>
      <c r="N15" s="152">
        <v>81956</v>
      </c>
      <c r="O15" s="152">
        <v>75820</v>
      </c>
      <c r="P15" s="152">
        <f t="shared" si="6"/>
        <v>145.46919667696324</v>
      </c>
      <c r="Q15" s="186">
        <f t="shared" si="7"/>
        <v>0.69776816694507182</v>
      </c>
      <c r="R15" s="152">
        <v>21</v>
      </c>
      <c r="S15" s="152">
        <v>9</v>
      </c>
      <c r="T15" s="152">
        <f t="shared" si="8"/>
        <v>1.7267512135223807E-2</v>
      </c>
      <c r="U15" s="186">
        <f t="shared" si="9"/>
        <v>0.25711325569348248</v>
      </c>
      <c r="V15" s="152">
        <v>335</v>
      </c>
      <c r="W15" s="152">
        <v>203</v>
      </c>
      <c r="X15" s="186">
        <f t="shared" si="10"/>
        <v>0.38947832927227027</v>
      </c>
      <c r="Y15" s="186">
        <f t="shared" si="11"/>
        <v>0.45200653496087273</v>
      </c>
      <c r="Z15" s="152">
        <v>6306</v>
      </c>
      <c r="AA15" s="152">
        <v>4858</v>
      </c>
      <c r="AB15" s="152">
        <f t="shared" si="12"/>
        <v>9.3206193281019161</v>
      </c>
      <c r="AC15" s="186">
        <f t="shared" si="13"/>
        <v>0.5992027391713447</v>
      </c>
      <c r="AD15" s="152">
        <v>7</v>
      </c>
      <c r="AE15" s="152">
        <v>3</v>
      </c>
      <c r="AF15" s="152">
        <v>1</v>
      </c>
      <c r="AG15" s="152">
        <v>1</v>
      </c>
      <c r="AH15" s="152">
        <v>2</v>
      </c>
      <c r="AI15" s="186">
        <f t="shared" si="14"/>
        <v>1.9186124594693119E-3</v>
      </c>
      <c r="AJ15" s="186">
        <f t="shared" si="15"/>
        <v>0.10473053088006753</v>
      </c>
      <c r="AK15" s="152">
        <v>1014</v>
      </c>
      <c r="AL15" s="186">
        <f t="shared" si="16"/>
        <v>1.9454730339018822</v>
      </c>
      <c r="AM15" s="186">
        <f t="shared" si="17"/>
        <v>0.302943187713061</v>
      </c>
      <c r="AN15" s="152">
        <v>49</v>
      </c>
      <c r="AO15" s="186">
        <f t="shared" si="18"/>
        <v>9.4012010513996283E-2</v>
      </c>
      <c r="AP15" s="186">
        <f t="shared" si="19"/>
        <v>0.12868797900742801</v>
      </c>
      <c r="AQ15" s="152">
        <f t="shared" si="20"/>
        <v>58</v>
      </c>
      <c r="AR15" s="152">
        <v>8</v>
      </c>
      <c r="AS15" s="152">
        <v>4</v>
      </c>
      <c r="AT15" s="152">
        <v>43</v>
      </c>
      <c r="AU15" s="152">
        <v>3</v>
      </c>
      <c r="AV15" s="152" t="s">
        <v>110</v>
      </c>
      <c r="AW15" s="186">
        <f t="shared" si="21"/>
        <v>0.11127952264922009</v>
      </c>
      <c r="AX15" s="186">
        <f t="shared" si="22"/>
        <v>8.833691177142923E-2</v>
      </c>
      <c r="AY15" s="152">
        <v>11879</v>
      </c>
      <c r="AZ15" s="152">
        <v>10803</v>
      </c>
      <c r="BA15" s="152">
        <v>568</v>
      </c>
      <c r="BB15" s="152">
        <v>508</v>
      </c>
      <c r="BC15" s="187">
        <f t="shared" si="23"/>
        <v>22.791197406035955</v>
      </c>
      <c r="BD15" s="187">
        <f t="shared" si="24"/>
        <v>0.27851850143555673</v>
      </c>
      <c r="BE15" s="152">
        <v>112563</v>
      </c>
      <c r="BF15" s="152">
        <v>15518</v>
      </c>
      <c r="BG15" s="152">
        <v>97045</v>
      </c>
      <c r="BH15" s="152">
        <f t="shared" si="25"/>
        <v>13.786057585529882</v>
      </c>
      <c r="BI15" s="186">
        <f t="shared" si="26"/>
        <v>0.18133124727826241</v>
      </c>
      <c r="BJ15" s="152">
        <v>2370</v>
      </c>
      <c r="BK15" s="186">
        <f t="shared" si="27"/>
        <v>4.5471115289422688</v>
      </c>
      <c r="BL15" s="186">
        <f t="shared" si="28"/>
        <v>0.22675112657619664</v>
      </c>
      <c r="BM15" s="186">
        <f t="shared" si="29"/>
        <v>0.40486568070823137</v>
      </c>
      <c r="BN15" s="186">
        <f t="shared" si="30"/>
        <v>0.62534295197713008</v>
      </c>
      <c r="BO15" s="226">
        <v>35</v>
      </c>
      <c r="BP15" s="226">
        <v>10</v>
      </c>
      <c r="BQ15" s="226">
        <v>7</v>
      </c>
      <c r="BR15" s="186">
        <f t="shared" si="31"/>
        <v>1.3430287216285183E-2</v>
      </c>
      <c r="BS15" s="186">
        <f t="shared" si="32"/>
        <v>0.28679035321655377</v>
      </c>
      <c r="BT15" s="226">
        <v>3</v>
      </c>
      <c r="BU15" s="111">
        <f t="shared" si="33"/>
        <v>5.755837378407935E-3</v>
      </c>
      <c r="BV15" s="78">
        <f t="shared" si="34"/>
        <v>0.33855259876057631</v>
      </c>
    </row>
    <row r="16" spans="2:74" ht="16.8">
      <c r="B16" s="58" t="s">
        <v>33</v>
      </c>
      <c r="C16" s="145">
        <v>597925</v>
      </c>
      <c r="D16" s="243">
        <f t="shared" si="0"/>
        <v>0.37930062895202626</v>
      </c>
      <c r="E16" s="243">
        <f t="shared" si="1"/>
        <v>3.1576914880444829</v>
      </c>
      <c r="F16" s="225">
        <v>711</v>
      </c>
      <c r="G16" s="152">
        <v>655</v>
      </c>
      <c r="H16" s="186">
        <f t="shared" si="2"/>
        <v>1.0954551156081447</v>
      </c>
      <c r="I16" s="187">
        <f t="shared" si="3"/>
        <v>0.37071196980466536</v>
      </c>
      <c r="J16" s="152">
        <v>1814</v>
      </c>
      <c r="K16" s="152">
        <v>1628</v>
      </c>
      <c r="L16" s="152">
        <f t="shared" si="4"/>
        <v>2.7227495087176488</v>
      </c>
      <c r="M16" s="124">
        <f t="shared" si="5"/>
        <v>0.47308284508989579</v>
      </c>
      <c r="N16" s="152">
        <v>76853</v>
      </c>
      <c r="O16" s="152">
        <v>71584</v>
      </c>
      <c r="P16" s="152">
        <f t="shared" si="6"/>
        <v>119.72070075678387</v>
      </c>
      <c r="Q16" s="186">
        <f t="shared" si="7"/>
        <v>0.57426105196654098</v>
      </c>
      <c r="R16" s="152">
        <v>25</v>
      </c>
      <c r="S16" s="152">
        <v>6</v>
      </c>
      <c r="T16" s="152">
        <f t="shared" si="8"/>
        <v>1.0034703349082243E-2</v>
      </c>
      <c r="U16" s="186">
        <f t="shared" si="9"/>
        <v>0.14941673286783461</v>
      </c>
      <c r="V16" s="152">
        <v>510</v>
      </c>
      <c r="W16" s="152">
        <v>150</v>
      </c>
      <c r="X16" s="186">
        <f t="shared" si="10"/>
        <v>0.25086758372705603</v>
      </c>
      <c r="Y16" s="186">
        <f t="shared" si="11"/>
        <v>0.2911427382014975</v>
      </c>
      <c r="Z16" s="152">
        <v>8037</v>
      </c>
      <c r="AA16" s="152">
        <v>3259</v>
      </c>
      <c r="AB16" s="152">
        <f t="shared" si="12"/>
        <v>5.4505163691098382</v>
      </c>
      <c r="AC16" s="186">
        <f t="shared" si="13"/>
        <v>0.35040207343538832</v>
      </c>
      <c r="AD16" s="152">
        <v>11</v>
      </c>
      <c r="AE16" s="152">
        <v>2</v>
      </c>
      <c r="AF16" s="152">
        <v>1</v>
      </c>
      <c r="AG16" s="152">
        <v>1</v>
      </c>
      <c r="AH16" s="152">
        <v>6</v>
      </c>
      <c r="AI16" s="186">
        <f t="shared" si="14"/>
        <v>1.6724505581803739E-3</v>
      </c>
      <c r="AJ16" s="186">
        <f t="shared" si="15"/>
        <v>9.129338963916879E-2</v>
      </c>
      <c r="AK16" s="152">
        <v>1106</v>
      </c>
      <c r="AL16" s="186">
        <f t="shared" si="16"/>
        <v>1.8497303173474935</v>
      </c>
      <c r="AM16" s="186">
        <f t="shared" si="17"/>
        <v>0.28803442092582759</v>
      </c>
      <c r="AN16" s="152">
        <v>50</v>
      </c>
      <c r="AO16" s="186">
        <f t="shared" si="18"/>
        <v>8.3622527909018682E-2</v>
      </c>
      <c r="AP16" s="186">
        <f t="shared" si="19"/>
        <v>0.11446637570315289</v>
      </c>
      <c r="AQ16" s="152">
        <f t="shared" si="20"/>
        <v>86</v>
      </c>
      <c r="AR16" s="152">
        <v>8</v>
      </c>
      <c r="AS16" s="152">
        <v>7</v>
      </c>
      <c r="AT16" s="152">
        <v>49</v>
      </c>
      <c r="AU16" s="152">
        <v>12</v>
      </c>
      <c r="AV16" s="152">
        <v>10</v>
      </c>
      <c r="AW16" s="186">
        <f t="shared" si="21"/>
        <v>0.14383074800351214</v>
      </c>
      <c r="AX16" s="186">
        <f t="shared" si="22"/>
        <v>0.11417701832219326</v>
      </c>
      <c r="AY16" s="152">
        <v>16670</v>
      </c>
      <c r="AZ16" s="152">
        <v>15185</v>
      </c>
      <c r="BA16" s="152">
        <v>787</v>
      </c>
      <c r="BB16" s="152">
        <v>698</v>
      </c>
      <c r="BC16" s="187">
        <f t="shared" si="23"/>
        <v>27.879750804866831</v>
      </c>
      <c r="BD16" s="187">
        <f t="shared" si="24"/>
        <v>0.34070287208831768</v>
      </c>
      <c r="BE16" s="152">
        <v>106688</v>
      </c>
      <c r="BF16" s="152">
        <v>16427</v>
      </c>
      <c r="BG16" s="152">
        <v>90261</v>
      </c>
      <c r="BH16" s="152">
        <f t="shared" si="25"/>
        <v>15.397233053389323</v>
      </c>
      <c r="BI16" s="186">
        <f t="shared" si="26"/>
        <v>0.20252341591374987</v>
      </c>
      <c r="BJ16" s="152">
        <v>2573.6</v>
      </c>
      <c r="BK16" s="186">
        <f t="shared" si="27"/>
        <v>4.3042187565330101</v>
      </c>
      <c r="BL16" s="186">
        <f t="shared" si="28"/>
        <v>0.21463877581671861</v>
      </c>
      <c r="BM16" s="186">
        <f t="shared" si="29"/>
        <v>0.42228655963918887</v>
      </c>
      <c r="BN16" s="186">
        <f t="shared" si="30"/>
        <v>0.65225070033867127</v>
      </c>
      <c r="BO16" s="226">
        <v>42</v>
      </c>
      <c r="BP16" s="226">
        <v>10</v>
      </c>
      <c r="BQ16" s="226">
        <v>10</v>
      </c>
      <c r="BR16" s="186">
        <f t="shared" si="31"/>
        <v>1.6724505581803738E-2</v>
      </c>
      <c r="BS16" s="186">
        <f t="shared" si="32"/>
        <v>0.35713509219383699</v>
      </c>
      <c r="BT16" s="226">
        <v>3</v>
      </c>
      <c r="BU16" s="111">
        <f t="shared" si="33"/>
        <v>5.0173516745411215E-3</v>
      </c>
      <c r="BV16" s="78">
        <f t="shared" si="34"/>
        <v>0.29511560814483423</v>
      </c>
    </row>
    <row r="17" spans="2:74" ht="16.8">
      <c r="B17" s="58" t="s">
        <v>34</v>
      </c>
      <c r="C17" s="145">
        <v>342446</v>
      </c>
      <c r="D17" s="243">
        <f t="shared" si="0"/>
        <v>0.35308387569619809</v>
      </c>
      <c r="E17" s="243">
        <f t="shared" si="1"/>
        <v>2.9394360666685233</v>
      </c>
      <c r="F17" s="225">
        <v>265</v>
      </c>
      <c r="G17" s="152">
        <v>211</v>
      </c>
      <c r="H17" s="186">
        <f t="shared" si="2"/>
        <v>0.61615553985153859</v>
      </c>
      <c r="I17" s="187">
        <f t="shared" si="3"/>
        <v>0.20851263609975934</v>
      </c>
      <c r="J17" s="152">
        <v>776</v>
      </c>
      <c r="K17" s="152">
        <v>641</v>
      </c>
      <c r="L17" s="152">
        <f t="shared" si="4"/>
        <v>1.8718279670371387</v>
      </c>
      <c r="M17" s="124">
        <f t="shared" si="5"/>
        <v>0.32523362774632508</v>
      </c>
      <c r="N17" s="152">
        <v>38864</v>
      </c>
      <c r="O17" s="152">
        <v>34129</v>
      </c>
      <c r="P17" s="152">
        <f t="shared" si="6"/>
        <v>99.662428528877555</v>
      </c>
      <c r="Q17" s="186">
        <f t="shared" si="7"/>
        <v>0.47804807929417686</v>
      </c>
      <c r="R17" s="152">
        <v>15</v>
      </c>
      <c r="S17" s="152">
        <v>4</v>
      </c>
      <c r="T17" s="152">
        <f t="shared" si="8"/>
        <v>1.1680673741261397E-2</v>
      </c>
      <c r="U17" s="186">
        <f t="shared" si="9"/>
        <v>0.17392523200738222</v>
      </c>
      <c r="V17" s="152">
        <v>216</v>
      </c>
      <c r="W17" s="152">
        <v>95</v>
      </c>
      <c r="X17" s="186">
        <f t="shared" si="10"/>
        <v>0.27741600135495814</v>
      </c>
      <c r="Y17" s="186">
        <f t="shared" si="11"/>
        <v>0.32195333113770519</v>
      </c>
      <c r="Z17" s="152">
        <v>3620</v>
      </c>
      <c r="AA17" s="152">
        <v>2141</v>
      </c>
      <c r="AB17" s="152">
        <f t="shared" si="12"/>
        <v>6.2520806200101626</v>
      </c>
      <c r="AC17" s="186">
        <f t="shared" si="13"/>
        <v>0.40193292968580785</v>
      </c>
      <c r="AD17" s="152">
        <v>5</v>
      </c>
      <c r="AE17" s="152">
        <v>2</v>
      </c>
      <c r="AF17" s="152"/>
      <c r="AG17" s="152"/>
      <c r="AH17" s="152">
        <v>2</v>
      </c>
      <c r="AI17" s="186">
        <f t="shared" si="14"/>
        <v>0</v>
      </c>
      <c r="AJ17" s="186">
        <f t="shared" si="15"/>
        <v>0</v>
      </c>
      <c r="AK17" s="152">
        <v>703</v>
      </c>
      <c r="AL17" s="186">
        <f t="shared" si="16"/>
        <v>2.0528784100266901</v>
      </c>
      <c r="AM17" s="186">
        <f t="shared" si="17"/>
        <v>0.3196680286405712</v>
      </c>
      <c r="AN17" s="152">
        <v>65</v>
      </c>
      <c r="AO17" s="186">
        <f t="shared" si="18"/>
        <v>0.18981094829549769</v>
      </c>
      <c r="AP17" s="186">
        <f t="shared" si="19"/>
        <v>0.25982198653218325</v>
      </c>
      <c r="AQ17" s="152">
        <f t="shared" si="20"/>
        <v>34</v>
      </c>
      <c r="AR17" s="152">
        <v>6</v>
      </c>
      <c r="AS17" s="152">
        <v>8</v>
      </c>
      <c r="AT17" s="152">
        <v>14</v>
      </c>
      <c r="AU17" s="152">
        <v>5</v>
      </c>
      <c r="AV17" s="152">
        <v>1</v>
      </c>
      <c r="AW17" s="186">
        <f t="shared" si="21"/>
        <v>9.9285726800721869E-2</v>
      </c>
      <c r="AX17" s="186">
        <f t="shared" si="22"/>
        <v>7.8815888851398327E-2</v>
      </c>
      <c r="AY17" s="152">
        <v>10411</v>
      </c>
      <c r="AZ17" s="152">
        <v>9643</v>
      </c>
      <c r="BA17" s="152">
        <v>348</v>
      </c>
      <c r="BB17" s="152">
        <v>420</v>
      </c>
      <c r="BC17" s="187">
        <f t="shared" si="23"/>
        <v>30.401873580068099</v>
      </c>
      <c r="BD17" s="187">
        <f t="shared" si="24"/>
        <v>0.37152432667321406</v>
      </c>
      <c r="BE17" s="152">
        <v>57134</v>
      </c>
      <c r="BF17" s="152">
        <v>8377</v>
      </c>
      <c r="BG17" s="152">
        <v>48757</v>
      </c>
      <c r="BH17" s="152">
        <f t="shared" si="25"/>
        <v>14.662022613505094</v>
      </c>
      <c r="BI17" s="186">
        <f t="shared" si="26"/>
        <v>0.19285302064308607</v>
      </c>
      <c r="BJ17" s="152">
        <v>1607.7</v>
      </c>
      <c r="BK17" s="186">
        <f t="shared" si="27"/>
        <v>4.6947547934564868</v>
      </c>
      <c r="BL17" s="186">
        <f t="shared" si="28"/>
        <v>0.23411366350692681</v>
      </c>
      <c r="BM17" s="186">
        <f t="shared" si="29"/>
        <v>0.50501061862921337</v>
      </c>
      <c r="BN17" s="186">
        <f t="shared" si="30"/>
        <v>0.78002371176769469</v>
      </c>
      <c r="BO17" s="226">
        <v>32</v>
      </c>
      <c r="BP17" s="226">
        <v>7</v>
      </c>
      <c r="BQ17" s="226">
        <v>7</v>
      </c>
      <c r="BR17" s="186">
        <f t="shared" si="31"/>
        <v>2.0441179047207443E-2</v>
      </c>
      <c r="BS17" s="186">
        <f t="shared" si="32"/>
        <v>0.4365009373740677</v>
      </c>
      <c r="BT17" s="226">
        <v>2</v>
      </c>
      <c r="BU17" s="111">
        <f t="shared" si="33"/>
        <v>5.8403368706306984E-3</v>
      </c>
      <c r="BV17" s="78">
        <f t="shared" si="34"/>
        <v>0.34352277439362705</v>
      </c>
    </row>
    <row r="18" spans="2:74" ht="16.8">
      <c r="B18" s="58" t="s">
        <v>35</v>
      </c>
      <c r="C18" s="145">
        <v>2031051</v>
      </c>
      <c r="D18" s="243">
        <f t="shared" si="0"/>
        <v>0.76114284307905644</v>
      </c>
      <c r="E18" s="243">
        <f t="shared" si="1"/>
        <v>6.3365417648192244</v>
      </c>
      <c r="F18" s="225">
        <v>1799</v>
      </c>
      <c r="G18" s="152">
        <v>1370</v>
      </c>
      <c r="H18" s="186">
        <f t="shared" si="2"/>
        <v>0.67452762141374101</v>
      </c>
      <c r="I18" s="187">
        <f t="shared" si="3"/>
        <v>0.22826627915569556</v>
      </c>
      <c r="J18" s="152">
        <v>8922</v>
      </c>
      <c r="K18" s="152">
        <v>6423</v>
      </c>
      <c r="L18" s="152">
        <f t="shared" si="4"/>
        <v>3.1624021257959547</v>
      </c>
      <c r="M18" s="124">
        <f t="shared" si="5"/>
        <v>0.54947331372194519</v>
      </c>
      <c r="N18" s="152">
        <v>289128</v>
      </c>
      <c r="O18" s="152">
        <v>225702</v>
      </c>
      <c r="P18" s="152">
        <f t="shared" si="6"/>
        <v>111.12571767030961</v>
      </c>
      <c r="Q18" s="186">
        <f t="shared" si="7"/>
        <v>0.53303372872441857</v>
      </c>
      <c r="R18" s="152">
        <v>183</v>
      </c>
      <c r="S18" s="152">
        <v>38</v>
      </c>
      <c r="T18" s="152">
        <f t="shared" si="8"/>
        <v>1.8709525265490624E-2</v>
      </c>
      <c r="U18" s="186">
        <f t="shared" si="9"/>
        <v>0.27858483120315541</v>
      </c>
      <c r="V18" s="152">
        <v>3841</v>
      </c>
      <c r="W18" s="152">
        <v>1748</v>
      </c>
      <c r="X18" s="186">
        <f t="shared" si="10"/>
        <v>0.86063816221256872</v>
      </c>
      <c r="Y18" s="186">
        <f t="shared" si="11"/>
        <v>0.99880800629821687</v>
      </c>
      <c r="Z18" s="152">
        <v>50682</v>
      </c>
      <c r="AA18" s="152">
        <v>27679</v>
      </c>
      <c r="AB18" s="152">
        <f t="shared" si="12"/>
        <v>13.627919732197762</v>
      </c>
      <c r="AC18" s="186">
        <f t="shared" si="13"/>
        <v>0.87610989627263836</v>
      </c>
      <c r="AD18" s="152">
        <v>36</v>
      </c>
      <c r="AE18" s="152">
        <v>9</v>
      </c>
      <c r="AF18" s="152">
        <v>8</v>
      </c>
      <c r="AG18" s="152">
        <v>3</v>
      </c>
      <c r="AH18" s="152">
        <v>16</v>
      </c>
      <c r="AI18" s="186">
        <f t="shared" si="14"/>
        <v>3.9388474243138155E-3</v>
      </c>
      <c r="AJ18" s="186">
        <f t="shared" si="15"/>
        <v>0.2150082888120485</v>
      </c>
      <c r="AK18" s="152">
        <v>8789</v>
      </c>
      <c r="AL18" s="186">
        <f t="shared" si="16"/>
        <v>4.3273162515367654</v>
      </c>
      <c r="AM18" s="186">
        <f t="shared" si="17"/>
        <v>0.67383662309307402</v>
      </c>
      <c r="AN18" s="152">
        <v>1074</v>
      </c>
      <c r="AO18" s="186">
        <f t="shared" si="18"/>
        <v>0.52879026671412976</v>
      </c>
      <c r="AP18" s="186">
        <f t="shared" si="19"/>
        <v>0.72383252278291854</v>
      </c>
      <c r="AQ18" s="152">
        <f t="shared" si="20"/>
        <v>1468</v>
      </c>
      <c r="AR18" s="152">
        <v>73</v>
      </c>
      <c r="AS18" s="152">
        <v>40</v>
      </c>
      <c r="AT18" s="152">
        <v>1145</v>
      </c>
      <c r="AU18" s="152">
        <v>165</v>
      </c>
      <c r="AV18" s="152">
        <v>45</v>
      </c>
      <c r="AW18" s="186">
        <f t="shared" si="21"/>
        <v>0.72277850236158525</v>
      </c>
      <c r="AX18" s="186">
        <f t="shared" si="22"/>
        <v>0.57376253306428604</v>
      </c>
      <c r="AY18" s="152">
        <v>113985</v>
      </c>
      <c r="AZ18" s="152">
        <v>101965</v>
      </c>
      <c r="BA18" s="152">
        <v>4448</v>
      </c>
      <c r="BB18" s="152">
        <v>7572</v>
      </c>
      <c r="BC18" s="187">
        <f t="shared" si="23"/>
        <v>56.121190457551293</v>
      </c>
      <c r="BD18" s="187">
        <f t="shared" si="24"/>
        <v>0.68582574169082655</v>
      </c>
      <c r="BE18" s="152">
        <v>409801</v>
      </c>
      <c r="BF18" s="152">
        <v>243256</v>
      </c>
      <c r="BG18" s="152">
        <v>166545</v>
      </c>
      <c r="BH18" s="152">
        <f t="shared" si="25"/>
        <v>59.359542802482181</v>
      </c>
      <c r="BI18" s="186">
        <f t="shared" si="26"/>
        <v>0.78076998209693627</v>
      </c>
      <c r="BJ18" s="152">
        <v>3137.8</v>
      </c>
      <c r="BK18" s="186">
        <f t="shared" si="27"/>
        <v>1.5449144310014866</v>
      </c>
      <c r="BL18" s="186">
        <f t="shared" si="28"/>
        <v>7.7040355281300724E-2</v>
      </c>
      <c r="BM18" s="186">
        <f t="shared" si="29"/>
        <v>0.23167906665071433</v>
      </c>
      <c r="BN18" s="186">
        <f t="shared" si="30"/>
        <v>0.35784428849891015</v>
      </c>
      <c r="BO18" s="226">
        <v>84</v>
      </c>
      <c r="BP18" s="226">
        <v>31</v>
      </c>
      <c r="BQ18" s="226">
        <v>12</v>
      </c>
      <c r="BR18" s="186">
        <f t="shared" si="31"/>
        <v>5.9082711364707233E-3</v>
      </c>
      <c r="BS18" s="186">
        <f t="shared" si="32"/>
        <v>0.12616522184819581</v>
      </c>
      <c r="BT18" s="226">
        <v>8</v>
      </c>
      <c r="BU18" s="111">
        <f t="shared" si="33"/>
        <v>3.9388474243138155E-3</v>
      </c>
      <c r="BV18" s="78">
        <f t="shared" si="34"/>
        <v>0.2316790666507143</v>
      </c>
    </row>
    <row r="19" spans="2:74" ht="16.8">
      <c r="B19" s="58" t="s">
        <v>36</v>
      </c>
      <c r="C19" s="145">
        <v>272933</v>
      </c>
      <c r="D19" s="243">
        <f t="shared" si="0"/>
        <v>0.64127630249417822</v>
      </c>
      <c r="E19" s="243">
        <f t="shared" si="1"/>
        <v>5.3386484685387128</v>
      </c>
      <c r="F19" s="225">
        <v>667</v>
      </c>
      <c r="G19" s="152">
        <v>596</v>
      </c>
      <c r="H19" s="186">
        <f t="shared" si="2"/>
        <v>2.1836861061139548</v>
      </c>
      <c r="I19" s="187">
        <f t="shared" si="3"/>
        <v>0.7389792300008361</v>
      </c>
      <c r="J19" s="152">
        <v>1209</v>
      </c>
      <c r="K19" s="152">
        <v>1070</v>
      </c>
      <c r="L19" s="152">
        <f t="shared" si="4"/>
        <v>3.9203760629898179</v>
      </c>
      <c r="M19" s="124">
        <f t="shared" si="5"/>
        <v>0.68117271007241875</v>
      </c>
      <c r="N19" s="152">
        <v>51957</v>
      </c>
      <c r="O19" s="152">
        <v>47356</v>
      </c>
      <c r="P19" s="152">
        <f t="shared" si="6"/>
        <v>173.50778396163162</v>
      </c>
      <c r="Q19" s="186">
        <f t="shared" si="7"/>
        <v>0.83226010132206785</v>
      </c>
      <c r="R19" s="152">
        <v>11</v>
      </c>
      <c r="S19" s="152">
        <v>7</v>
      </c>
      <c r="T19" s="152">
        <f t="shared" si="8"/>
        <v>2.5647320038251147E-2</v>
      </c>
      <c r="U19" s="186">
        <f t="shared" si="9"/>
        <v>0.3818885953695596</v>
      </c>
      <c r="V19" s="152">
        <v>188</v>
      </c>
      <c r="W19" s="152">
        <v>133</v>
      </c>
      <c r="X19" s="186">
        <f t="shared" si="10"/>
        <v>0.4872990807267718</v>
      </c>
      <c r="Y19" s="186">
        <f t="shared" si="11"/>
        <v>0.56553177009997191</v>
      </c>
      <c r="Z19" s="152">
        <v>2352</v>
      </c>
      <c r="AA19" s="152">
        <v>1907</v>
      </c>
      <c r="AB19" s="152">
        <f t="shared" si="12"/>
        <v>6.9870627589921339</v>
      </c>
      <c r="AC19" s="186">
        <f t="shared" si="13"/>
        <v>0.44918336395600522</v>
      </c>
      <c r="AD19" s="152">
        <v>5</v>
      </c>
      <c r="AE19" s="152"/>
      <c r="AF19" s="152">
        <v>5</v>
      </c>
      <c r="AG19" s="152"/>
      <c r="AH19" s="152"/>
      <c r="AI19" s="186">
        <f t="shared" si="14"/>
        <v>1.8319514313036533E-2</v>
      </c>
      <c r="AJ19" s="186">
        <f t="shared" si="15"/>
        <v>1</v>
      </c>
      <c r="AK19" s="152">
        <v>700</v>
      </c>
      <c r="AL19" s="186">
        <f t="shared" si="16"/>
        <v>2.5647320038251142</v>
      </c>
      <c r="AM19" s="186">
        <f t="shared" si="17"/>
        <v>0.39937232504846543</v>
      </c>
      <c r="AN19" s="152">
        <v>16</v>
      </c>
      <c r="AO19" s="186">
        <f t="shared" si="18"/>
        <v>5.862244580171691E-2</v>
      </c>
      <c r="AP19" s="186">
        <f t="shared" si="19"/>
        <v>8.0245109464734815E-2</v>
      </c>
      <c r="AQ19" s="152">
        <f t="shared" si="20"/>
        <v>12</v>
      </c>
      <c r="AR19" s="152">
        <v>5</v>
      </c>
      <c r="AS19" s="152">
        <v>2</v>
      </c>
      <c r="AT19" s="152">
        <v>4</v>
      </c>
      <c r="AU19" s="152">
        <v>1</v>
      </c>
      <c r="AV19" s="152" t="s">
        <v>110</v>
      </c>
      <c r="AW19" s="186">
        <f t="shared" si="21"/>
        <v>4.3966834351287676E-2</v>
      </c>
      <c r="AX19" s="186">
        <f t="shared" si="22"/>
        <v>3.4902147982802868E-2</v>
      </c>
      <c r="AY19" s="152">
        <v>3911</v>
      </c>
      <c r="AZ19" s="152">
        <v>3111</v>
      </c>
      <c r="BA19" s="152">
        <v>143</v>
      </c>
      <c r="BB19" s="152">
        <v>657</v>
      </c>
      <c r="BC19" s="187">
        <f t="shared" si="23"/>
        <v>14.329524095657176</v>
      </c>
      <c r="BD19" s="187">
        <f t="shared" si="24"/>
        <v>0.17511311522185152</v>
      </c>
      <c r="BE19" s="152">
        <v>52212</v>
      </c>
      <c r="BF19" s="152">
        <v>4311</v>
      </c>
      <c r="BG19" s="152">
        <v>47901</v>
      </c>
      <c r="BH19" s="152">
        <f t="shared" si="25"/>
        <v>8.2567225925074688</v>
      </c>
      <c r="BI19" s="186">
        <f t="shared" si="26"/>
        <v>0.10860260787692344</v>
      </c>
      <c r="BJ19" s="152">
        <v>312</v>
      </c>
      <c r="BK19" s="186">
        <f t="shared" si="27"/>
        <v>1.1431376931334796</v>
      </c>
      <c r="BL19" s="186">
        <f t="shared" si="28"/>
        <v>5.7004926776015749E-2</v>
      </c>
      <c r="BM19" s="186">
        <f t="shared" si="29"/>
        <v>0.63363120731864453</v>
      </c>
      <c r="BN19" s="186">
        <f t="shared" si="30"/>
        <v>0.97868707704821323</v>
      </c>
      <c r="BO19" s="226">
        <v>24</v>
      </c>
      <c r="BP19" s="226">
        <v>7</v>
      </c>
      <c r="BQ19" s="226">
        <v>7</v>
      </c>
      <c r="BR19" s="186">
        <f t="shared" si="31"/>
        <v>2.5647320038251147E-2</v>
      </c>
      <c r="BS19" s="186">
        <f t="shared" si="32"/>
        <v>0.54767287209681492</v>
      </c>
      <c r="BT19" s="226">
        <v>2</v>
      </c>
      <c r="BU19" s="111">
        <f t="shared" si="33"/>
        <v>7.3278057252146138E-3</v>
      </c>
      <c r="BV19" s="78">
        <f t="shared" si="34"/>
        <v>0.43101420495139836</v>
      </c>
    </row>
    <row r="20" spans="2:74" ht="16.8">
      <c r="B20" s="58" t="s">
        <v>37</v>
      </c>
      <c r="C20" s="145">
        <v>14890</v>
      </c>
      <c r="D20" s="243">
        <f t="shared" si="0"/>
        <v>0.63096003732840023</v>
      </c>
      <c r="E20" s="243">
        <f t="shared" si="1"/>
        <v>5.2527651870045107</v>
      </c>
      <c r="F20" s="225">
        <v>45</v>
      </c>
      <c r="G20" s="152">
        <v>44</v>
      </c>
      <c r="H20" s="186">
        <f t="shared" si="2"/>
        <v>2.9550033579583612</v>
      </c>
      <c r="I20" s="187">
        <f t="shared" si="3"/>
        <v>1</v>
      </c>
      <c r="J20" s="152">
        <v>81</v>
      </c>
      <c r="K20" s="152">
        <v>75</v>
      </c>
      <c r="L20" s="152">
        <f t="shared" si="4"/>
        <v>5.0369375419744795</v>
      </c>
      <c r="M20" s="124">
        <f t="shared" si="5"/>
        <v>0.87517736584577621</v>
      </c>
      <c r="N20" s="152">
        <v>2441</v>
      </c>
      <c r="O20" s="152">
        <v>2088</v>
      </c>
      <c r="P20" s="152">
        <f t="shared" si="6"/>
        <v>140.2283411685695</v>
      </c>
      <c r="Q20" s="186">
        <f t="shared" si="7"/>
        <v>0.67262949687022022</v>
      </c>
      <c r="R20" s="152">
        <v>1</v>
      </c>
      <c r="S20" s="152">
        <v>1</v>
      </c>
      <c r="T20" s="152">
        <f t="shared" si="8"/>
        <v>6.7159167226326394E-2</v>
      </c>
      <c r="U20" s="186">
        <f t="shared" si="9"/>
        <v>1</v>
      </c>
      <c r="V20" s="152">
        <v>8</v>
      </c>
      <c r="W20" s="152">
        <v>8</v>
      </c>
      <c r="X20" s="186">
        <f t="shared" si="10"/>
        <v>0.53727333781061115</v>
      </c>
      <c r="Y20" s="186">
        <f t="shared" si="11"/>
        <v>0.62352906823955379</v>
      </c>
      <c r="Z20" s="152">
        <v>42</v>
      </c>
      <c r="AA20" s="152">
        <v>42</v>
      </c>
      <c r="AB20" s="152">
        <f t="shared" si="12"/>
        <v>2.8206850235057086</v>
      </c>
      <c r="AC20" s="186">
        <f t="shared" si="13"/>
        <v>0.18133582468370157</v>
      </c>
      <c r="AD20" s="152">
        <v>1</v>
      </c>
      <c r="AE20" s="152">
        <v>1</v>
      </c>
      <c r="AF20" s="152"/>
      <c r="AG20" s="152"/>
      <c r="AH20" s="152"/>
      <c r="AI20" s="186">
        <f t="shared" si="14"/>
        <v>0</v>
      </c>
      <c r="AJ20" s="186">
        <f t="shared" si="15"/>
        <v>0</v>
      </c>
      <c r="AK20" s="152">
        <v>24</v>
      </c>
      <c r="AL20" s="186">
        <f t="shared" si="16"/>
        <v>1.6118200134318335</v>
      </c>
      <c r="AM20" s="186">
        <f t="shared" si="17"/>
        <v>0.25098774661986645</v>
      </c>
      <c r="AN20" s="152">
        <v>2</v>
      </c>
      <c r="AO20" s="186">
        <f t="shared" si="18"/>
        <v>0.13431833445265279</v>
      </c>
      <c r="AP20" s="186">
        <f t="shared" si="19"/>
        <v>0.18386113550653513</v>
      </c>
      <c r="AQ20" s="152">
        <f t="shared" si="20"/>
        <v>3</v>
      </c>
      <c r="AR20" s="152">
        <v>1</v>
      </c>
      <c r="AS20" s="152" t="s">
        <v>110</v>
      </c>
      <c r="AT20" s="152">
        <v>2</v>
      </c>
      <c r="AU20" s="152" t="s">
        <v>110</v>
      </c>
      <c r="AV20" s="152" t="s">
        <v>110</v>
      </c>
      <c r="AW20" s="186">
        <f t="shared" si="21"/>
        <v>0.20147750167897918</v>
      </c>
      <c r="AX20" s="186">
        <f t="shared" si="22"/>
        <v>0.1599386829313354</v>
      </c>
      <c r="AY20" s="152">
        <v>372</v>
      </c>
      <c r="AZ20" s="152">
        <v>333</v>
      </c>
      <c r="BA20" s="152">
        <v>21</v>
      </c>
      <c r="BB20" s="152">
        <v>18</v>
      </c>
      <c r="BC20" s="187">
        <f t="shared" si="23"/>
        <v>24.98321020819342</v>
      </c>
      <c r="BD20" s="187">
        <f t="shared" si="24"/>
        <v>0.30530586630752105</v>
      </c>
      <c r="BE20" s="152">
        <v>2447</v>
      </c>
      <c r="BF20" s="152">
        <v>16</v>
      </c>
      <c r="BG20" s="152">
        <v>2431</v>
      </c>
      <c r="BH20" s="152">
        <f t="shared" si="25"/>
        <v>0.65386187167960763</v>
      </c>
      <c r="BI20" s="186">
        <f t="shared" si="26"/>
        <v>8.6003984825807778E-3</v>
      </c>
      <c r="BJ20" s="152">
        <v>193.6</v>
      </c>
      <c r="BK20" s="186">
        <f t="shared" si="27"/>
        <v>13.002014775016789</v>
      </c>
      <c r="BL20" s="186">
        <f t="shared" si="28"/>
        <v>0.6483723742490245</v>
      </c>
      <c r="BM20" s="186">
        <f t="shared" si="29"/>
        <v>0.63997913244270477</v>
      </c>
      <c r="BN20" s="186">
        <f t="shared" si="30"/>
        <v>0.98849188497627849</v>
      </c>
      <c r="BO20" s="226">
        <v>1.8527522804062138</v>
      </c>
      <c r="BP20" s="226">
        <v>0.30879204673436894</v>
      </c>
      <c r="BQ20" s="226">
        <v>0.42755821855528009</v>
      </c>
      <c r="BR20" s="186">
        <f t="shared" si="31"/>
        <v>2.8714453898944264E-2</v>
      </c>
      <c r="BS20" s="186">
        <f t="shared" si="32"/>
        <v>0.61316844855805575</v>
      </c>
      <c r="BT20" s="226">
        <v>9.501293745672891E-2</v>
      </c>
      <c r="BU20" s="111">
        <f t="shared" si="33"/>
        <v>6.3809897553209474E-3</v>
      </c>
      <c r="BV20" s="78">
        <f t="shared" si="34"/>
        <v>0.3753234364182228</v>
      </c>
    </row>
    <row r="21" spans="2:74" ht="16.8">
      <c r="B21" s="60" t="s">
        <v>38</v>
      </c>
      <c r="C21" s="202">
        <v>51614</v>
      </c>
      <c r="D21" s="243">
        <f t="shared" si="0"/>
        <v>0.7024883032467415</v>
      </c>
      <c r="E21" s="243">
        <f t="shared" si="1"/>
        <v>5.8482405941214752</v>
      </c>
      <c r="F21" s="225">
        <v>134</v>
      </c>
      <c r="G21" s="152">
        <v>133</v>
      </c>
      <c r="H21" s="186">
        <f t="shared" si="2"/>
        <v>2.5768202425698452</v>
      </c>
      <c r="I21" s="187">
        <f t="shared" si="3"/>
        <v>0.8720193957242045</v>
      </c>
      <c r="J21" s="152">
        <v>250</v>
      </c>
      <c r="K21" s="152">
        <v>249</v>
      </c>
      <c r="L21" s="152">
        <f t="shared" si="4"/>
        <v>4.8242724842097102</v>
      </c>
      <c r="M21" s="124">
        <f t="shared" si="5"/>
        <v>0.83822641231279837</v>
      </c>
      <c r="N21" s="152">
        <v>8485</v>
      </c>
      <c r="O21" s="152">
        <v>8455</v>
      </c>
      <c r="P21" s="152">
        <f t="shared" si="6"/>
        <v>163.81214399194016</v>
      </c>
      <c r="Q21" s="186">
        <f t="shared" si="7"/>
        <v>0.7857532869341779</v>
      </c>
      <c r="R21" s="152">
        <v>3</v>
      </c>
      <c r="S21" s="152">
        <v>3</v>
      </c>
      <c r="T21" s="152">
        <f t="shared" si="8"/>
        <v>5.8123764869996514E-2</v>
      </c>
      <c r="U21" s="186">
        <f t="shared" si="9"/>
        <v>0.86546285891424812</v>
      </c>
      <c r="V21" s="152">
        <v>37</v>
      </c>
      <c r="W21" s="152">
        <v>37</v>
      </c>
      <c r="X21" s="186">
        <f t="shared" si="10"/>
        <v>0.71685976672995699</v>
      </c>
      <c r="Y21" s="186">
        <f t="shared" si="11"/>
        <v>0.83194692710605977</v>
      </c>
      <c r="Z21" s="152">
        <v>543</v>
      </c>
      <c r="AA21" s="152">
        <v>543</v>
      </c>
      <c r="AB21" s="152">
        <f t="shared" si="12"/>
        <v>10.520401441469369</v>
      </c>
      <c r="AC21" s="186">
        <f t="shared" si="13"/>
        <v>0.67633417254841888</v>
      </c>
      <c r="AD21" s="152">
        <v>2</v>
      </c>
      <c r="AE21" s="152">
        <v>2</v>
      </c>
      <c r="AF21" s="152"/>
      <c r="AG21" s="152"/>
      <c r="AH21" s="152"/>
      <c r="AI21" s="186">
        <f t="shared" si="14"/>
        <v>0</v>
      </c>
      <c r="AJ21" s="186">
        <f t="shared" si="15"/>
        <v>0</v>
      </c>
      <c r="AK21" s="152">
        <v>125</v>
      </c>
      <c r="AL21" s="186">
        <f t="shared" si="16"/>
        <v>2.421823536249855</v>
      </c>
      <c r="AM21" s="186">
        <f t="shared" si="17"/>
        <v>0.37711904989943495</v>
      </c>
      <c r="AN21" s="152">
        <v>4</v>
      </c>
      <c r="AO21" s="186">
        <f t="shared" si="18"/>
        <v>7.7498353159995356E-2</v>
      </c>
      <c r="AP21" s="186">
        <f t="shared" si="19"/>
        <v>0.10608332265247059</v>
      </c>
      <c r="AQ21" s="152">
        <f t="shared" si="20"/>
        <v>2</v>
      </c>
      <c r="AR21" s="152">
        <v>1</v>
      </c>
      <c r="AS21" s="152">
        <v>1</v>
      </c>
      <c r="AT21" s="152" t="s">
        <v>110</v>
      </c>
      <c r="AU21" s="152" t="s">
        <v>110</v>
      </c>
      <c r="AV21" s="152" t="s">
        <v>110</v>
      </c>
      <c r="AW21" s="186">
        <f t="shared" si="21"/>
        <v>3.8749176579997678E-2</v>
      </c>
      <c r="AX21" s="186">
        <f t="shared" si="22"/>
        <v>3.0760219951273999E-2</v>
      </c>
      <c r="AY21" s="152">
        <v>1962</v>
      </c>
      <c r="AZ21" s="152">
        <v>1847</v>
      </c>
      <c r="BA21" s="152">
        <v>57</v>
      </c>
      <c r="BB21" s="152">
        <v>58</v>
      </c>
      <c r="BC21" s="187">
        <f t="shared" si="23"/>
        <v>38.012942224977721</v>
      </c>
      <c r="BD21" s="187">
        <f t="shared" si="24"/>
        <v>0.46453494807838747</v>
      </c>
      <c r="BE21" s="152">
        <v>11688</v>
      </c>
      <c r="BF21" s="152">
        <v>2062</v>
      </c>
      <c r="BG21" s="152">
        <v>9626</v>
      </c>
      <c r="BH21" s="152">
        <f t="shared" si="25"/>
        <v>17.64202600958248</v>
      </c>
      <c r="BI21" s="186">
        <f t="shared" si="26"/>
        <v>0.23204970391179305</v>
      </c>
      <c r="BJ21" s="152">
        <v>875</v>
      </c>
      <c r="BK21" s="186">
        <f t="shared" si="27"/>
        <v>16.952764753748983</v>
      </c>
      <c r="BL21" s="186">
        <f t="shared" si="28"/>
        <v>0.84538469796187532</v>
      </c>
      <c r="BM21" s="186">
        <f t="shared" si="29"/>
        <v>1</v>
      </c>
      <c r="BN21" s="186">
        <f t="shared" si="30"/>
        <v>1.5445689318077491</v>
      </c>
      <c r="BO21" s="226">
        <v>10.091314031180401</v>
      </c>
      <c r="BP21" s="226">
        <v>3.9487750556792878</v>
      </c>
      <c r="BQ21" s="226">
        <v>1.3162583518930959</v>
      </c>
      <c r="BR21" s="186">
        <f t="shared" si="31"/>
        <v>2.5501963651201144E-2</v>
      </c>
      <c r="BS21" s="186">
        <f t="shared" si="32"/>
        <v>0.54456893180774923</v>
      </c>
      <c r="BT21" s="226">
        <v>0.87750556792873058</v>
      </c>
      <c r="BU21" s="111">
        <f t="shared" si="33"/>
        <v>1.7001309100800763E-2</v>
      </c>
      <c r="BV21" s="78">
        <f t="shared" si="34"/>
        <v>1</v>
      </c>
    </row>
    <row r="22" spans="2:74" ht="16.8">
      <c r="B22" s="60" t="s">
        <v>39</v>
      </c>
      <c r="C22" s="202">
        <v>140426</v>
      </c>
      <c r="D22" s="243">
        <f t="shared" si="0"/>
        <v>0.41258178405977042</v>
      </c>
      <c r="E22" s="243">
        <f t="shared" si="1"/>
        <v>3.4347583109663713</v>
      </c>
      <c r="F22" s="225">
        <v>217</v>
      </c>
      <c r="G22" s="152">
        <v>212</v>
      </c>
      <c r="H22" s="186">
        <f t="shared" si="2"/>
        <v>1.5096919373905116</v>
      </c>
      <c r="I22" s="187">
        <f t="shared" si="3"/>
        <v>0.51089347608510727</v>
      </c>
      <c r="J22" s="152">
        <v>476</v>
      </c>
      <c r="K22" s="152">
        <v>462</v>
      </c>
      <c r="L22" s="152">
        <f t="shared" si="4"/>
        <v>3.2899890333698885</v>
      </c>
      <c r="M22" s="124">
        <f t="shared" si="5"/>
        <v>0.57164177873793043</v>
      </c>
      <c r="N22" s="152">
        <v>18257</v>
      </c>
      <c r="O22" s="152">
        <v>17698</v>
      </c>
      <c r="P22" s="152">
        <f t="shared" si="6"/>
        <v>126.03079201857206</v>
      </c>
      <c r="Q22" s="186">
        <f t="shared" si="7"/>
        <v>0.60452849630234462</v>
      </c>
      <c r="R22" s="152">
        <v>2</v>
      </c>
      <c r="S22" s="152">
        <v>1</v>
      </c>
      <c r="T22" s="152">
        <f t="shared" si="8"/>
        <v>7.1211883839175085E-3</v>
      </c>
      <c r="U22" s="186">
        <f t="shared" si="9"/>
        <v>0.1060344950365317</v>
      </c>
      <c r="V22" s="152">
        <v>25</v>
      </c>
      <c r="W22" s="152">
        <v>18</v>
      </c>
      <c r="X22" s="186">
        <f t="shared" si="10"/>
        <v>0.12818139091051514</v>
      </c>
      <c r="Y22" s="186">
        <f t="shared" si="11"/>
        <v>0.14876007725560544</v>
      </c>
      <c r="Z22" s="152">
        <v>403</v>
      </c>
      <c r="AA22" s="152">
        <v>327</v>
      </c>
      <c r="AB22" s="152">
        <f t="shared" si="12"/>
        <v>2.3286286015410251</v>
      </c>
      <c r="AC22" s="186">
        <f t="shared" si="13"/>
        <v>0.14970256668987555</v>
      </c>
      <c r="AD22" s="152">
        <v>5</v>
      </c>
      <c r="AE22" s="152">
        <v>1</v>
      </c>
      <c r="AF22" s="152"/>
      <c r="AG22" s="152">
        <v>2</v>
      </c>
      <c r="AH22" s="152">
        <v>2</v>
      </c>
      <c r="AI22" s="186">
        <f t="shared" si="14"/>
        <v>0</v>
      </c>
      <c r="AJ22" s="186">
        <f t="shared" si="15"/>
        <v>0</v>
      </c>
      <c r="AK22" s="152">
        <v>389</v>
      </c>
      <c r="AL22" s="186">
        <f t="shared" si="16"/>
        <v>2.7701422813439107</v>
      </c>
      <c r="AM22" s="186">
        <f t="shared" si="17"/>
        <v>0.43135819335719422</v>
      </c>
      <c r="AN22" s="152">
        <v>25</v>
      </c>
      <c r="AO22" s="186">
        <f t="shared" si="18"/>
        <v>0.17802970959793771</v>
      </c>
      <c r="AP22" s="186">
        <f t="shared" si="19"/>
        <v>0.24369528325348477</v>
      </c>
      <c r="AQ22" s="152">
        <f t="shared" si="20"/>
        <v>32</v>
      </c>
      <c r="AR22" s="152">
        <v>6</v>
      </c>
      <c r="AS22" s="152">
        <v>4</v>
      </c>
      <c r="AT22" s="152">
        <v>17</v>
      </c>
      <c r="AU22" s="152">
        <v>3</v>
      </c>
      <c r="AV22" s="152">
        <v>2</v>
      </c>
      <c r="AW22" s="186">
        <f t="shared" si="21"/>
        <v>0.22787802828536027</v>
      </c>
      <c r="AX22" s="186">
        <f t="shared" si="22"/>
        <v>0.18089618646860908</v>
      </c>
      <c r="AY22" s="152">
        <v>5599</v>
      </c>
      <c r="AZ22" s="152">
        <v>5253</v>
      </c>
      <c r="BA22" s="152">
        <v>166</v>
      </c>
      <c r="BB22" s="152">
        <v>180</v>
      </c>
      <c r="BC22" s="187">
        <f t="shared" si="23"/>
        <v>39.871533761554126</v>
      </c>
      <c r="BD22" s="187">
        <f t="shared" si="24"/>
        <v>0.48724775777968804</v>
      </c>
      <c r="BE22" s="152">
        <v>29224</v>
      </c>
      <c r="BF22" s="152">
        <v>2122</v>
      </c>
      <c r="BG22" s="152">
        <v>27102</v>
      </c>
      <c r="BH22" s="152">
        <f t="shared" si="25"/>
        <v>7.2611552148918692</v>
      </c>
      <c r="BI22" s="186">
        <f t="shared" si="26"/>
        <v>9.5507676768985028E-2</v>
      </c>
      <c r="BJ22" s="152">
        <v>1010.2</v>
      </c>
      <c r="BK22" s="186">
        <f t="shared" si="27"/>
        <v>7.1938245054334677</v>
      </c>
      <c r="BL22" s="186">
        <f t="shared" si="28"/>
        <v>0.35873494648545262</v>
      </c>
      <c r="BM22" s="186">
        <f t="shared" si="29"/>
        <v>0.61151115211032558</v>
      </c>
      <c r="BN22" s="186">
        <f t="shared" si="30"/>
        <v>0.94452112700357149</v>
      </c>
      <c r="BO22" s="226">
        <v>10.902827861074208</v>
      </c>
      <c r="BP22" s="226">
        <v>2.1199943063199851</v>
      </c>
      <c r="BQ22" s="226">
        <v>4.5428449421142538</v>
      </c>
      <c r="BR22" s="186">
        <f t="shared" si="31"/>
        <v>3.2350454631722425E-2</v>
      </c>
      <c r="BS22" s="186">
        <f t="shared" si="32"/>
        <v>0.69081160820580068</v>
      </c>
      <c r="BT22" s="226">
        <v>0.60571265894856707</v>
      </c>
      <c r="BU22" s="111">
        <f t="shared" si="33"/>
        <v>4.3133939508963231E-3</v>
      </c>
      <c r="BV22" s="78">
        <f t="shared" si="34"/>
        <v>0.25370951879777082</v>
      </c>
    </row>
    <row r="23" spans="2:74" ht="16.8">
      <c r="B23" s="60" t="s">
        <v>111</v>
      </c>
      <c r="C23" s="202">
        <v>668941</v>
      </c>
      <c r="D23" s="243">
        <f t="shared" si="0"/>
        <v>0.32268189408480868</v>
      </c>
      <c r="E23" s="243">
        <f t="shared" si="1"/>
        <v>2.6863384674918254</v>
      </c>
      <c r="F23" s="225">
        <v>738</v>
      </c>
      <c r="G23" s="152">
        <v>691</v>
      </c>
      <c r="H23" s="186">
        <f t="shared" si="2"/>
        <v>1.0329760023679218</v>
      </c>
      <c r="I23" s="187">
        <f t="shared" si="3"/>
        <v>0.34956846989223539</v>
      </c>
      <c r="J23" s="152">
        <v>1703</v>
      </c>
      <c r="K23" s="152">
        <v>1524</v>
      </c>
      <c r="L23" s="152">
        <f t="shared" si="4"/>
        <v>2.2782278257723774</v>
      </c>
      <c r="M23" s="124">
        <f t="shared" si="5"/>
        <v>0.39584636711108168</v>
      </c>
      <c r="N23" s="152">
        <v>69884</v>
      </c>
      <c r="O23" s="152">
        <v>64006</v>
      </c>
      <c r="P23" s="152">
        <f t="shared" si="6"/>
        <v>95.682578882143574</v>
      </c>
      <c r="Q23" s="186">
        <f t="shared" si="7"/>
        <v>0.45895804197936751</v>
      </c>
      <c r="R23" s="152">
        <v>16</v>
      </c>
      <c r="S23" s="152">
        <v>10</v>
      </c>
      <c r="T23" s="152">
        <f t="shared" si="8"/>
        <v>1.4949001481446046E-2</v>
      </c>
      <c r="U23" s="186">
        <f t="shared" si="9"/>
        <v>0.22259063205873164</v>
      </c>
      <c r="V23" s="152">
        <v>269</v>
      </c>
      <c r="W23" s="152">
        <v>174</v>
      </c>
      <c r="X23" s="186">
        <f t="shared" si="10"/>
        <v>0.26011262577716121</v>
      </c>
      <c r="Y23" s="186">
        <f t="shared" si="11"/>
        <v>0.30187201145899456</v>
      </c>
      <c r="Z23" s="152">
        <v>4914</v>
      </c>
      <c r="AA23" s="152">
        <v>3451</v>
      </c>
      <c r="AB23" s="152">
        <f t="shared" si="12"/>
        <v>5.1589004112470302</v>
      </c>
      <c r="AC23" s="186">
        <f t="shared" si="13"/>
        <v>0.33165470541332642</v>
      </c>
      <c r="AD23" s="152">
        <v>7</v>
      </c>
      <c r="AE23" s="152">
        <v>3</v>
      </c>
      <c r="AF23" s="152">
        <v>1</v>
      </c>
      <c r="AG23" s="152">
        <v>1</v>
      </c>
      <c r="AH23" s="152">
        <v>2</v>
      </c>
      <c r="AI23" s="186">
        <f t="shared" si="14"/>
        <v>1.4949001481446046E-3</v>
      </c>
      <c r="AJ23" s="186">
        <f t="shared" si="15"/>
        <v>8.1601516426710263E-2</v>
      </c>
      <c r="AK23" s="152">
        <v>742</v>
      </c>
      <c r="AL23" s="186">
        <f t="shared" si="16"/>
        <v>1.1092159099232966</v>
      </c>
      <c r="AM23" s="186">
        <f t="shared" si="17"/>
        <v>0.17272375291692388</v>
      </c>
      <c r="AN23" s="152">
        <v>47</v>
      </c>
      <c r="AO23" s="186">
        <f t="shared" si="18"/>
        <v>7.0260306962796421E-2</v>
      </c>
      <c r="AP23" s="186">
        <f t="shared" si="19"/>
        <v>9.6175550954074041E-2</v>
      </c>
      <c r="AQ23" s="152">
        <f t="shared" si="20"/>
        <v>64</v>
      </c>
      <c r="AR23" s="152">
        <v>5</v>
      </c>
      <c r="AS23" s="152">
        <v>7</v>
      </c>
      <c r="AT23" s="152">
        <v>48</v>
      </c>
      <c r="AU23" s="152">
        <v>4</v>
      </c>
      <c r="AV23" s="152" t="s">
        <v>110</v>
      </c>
      <c r="AW23" s="186">
        <f t="shared" si="21"/>
        <v>9.5673609481254696E-2</v>
      </c>
      <c r="AX23" s="186">
        <f t="shared" si="22"/>
        <v>7.5948485385230968E-2</v>
      </c>
      <c r="AY23" s="152">
        <v>10915</v>
      </c>
      <c r="AZ23" s="152">
        <v>10227</v>
      </c>
      <c r="BA23" s="152">
        <v>399</v>
      </c>
      <c r="BB23" s="152">
        <v>289</v>
      </c>
      <c r="BC23" s="187">
        <f t="shared" si="23"/>
        <v>16.316835116998362</v>
      </c>
      <c r="BD23" s="187">
        <f t="shared" si="24"/>
        <v>0.19939893389514882</v>
      </c>
      <c r="BE23" s="152">
        <v>111033</v>
      </c>
      <c r="BF23" s="152">
        <v>14479</v>
      </c>
      <c r="BG23" s="152">
        <v>96554</v>
      </c>
      <c r="BH23" s="152">
        <f t="shared" si="25"/>
        <v>13.040267307917466</v>
      </c>
      <c r="BI23" s="186">
        <f t="shared" si="26"/>
        <v>0.17152169292173583</v>
      </c>
      <c r="BJ23" s="152">
        <v>2619.9</v>
      </c>
      <c r="BK23" s="186">
        <f t="shared" si="27"/>
        <v>3.91648889812405</v>
      </c>
      <c r="BL23" s="186">
        <f t="shared" si="28"/>
        <v>0.1953038240254851</v>
      </c>
      <c r="BM23" s="186">
        <f t="shared" si="29"/>
        <v>0.36746437441312674</v>
      </c>
      <c r="BN23" s="186">
        <f t="shared" si="30"/>
        <v>0.56757405626468593</v>
      </c>
      <c r="BO23" s="226">
        <v>37.842659499167297</v>
      </c>
      <c r="BP23" s="226">
        <v>9.2299169510164152</v>
      </c>
      <c r="BQ23" s="226">
        <v>10.152908646118055</v>
      </c>
      <c r="BR23" s="186">
        <f t="shared" si="31"/>
        <v>1.5177584639180518E-2</v>
      </c>
      <c r="BS23" s="186">
        <f t="shared" si="32"/>
        <v>0.3241021423850608</v>
      </c>
      <c r="BT23" s="226">
        <v>2.7689750853049242</v>
      </c>
      <c r="BU23" s="111">
        <f t="shared" si="33"/>
        <v>4.139341265231051E-3</v>
      </c>
      <c r="BV23" s="78">
        <f t="shared" si="34"/>
        <v>0.24347191387962516</v>
      </c>
    </row>
    <row r="24" spans="2:74" ht="16.8">
      <c r="B24" s="60" t="s">
        <v>41</v>
      </c>
      <c r="C24" s="202">
        <v>686260</v>
      </c>
      <c r="D24" s="243">
        <f t="shared" si="0"/>
        <v>0.23353317401098844</v>
      </c>
      <c r="E24" s="243">
        <f t="shared" si="1"/>
        <v>1.9441721406788874</v>
      </c>
      <c r="F24" s="225">
        <v>932</v>
      </c>
      <c r="G24" s="152">
        <v>769</v>
      </c>
      <c r="H24" s="186">
        <f t="shared" si="2"/>
        <v>1.1205665491213244</v>
      </c>
      <c r="I24" s="187">
        <f t="shared" si="3"/>
        <v>0.37920990719128456</v>
      </c>
      <c r="J24" s="152">
        <v>1732</v>
      </c>
      <c r="K24" s="152">
        <v>1484</v>
      </c>
      <c r="L24" s="152">
        <f t="shared" si="4"/>
        <v>2.1624457202809433</v>
      </c>
      <c r="M24" s="124">
        <f t="shared" si="5"/>
        <v>0.37572900864640835</v>
      </c>
      <c r="N24" s="152">
        <v>71699</v>
      </c>
      <c r="O24" s="152">
        <v>63163</v>
      </c>
      <c r="P24" s="152">
        <f t="shared" si="6"/>
        <v>92.03946026287413</v>
      </c>
      <c r="Q24" s="186">
        <f t="shared" si="7"/>
        <v>0.44148319328974345</v>
      </c>
      <c r="R24" s="152">
        <v>12</v>
      </c>
      <c r="S24" s="152">
        <v>8</v>
      </c>
      <c r="T24" s="152">
        <f t="shared" si="8"/>
        <v>1.165738932766007E-2</v>
      </c>
      <c r="U24" s="186">
        <f t="shared" si="9"/>
        <v>0.17357852708885846</v>
      </c>
      <c r="V24" s="152">
        <v>150</v>
      </c>
      <c r="W24" s="152">
        <v>110</v>
      </c>
      <c r="X24" s="186">
        <f t="shared" si="10"/>
        <v>0.16028910325532597</v>
      </c>
      <c r="Y24" s="186">
        <f t="shared" si="11"/>
        <v>0.18602247341925165</v>
      </c>
      <c r="Z24" s="152">
        <v>2556</v>
      </c>
      <c r="AA24" s="152">
        <v>2112</v>
      </c>
      <c r="AB24" s="152">
        <f t="shared" si="12"/>
        <v>3.077550782502259</v>
      </c>
      <c r="AC24" s="186">
        <f t="shared" si="13"/>
        <v>0.19784917652996814</v>
      </c>
      <c r="AD24" s="152">
        <v>4</v>
      </c>
      <c r="AE24" s="152">
        <v>3</v>
      </c>
      <c r="AF24" s="152"/>
      <c r="AG24" s="152"/>
      <c r="AH24" s="152">
        <v>1</v>
      </c>
      <c r="AI24" s="186">
        <f t="shared" si="14"/>
        <v>0</v>
      </c>
      <c r="AJ24" s="186">
        <f t="shared" si="15"/>
        <v>0</v>
      </c>
      <c r="AK24" s="152">
        <v>267</v>
      </c>
      <c r="AL24" s="186">
        <f t="shared" si="16"/>
        <v>0.38906536881065484</v>
      </c>
      <c r="AM24" s="186">
        <f t="shared" si="17"/>
        <v>6.0584084694232723E-2</v>
      </c>
      <c r="AN24" s="152">
        <v>18</v>
      </c>
      <c r="AO24" s="186">
        <f t="shared" si="18"/>
        <v>2.6229125987235161E-2</v>
      </c>
      <c r="AP24" s="186">
        <f t="shared" si="19"/>
        <v>3.5903638226373061E-2</v>
      </c>
      <c r="AQ24" s="152">
        <f t="shared" si="20"/>
        <v>20</v>
      </c>
      <c r="AR24" s="152">
        <v>2</v>
      </c>
      <c r="AS24" s="152">
        <v>4</v>
      </c>
      <c r="AT24" s="152">
        <v>10</v>
      </c>
      <c r="AU24" s="152">
        <v>4</v>
      </c>
      <c r="AV24" s="152" t="s">
        <v>110</v>
      </c>
      <c r="AW24" s="186">
        <f t="shared" si="21"/>
        <v>2.9143473319150175E-2</v>
      </c>
      <c r="AX24" s="186">
        <f t="shared" si="22"/>
        <v>2.3134934173127619E-2</v>
      </c>
      <c r="AY24" s="152">
        <v>3969</v>
      </c>
      <c r="AZ24" s="152">
        <v>3599</v>
      </c>
      <c r="BA24" s="152">
        <v>188</v>
      </c>
      <c r="BB24" s="152">
        <v>182</v>
      </c>
      <c r="BC24" s="187">
        <f t="shared" si="23"/>
        <v>5.7835222801853527</v>
      </c>
      <c r="BD24" s="187">
        <f t="shared" si="24"/>
        <v>7.0677197419639487E-2</v>
      </c>
      <c r="BE24" s="152">
        <v>150200</v>
      </c>
      <c r="BF24" s="152">
        <v>2686</v>
      </c>
      <c r="BG24" s="152">
        <v>147514</v>
      </c>
      <c r="BH24" s="152">
        <f t="shared" si="25"/>
        <v>1.7882822902796272</v>
      </c>
      <c r="BI24" s="186">
        <f t="shared" si="26"/>
        <v>2.3521696189808046E-2</v>
      </c>
      <c r="BJ24" s="152">
        <v>3779.6</v>
      </c>
      <c r="BK24" s="186">
        <f t="shared" si="27"/>
        <v>5.5075335878529996</v>
      </c>
      <c r="BL24" s="186">
        <f t="shared" si="28"/>
        <v>0.27464456012417404</v>
      </c>
      <c r="BM24" s="186">
        <f t="shared" si="29"/>
        <v>0.36793007194395999</v>
      </c>
      <c r="BN24" s="186">
        <f t="shared" si="30"/>
        <v>0.56829335820243054</v>
      </c>
      <c r="BO24" s="226">
        <v>43</v>
      </c>
      <c r="BP24" s="226">
        <v>10</v>
      </c>
      <c r="BQ24" s="226">
        <v>10</v>
      </c>
      <c r="BR24" s="186">
        <f t="shared" si="31"/>
        <v>1.4571736659575087E-2</v>
      </c>
      <c r="BS24" s="186">
        <f t="shared" si="32"/>
        <v>0.31116486462856641</v>
      </c>
      <c r="BT24" s="226">
        <v>3</v>
      </c>
      <c r="BU24" s="111">
        <f t="shared" si="33"/>
        <v>4.3715209978725262E-3</v>
      </c>
      <c r="BV24" s="78">
        <f t="shared" si="34"/>
        <v>0.25712849357386408</v>
      </c>
    </row>
    <row r="25" spans="2:74" ht="16.8">
      <c r="B25" s="60" t="s">
        <v>42</v>
      </c>
      <c r="C25" s="202">
        <v>161763</v>
      </c>
      <c r="D25" s="243">
        <f t="shared" si="0"/>
        <v>0.69352716652304858</v>
      </c>
      <c r="E25" s="243">
        <f t="shared" si="1"/>
        <v>5.7736388059995081</v>
      </c>
      <c r="F25" s="225">
        <v>396</v>
      </c>
      <c r="G25" s="152">
        <v>391</v>
      </c>
      <c r="H25" s="186">
        <f t="shared" si="2"/>
        <v>2.4171163986820221</v>
      </c>
      <c r="I25" s="187">
        <f t="shared" si="3"/>
        <v>0.81797416309943893</v>
      </c>
      <c r="J25" s="152">
        <v>939</v>
      </c>
      <c r="K25" s="152">
        <v>931</v>
      </c>
      <c r="L25" s="152">
        <f t="shared" si="4"/>
        <v>5.755333419879701</v>
      </c>
      <c r="M25" s="124">
        <f t="shared" si="5"/>
        <v>1</v>
      </c>
      <c r="N25" s="152">
        <v>34015</v>
      </c>
      <c r="O25" s="152">
        <v>33724</v>
      </c>
      <c r="P25" s="152">
        <f t="shared" si="6"/>
        <v>208.47783485716758</v>
      </c>
      <c r="Q25" s="186">
        <f t="shared" si="7"/>
        <v>1</v>
      </c>
      <c r="R25" s="152">
        <v>9</v>
      </c>
      <c r="S25" s="152">
        <v>9</v>
      </c>
      <c r="T25" s="152">
        <f t="shared" si="8"/>
        <v>5.5636950353294634E-2</v>
      </c>
      <c r="U25" s="186">
        <f t="shared" si="9"/>
        <v>0.82843419076055713</v>
      </c>
      <c r="V25" s="152">
        <v>105</v>
      </c>
      <c r="W25" s="152">
        <v>105</v>
      </c>
      <c r="X25" s="186">
        <f t="shared" si="10"/>
        <v>0.64909775412177073</v>
      </c>
      <c r="Y25" s="186">
        <f t="shared" si="11"/>
        <v>0.75330616529979844</v>
      </c>
      <c r="Z25" s="152">
        <v>1184</v>
      </c>
      <c r="AA25" s="152">
        <v>1184</v>
      </c>
      <c r="AB25" s="152">
        <f t="shared" si="12"/>
        <v>7.3193499131445385</v>
      </c>
      <c r="AC25" s="186">
        <f t="shared" si="13"/>
        <v>0.47054539645091226</v>
      </c>
      <c r="AD25" s="152">
        <v>3</v>
      </c>
      <c r="AE25" s="152">
        <v>1</v>
      </c>
      <c r="AF25" s="152">
        <v>1</v>
      </c>
      <c r="AG25" s="152"/>
      <c r="AH25" s="152">
        <v>1</v>
      </c>
      <c r="AI25" s="186">
        <f t="shared" si="14"/>
        <v>6.1818833725882927E-3</v>
      </c>
      <c r="AJ25" s="186">
        <f t="shared" si="15"/>
        <v>0.33744799490612809</v>
      </c>
      <c r="AK25" s="152">
        <v>379</v>
      </c>
      <c r="AL25" s="186">
        <f t="shared" si="16"/>
        <v>2.3429337982109626</v>
      </c>
      <c r="AM25" s="186">
        <f t="shared" si="17"/>
        <v>0.36483457804971836</v>
      </c>
      <c r="AN25" s="152">
        <v>4</v>
      </c>
      <c r="AO25" s="186">
        <f t="shared" si="18"/>
        <v>2.4727533490353171E-2</v>
      </c>
      <c r="AP25" s="186">
        <f t="shared" si="19"/>
        <v>3.3848189112371904E-2</v>
      </c>
      <c r="AQ25" s="152">
        <f t="shared" si="20"/>
        <v>3</v>
      </c>
      <c r="AR25" s="152" t="s">
        <v>110</v>
      </c>
      <c r="AS25" s="152" t="s">
        <v>110</v>
      </c>
      <c r="AT25" s="152">
        <v>3</v>
      </c>
      <c r="AU25" s="152" t="s">
        <v>110</v>
      </c>
      <c r="AV25" s="152" t="s">
        <v>110</v>
      </c>
      <c r="AW25" s="186">
        <f t="shared" si="21"/>
        <v>1.8545650117764878E-2</v>
      </c>
      <c r="AX25" s="186">
        <f t="shared" si="22"/>
        <v>1.4722074818392241E-2</v>
      </c>
      <c r="AY25" s="152">
        <v>2019</v>
      </c>
      <c r="AZ25" s="152">
        <v>1886</v>
      </c>
      <c r="BA25" s="152">
        <v>86</v>
      </c>
      <c r="BB25" s="152">
        <v>47</v>
      </c>
      <c r="BC25" s="187">
        <f t="shared" si="23"/>
        <v>12.481222529255763</v>
      </c>
      <c r="BD25" s="187">
        <f t="shared" si="24"/>
        <v>0.15252605350219045</v>
      </c>
      <c r="BE25" s="152">
        <v>28646</v>
      </c>
      <c r="BF25" s="152">
        <v>28</v>
      </c>
      <c r="BG25" s="152">
        <v>28618</v>
      </c>
      <c r="BH25" s="152">
        <f t="shared" si="25"/>
        <v>9.7744885847936891E-2</v>
      </c>
      <c r="BI25" s="186">
        <f t="shared" si="26"/>
        <v>1.2856613978227864E-3</v>
      </c>
      <c r="BJ25" s="152">
        <v>170</v>
      </c>
      <c r="BK25" s="186">
        <f t="shared" si="27"/>
        <v>1.0509201733400098</v>
      </c>
      <c r="BL25" s="186">
        <f t="shared" si="28"/>
        <v>5.2406309308610878E-2</v>
      </c>
      <c r="BM25" s="186">
        <f t="shared" si="29"/>
        <v>0.74820864224505634</v>
      </c>
      <c r="BN25" s="186">
        <f t="shared" si="30"/>
        <v>1.155659823321773</v>
      </c>
      <c r="BO25" s="226">
        <v>22</v>
      </c>
      <c r="BP25" s="226">
        <v>5</v>
      </c>
      <c r="BQ25" s="226">
        <v>6</v>
      </c>
      <c r="BR25" s="186">
        <f t="shared" si="31"/>
        <v>3.7091300235529756E-2</v>
      </c>
      <c r="BS25" s="186">
        <f t="shared" si="32"/>
        <v>0.79204762522950234</v>
      </c>
      <c r="BT25" s="226">
        <v>1</v>
      </c>
      <c r="BU25" s="111">
        <f t="shared" si="33"/>
        <v>6.1818833725882927E-3</v>
      </c>
      <c r="BV25" s="78">
        <f t="shared" si="34"/>
        <v>0.36361219809227074</v>
      </c>
    </row>
    <row r="26" spans="2:74" ht="16.8">
      <c r="B26" s="60" t="s">
        <v>43</v>
      </c>
      <c r="C26" s="202">
        <v>66024</v>
      </c>
      <c r="D26" s="243">
        <f t="shared" si="0"/>
        <v>1</v>
      </c>
      <c r="E26" s="243">
        <f t="shared" si="1"/>
        <v>8.3250362562511491</v>
      </c>
      <c r="F26" s="225">
        <v>130</v>
      </c>
      <c r="G26" s="152">
        <v>128</v>
      </c>
      <c r="H26" s="186">
        <f t="shared" si="2"/>
        <v>1.9386889615897249</v>
      </c>
      <c r="I26" s="187">
        <f t="shared" si="3"/>
        <v>0.65606996904706838</v>
      </c>
      <c r="J26" s="152">
        <v>385</v>
      </c>
      <c r="K26" s="152">
        <v>375</v>
      </c>
      <c r="L26" s="152">
        <f t="shared" si="4"/>
        <v>5.6797528171573974</v>
      </c>
      <c r="M26" s="124">
        <f t="shared" si="5"/>
        <v>0.98686772820819757</v>
      </c>
      <c r="N26" s="152">
        <v>10050</v>
      </c>
      <c r="O26" s="152">
        <v>9748</v>
      </c>
      <c r="P26" s="152">
        <f t="shared" si="6"/>
        <v>147.64328123106748</v>
      </c>
      <c r="Q26" s="186">
        <f t="shared" si="7"/>
        <v>0.70819653960921503</v>
      </c>
      <c r="R26" s="152">
        <v>3</v>
      </c>
      <c r="S26" s="152">
        <v>2</v>
      </c>
      <c r="T26" s="152">
        <f t="shared" si="8"/>
        <v>3.0292015024839452E-2</v>
      </c>
      <c r="U26" s="186">
        <f t="shared" si="9"/>
        <v>0.45104810371985948</v>
      </c>
      <c r="V26" s="152">
        <v>62</v>
      </c>
      <c r="W26" s="152">
        <v>55</v>
      </c>
      <c r="X26" s="186">
        <f t="shared" si="10"/>
        <v>0.83303041318308502</v>
      </c>
      <c r="Y26" s="186">
        <f t="shared" si="11"/>
        <v>0.96676801321258676</v>
      </c>
      <c r="Z26" s="152">
        <v>1004</v>
      </c>
      <c r="AA26" s="152">
        <v>889</v>
      </c>
      <c r="AB26" s="152">
        <f t="shared" si="12"/>
        <v>13.464800678541136</v>
      </c>
      <c r="AC26" s="186">
        <f t="shared" si="13"/>
        <v>0.86562332018564003</v>
      </c>
      <c r="AD26" s="152">
        <v>1</v>
      </c>
      <c r="AE26" s="152"/>
      <c r="AF26" s="152">
        <v>1</v>
      </c>
      <c r="AG26" s="152"/>
      <c r="AH26" s="152"/>
      <c r="AI26" s="186">
        <f t="shared" si="14"/>
        <v>1.5146007512419726E-2</v>
      </c>
      <c r="AJ26" s="186">
        <f t="shared" si="15"/>
        <v>0.82676905367745057</v>
      </c>
      <c r="AK26" s="152">
        <v>424</v>
      </c>
      <c r="AL26" s="186">
        <f t="shared" si="16"/>
        <v>6.4219071852659644</v>
      </c>
      <c r="AM26" s="186">
        <f t="shared" si="17"/>
        <v>1</v>
      </c>
      <c r="AN26" s="152">
        <v>25</v>
      </c>
      <c r="AO26" s="186">
        <f t="shared" si="18"/>
        <v>0.37865018781049314</v>
      </c>
      <c r="AP26" s="186">
        <f t="shared" si="19"/>
        <v>0.51831385323751744</v>
      </c>
      <c r="AQ26" s="152">
        <f t="shared" si="20"/>
        <v>55</v>
      </c>
      <c r="AR26" s="152">
        <v>2</v>
      </c>
      <c r="AS26" s="152">
        <v>2</v>
      </c>
      <c r="AT26" s="152">
        <v>50</v>
      </c>
      <c r="AU26" s="152" t="s">
        <v>110</v>
      </c>
      <c r="AV26" s="152">
        <v>1</v>
      </c>
      <c r="AW26" s="186">
        <f t="shared" si="21"/>
        <v>0.83303041318308502</v>
      </c>
      <c r="AX26" s="186">
        <f t="shared" si="22"/>
        <v>0.66128369676994792</v>
      </c>
      <c r="AY26" s="152">
        <v>3696</v>
      </c>
      <c r="AZ26" s="152">
        <v>3222</v>
      </c>
      <c r="BA26" s="152">
        <v>187</v>
      </c>
      <c r="BB26" s="152">
        <v>287</v>
      </c>
      <c r="BC26" s="187">
        <f t="shared" si="23"/>
        <v>55.979643765903312</v>
      </c>
      <c r="BD26" s="187">
        <f t="shared" si="24"/>
        <v>0.68409597858366678</v>
      </c>
      <c r="BE26" s="152">
        <v>12965</v>
      </c>
      <c r="BF26" s="152">
        <v>5068</v>
      </c>
      <c r="BG26" s="152">
        <v>7897</v>
      </c>
      <c r="BH26" s="152">
        <f t="shared" si="25"/>
        <v>39.08985730813729</v>
      </c>
      <c r="BI26" s="186">
        <f t="shared" si="26"/>
        <v>0.51415805698169748</v>
      </c>
      <c r="BJ26" s="152">
        <v>1324</v>
      </c>
      <c r="BK26" s="186">
        <f t="shared" si="27"/>
        <v>20.053313946443719</v>
      </c>
      <c r="BL26" s="186">
        <f t="shared" si="28"/>
        <v>1</v>
      </c>
      <c r="BM26" s="186">
        <f t="shared" si="29"/>
        <v>0.99999999999999978</v>
      </c>
      <c r="BN26" s="186">
        <f t="shared" si="30"/>
        <v>1.5445689318077487</v>
      </c>
      <c r="BO26" s="226">
        <v>12.908685968819599</v>
      </c>
      <c r="BP26" s="226">
        <v>5.0512249443207127</v>
      </c>
      <c r="BQ26" s="226">
        <v>1.6837416481069041</v>
      </c>
      <c r="BR26" s="186">
        <f t="shared" si="31"/>
        <v>2.5501963651201137E-2</v>
      </c>
      <c r="BS26" s="186">
        <f t="shared" si="32"/>
        <v>0.54456893180774901</v>
      </c>
      <c r="BT26" s="226">
        <v>1.1224944320712693</v>
      </c>
      <c r="BU26" s="111">
        <f t="shared" si="33"/>
        <v>1.7001309100800759E-2</v>
      </c>
      <c r="BV26" s="78">
        <f t="shared" si="34"/>
        <v>0.99999999999999978</v>
      </c>
    </row>
    <row r="27" spans="2:74" ht="16.8">
      <c r="B27" s="60" t="s">
        <v>44</v>
      </c>
      <c r="C27" s="202">
        <v>55812</v>
      </c>
      <c r="D27" s="243">
        <f t="shared" si="0"/>
        <v>0.4756844726843667</v>
      </c>
      <c r="E27" s="243">
        <f t="shared" si="1"/>
        <v>3.9600904816330624</v>
      </c>
      <c r="F27" s="225">
        <v>109</v>
      </c>
      <c r="G27" s="152">
        <v>107</v>
      </c>
      <c r="H27" s="186">
        <f t="shared" si="2"/>
        <v>1.9171504335985095</v>
      </c>
      <c r="I27" s="187">
        <f t="shared" si="3"/>
        <v>0.64878113537004112</v>
      </c>
      <c r="J27" s="152">
        <v>208</v>
      </c>
      <c r="K27" s="152">
        <v>194</v>
      </c>
      <c r="L27" s="152">
        <f t="shared" si="4"/>
        <v>3.4759549917580448</v>
      </c>
      <c r="M27" s="124">
        <f t="shared" si="5"/>
        <v>0.60395371356794469</v>
      </c>
      <c r="N27" s="152">
        <v>8049</v>
      </c>
      <c r="O27" s="152">
        <v>7755</v>
      </c>
      <c r="P27" s="152">
        <f t="shared" si="6"/>
        <v>138.94861320146205</v>
      </c>
      <c r="Q27" s="186">
        <f t="shared" si="7"/>
        <v>0.66649106029261374</v>
      </c>
      <c r="R27" s="152">
        <v>2</v>
      </c>
      <c r="S27" s="152">
        <v>2</v>
      </c>
      <c r="T27" s="152">
        <f t="shared" si="8"/>
        <v>3.5834587543897366E-2</v>
      </c>
      <c r="U27" s="186">
        <f t="shared" si="9"/>
        <v>0.53357700852863177</v>
      </c>
      <c r="V27" s="152">
        <v>28</v>
      </c>
      <c r="W27" s="152">
        <v>28</v>
      </c>
      <c r="X27" s="186">
        <f t="shared" si="10"/>
        <v>0.50168422561456316</v>
      </c>
      <c r="Y27" s="186">
        <f t="shared" si="11"/>
        <v>0.58222635618333596</v>
      </c>
      <c r="Z27" s="152">
        <v>554</v>
      </c>
      <c r="AA27" s="152">
        <v>554</v>
      </c>
      <c r="AB27" s="152">
        <f t="shared" si="12"/>
        <v>9.9261807496595722</v>
      </c>
      <c r="AC27" s="186">
        <f t="shared" si="13"/>
        <v>0.6381329915248366</v>
      </c>
      <c r="AD27" s="152">
        <v>1</v>
      </c>
      <c r="AE27" s="152">
        <v>1</v>
      </c>
      <c r="AF27" s="152"/>
      <c r="AG27" s="152"/>
      <c r="AH27" s="152"/>
      <c r="AI27" s="186">
        <f t="shared" si="14"/>
        <v>0</v>
      </c>
      <c r="AJ27" s="186">
        <f t="shared" si="15"/>
        <v>0</v>
      </c>
      <c r="AK27" s="152">
        <v>60</v>
      </c>
      <c r="AL27" s="186">
        <f t="shared" si="16"/>
        <v>1.075037626316921</v>
      </c>
      <c r="AM27" s="186">
        <f t="shared" si="17"/>
        <v>0.16740161377346319</v>
      </c>
      <c r="AN27" s="152">
        <v>1</v>
      </c>
      <c r="AO27" s="186">
        <f t="shared" si="18"/>
        <v>1.7917293771948683E-2</v>
      </c>
      <c r="AP27" s="186">
        <f t="shared" si="19"/>
        <v>2.4526018667063606E-2</v>
      </c>
      <c r="AQ27" s="152">
        <f t="shared" si="20"/>
        <v>3</v>
      </c>
      <c r="AR27" s="152">
        <v>1</v>
      </c>
      <c r="AS27" s="152">
        <v>1</v>
      </c>
      <c r="AT27" s="152" t="s">
        <v>110</v>
      </c>
      <c r="AU27" s="152">
        <v>1</v>
      </c>
      <c r="AV27" s="152" t="s">
        <v>110</v>
      </c>
      <c r="AW27" s="186">
        <f t="shared" si="21"/>
        <v>5.3751881315846052E-2</v>
      </c>
      <c r="AX27" s="186">
        <f t="shared" si="22"/>
        <v>4.2669801993255645E-2</v>
      </c>
      <c r="AY27" s="152">
        <v>239</v>
      </c>
      <c r="AZ27" s="152">
        <v>220</v>
      </c>
      <c r="BA27" s="152">
        <v>11</v>
      </c>
      <c r="BB27" s="152">
        <v>8</v>
      </c>
      <c r="BC27" s="187">
        <f t="shared" si="23"/>
        <v>4.2822332114957353</v>
      </c>
      <c r="BD27" s="187">
        <f t="shared" si="24"/>
        <v>5.2330781731875893E-2</v>
      </c>
      <c r="BE27" s="152">
        <v>9422</v>
      </c>
      <c r="BF27" s="152">
        <v>1313</v>
      </c>
      <c r="BG27" s="152">
        <v>8109</v>
      </c>
      <c r="BH27" s="152">
        <f t="shared" si="25"/>
        <v>13.935470176183401</v>
      </c>
      <c r="BI27" s="186">
        <f t="shared" si="26"/>
        <v>0.18329650610981674</v>
      </c>
      <c r="BJ27" s="152">
        <v>765</v>
      </c>
      <c r="BK27" s="186">
        <f t="shared" si="27"/>
        <v>13.706729735540744</v>
      </c>
      <c r="BL27" s="186">
        <f t="shared" si="28"/>
        <v>0.68351444415358165</v>
      </c>
      <c r="BM27" s="186">
        <f t="shared" si="29"/>
        <v>0.36746437441312685</v>
      </c>
      <c r="BN27" s="186">
        <f t="shared" si="30"/>
        <v>0.56757405626468604</v>
      </c>
      <c r="BO27" s="226">
        <v>3.1573405008326976</v>
      </c>
      <c r="BP27" s="226">
        <v>0.77008304898358482</v>
      </c>
      <c r="BQ27" s="226">
        <v>0.84709135388194323</v>
      </c>
      <c r="BR27" s="186">
        <f t="shared" si="31"/>
        <v>1.5177584639180522E-2</v>
      </c>
      <c r="BS27" s="186">
        <f t="shared" si="32"/>
        <v>0.32410214238506085</v>
      </c>
      <c r="BT27" s="226">
        <v>0.23102491469507544</v>
      </c>
      <c r="BU27" s="111">
        <f t="shared" si="33"/>
        <v>4.1393412652310519E-3</v>
      </c>
      <c r="BV27" s="78">
        <f t="shared" si="34"/>
        <v>0.24347191387962522</v>
      </c>
    </row>
    <row r="28" spans="2:74" ht="16.8">
      <c r="B28" s="60" t="s">
        <v>45</v>
      </c>
      <c r="C28" s="227">
        <v>64161</v>
      </c>
      <c r="D28" s="243">
        <f t="shared" si="0"/>
        <v>0.22483426068349574</v>
      </c>
      <c r="E28" s="243">
        <f t="shared" si="1"/>
        <v>1.8717533718375243</v>
      </c>
      <c r="F28" s="228">
        <v>101</v>
      </c>
      <c r="G28" s="229">
        <v>100</v>
      </c>
      <c r="H28" s="186">
        <f t="shared" si="2"/>
        <v>1.5585791992020073</v>
      </c>
      <c r="I28" s="187">
        <f t="shared" si="3"/>
        <v>0.52743736991177026</v>
      </c>
      <c r="J28" s="229">
        <v>183</v>
      </c>
      <c r="K28" s="229">
        <v>169</v>
      </c>
      <c r="L28" s="152">
        <f t="shared" si="4"/>
        <v>2.6339988466513926</v>
      </c>
      <c r="M28" s="124">
        <f t="shared" si="5"/>
        <v>0.45766225073133104</v>
      </c>
      <c r="N28" s="229">
        <v>5922</v>
      </c>
      <c r="O28" s="229">
        <v>5815</v>
      </c>
      <c r="P28" s="152">
        <f t="shared" si="6"/>
        <v>90.631380433596746</v>
      </c>
      <c r="Q28" s="186">
        <f t="shared" si="7"/>
        <v>0.43472909480132577</v>
      </c>
      <c r="R28" s="152">
        <v>1</v>
      </c>
      <c r="S28" s="152">
        <v>1</v>
      </c>
      <c r="T28" s="152">
        <f t="shared" si="8"/>
        <v>1.5585791992020075E-2</v>
      </c>
      <c r="U28" s="186">
        <f t="shared" si="9"/>
        <v>0.23207244276117894</v>
      </c>
      <c r="V28" s="152">
        <v>8</v>
      </c>
      <c r="W28" s="152">
        <v>8</v>
      </c>
      <c r="X28" s="186">
        <f t="shared" si="10"/>
        <v>0.1246863359361606</v>
      </c>
      <c r="Y28" s="186">
        <f t="shared" si="11"/>
        <v>0.14470391399895507</v>
      </c>
      <c r="Z28" s="152">
        <v>75</v>
      </c>
      <c r="AA28" s="152">
        <v>75</v>
      </c>
      <c r="AB28" s="152">
        <f t="shared" si="12"/>
        <v>1.1689343994015056</v>
      </c>
      <c r="AC28" s="186">
        <f t="shared" si="13"/>
        <v>7.5148299632963406E-2</v>
      </c>
      <c r="AD28" s="152"/>
      <c r="AE28" s="152"/>
      <c r="AF28" s="152"/>
      <c r="AG28" s="152"/>
      <c r="AH28" s="152"/>
      <c r="AI28" s="186">
        <f t="shared" si="14"/>
        <v>0</v>
      </c>
      <c r="AJ28" s="186">
        <f t="shared" si="15"/>
        <v>0</v>
      </c>
      <c r="AK28" s="152"/>
      <c r="AL28" s="186">
        <f t="shared" si="16"/>
        <v>0</v>
      </c>
      <c r="AM28" s="186">
        <f t="shared" si="17"/>
        <v>0</v>
      </c>
      <c r="AN28" s="152"/>
      <c r="AO28" s="186">
        <f t="shared" si="18"/>
        <v>0</v>
      </c>
      <c r="AP28" s="186">
        <f t="shared" si="19"/>
        <v>0</v>
      </c>
      <c r="AQ28" s="152">
        <f t="shared" si="20"/>
        <v>0</v>
      </c>
      <c r="AR28" s="152"/>
      <c r="AS28" s="152"/>
      <c r="AT28" s="152"/>
      <c r="AU28" s="152"/>
      <c r="AV28" s="152"/>
      <c r="AW28" s="186">
        <f t="shared" si="21"/>
        <v>0</v>
      </c>
      <c r="AX28" s="186">
        <f t="shared" si="22"/>
        <v>0</v>
      </c>
      <c r="AY28" s="152"/>
      <c r="AZ28" s="152"/>
      <c r="BA28" s="152"/>
      <c r="BB28" s="152"/>
      <c r="BC28" s="187">
        <f t="shared" si="23"/>
        <v>0</v>
      </c>
      <c r="BD28" s="187">
        <f t="shared" si="24"/>
        <v>0</v>
      </c>
      <c r="BE28" s="152"/>
      <c r="BF28" s="152"/>
      <c r="BG28" s="152"/>
      <c r="BH28" s="152" t="s">
        <v>50</v>
      </c>
      <c r="BI28" s="186" t="s">
        <v>50</v>
      </c>
      <c r="BJ28" s="152"/>
      <c r="BK28" s="186">
        <f t="shared" si="27"/>
        <v>0</v>
      </c>
      <c r="BL28" s="186">
        <f t="shared" si="28"/>
        <v>0</v>
      </c>
      <c r="BM28" s="186">
        <f t="shared" si="29"/>
        <v>0</v>
      </c>
      <c r="BN28" s="186">
        <f t="shared" si="30"/>
        <v>0</v>
      </c>
      <c r="BO28" s="226"/>
      <c r="BP28" s="226"/>
      <c r="BQ28" s="226"/>
      <c r="BR28" s="186">
        <f t="shared" si="31"/>
        <v>0</v>
      </c>
      <c r="BS28" s="186">
        <f t="shared" si="32"/>
        <v>0</v>
      </c>
      <c r="BT28" s="226"/>
      <c r="BU28" s="111">
        <f t="shared" si="33"/>
        <v>0</v>
      </c>
      <c r="BV28" s="78">
        <f t="shared" si="34"/>
        <v>0</v>
      </c>
    </row>
    <row r="29" spans="2:74">
      <c r="C29">
        <f>1/E26</f>
        <v>0.12011959698663348</v>
      </c>
      <c r="G29" s="194">
        <f>1/H20</f>
        <v>0.33840909090909094</v>
      </c>
      <c r="K29">
        <f>1/L25</f>
        <v>0.1737518796992481</v>
      </c>
      <c r="O29">
        <f>1/P25</f>
        <v>4.7966729925275767E-3</v>
      </c>
      <c r="S29">
        <f>1/T20</f>
        <v>14.89</v>
      </c>
      <c r="W29">
        <f>1/X10</f>
        <v>1.1605434782608695</v>
      </c>
      <c r="AA29">
        <f>1/$AB$14</f>
        <v>6.4287867370007537E-2</v>
      </c>
      <c r="AH29">
        <f>1/AI19</f>
        <v>54.586599999999997</v>
      </c>
      <c r="AK29">
        <f>1/AL26</f>
        <v>0.15571698113207547</v>
      </c>
      <c r="AN29">
        <f>1/AO10</f>
        <v>1.368846153846154</v>
      </c>
      <c r="AV29">
        <f>1/AW10</f>
        <v>0.79382899628252801</v>
      </c>
      <c r="AW29" s="240"/>
      <c r="BB29">
        <f>1/BC10</f>
        <v>1.2220441799244593E-2</v>
      </c>
      <c r="BG29">
        <f>1/BH10</f>
        <v>1.3153234429296978E-2</v>
      </c>
      <c r="BJ29">
        <f>1/BK26</f>
        <v>4.9867069486404833E-2</v>
      </c>
      <c r="BQ29">
        <f>1/BR10</f>
        <v>21.353999999999999</v>
      </c>
      <c r="BT29">
        <f>1/BU21</f>
        <v>58.818999999999996</v>
      </c>
    </row>
    <row r="30" spans="2:74">
      <c r="BM30">
        <f>1/BN21</f>
        <v>0.64742982938910298</v>
      </c>
    </row>
    <row r="34" spans="4:10" ht="41.4">
      <c r="D34" s="80" t="s">
        <v>5</v>
      </c>
      <c r="E34" s="152" t="s">
        <v>122</v>
      </c>
      <c r="F34" s="152" t="s">
        <v>61</v>
      </c>
      <c r="G34" s="152" t="s">
        <v>57</v>
      </c>
      <c r="H34" s="152" t="s">
        <v>121</v>
      </c>
      <c r="I34" s="152" t="s">
        <v>172</v>
      </c>
      <c r="J34" s="152" t="s">
        <v>55</v>
      </c>
    </row>
    <row r="35" spans="4:10">
      <c r="D35" s="58" t="s">
        <v>21</v>
      </c>
      <c r="E35" s="111">
        <f>F35*$D$60</f>
        <v>0.42560106264100306</v>
      </c>
      <c r="F35" s="111">
        <f>G35+H35+I35+J35</f>
        <v>1.4956294033398532</v>
      </c>
      <c r="G35" s="152">
        <v>0.41671776762386453</v>
      </c>
      <c r="H35" s="186">
        <v>3.4801241764454399E-2</v>
      </c>
      <c r="I35" s="152">
        <v>0.13894184289392508</v>
      </c>
      <c r="J35" s="152">
        <v>0.90516855105760918</v>
      </c>
    </row>
    <row r="36" spans="4:10">
      <c r="D36" s="58" t="s">
        <v>22</v>
      </c>
      <c r="E36" s="111">
        <f t="shared" ref="E36:E59" si="35">F36*$D$60</f>
        <v>0.34733638391824667</v>
      </c>
      <c r="F36" s="111">
        <f t="shared" ref="F36:F59" si="36">G36+H36+I36+J36</f>
        <v>1.2205949520291948</v>
      </c>
      <c r="G36" s="152">
        <v>0.44279072976444162</v>
      </c>
      <c r="H36" s="186">
        <v>7.1535116009069533E-2</v>
      </c>
      <c r="I36" s="152">
        <v>0.1990041560871891</v>
      </c>
      <c r="J36" s="152">
        <v>0.50726495016849438</v>
      </c>
    </row>
    <row r="37" spans="4:10">
      <c r="D37" s="58" t="s">
        <v>23</v>
      </c>
      <c r="E37" s="111">
        <f t="shared" si="35"/>
        <v>0.30662816168346851</v>
      </c>
      <c r="F37" s="111">
        <f t="shared" si="36"/>
        <v>1.0775398248774475</v>
      </c>
      <c r="G37" s="152">
        <v>0.26516708609360429</v>
      </c>
      <c r="H37" s="186">
        <v>1.9484556871226084E-2</v>
      </c>
      <c r="I37" s="152">
        <v>0.24083768722508447</v>
      </c>
      <c r="J37" s="152">
        <v>0.55205049468753264</v>
      </c>
    </row>
    <row r="38" spans="4:10">
      <c r="D38" s="58" t="s">
        <v>24</v>
      </c>
      <c r="E38" s="111">
        <f t="shared" si="35"/>
        <v>0.6366703190796964</v>
      </c>
      <c r="F38" s="111">
        <f t="shared" si="36"/>
        <v>2.2373601314350235</v>
      </c>
      <c r="G38" s="152">
        <v>0.69848801723213461</v>
      </c>
      <c r="H38" s="186">
        <v>0.37844010550264739</v>
      </c>
      <c r="I38" s="152">
        <v>0.44004164680081265</v>
      </c>
      <c r="J38" s="152">
        <v>0.72039036189942895</v>
      </c>
    </row>
    <row r="39" spans="4:10">
      <c r="D39" s="58" t="s">
        <v>25</v>
      </c>
      <c r="E39" s="111">
        <f t="shared" si="35"/>
        <v>0.26822017367198259</v>
      </c>
      <c r="F39" s="111">
        <f t="shared" si="36"/>
        <v>0.94256808435442774</v>
      </c>
      <c r="G39" s="152">
        <v>0.33962636475602814</v>
      </c>
      <c r="H39" s="186">
        <v>3.6720580105947302E-2</v>
      </c>
      <c r="I39" s="152">
        <v>0.17886842380023196</v>
      </c>
      <c r="J39" s="152">
        <v>0.3873527156922203</v>
      </c>
    </row>
    <row r="40" spans="4:10">
      <c r="D40" s="58" t="s">
        <v>26</v>
      </c>
      <c r="E40" s="111">
        <f t="shared" si="35"/>
        <v>0.22323849284360786</v>
      </c>
      <c r="F40" s="111">
        <f t="shared" si="36"/>
        <v>0.78449534825481559</v>
      </c>
      <c r="G40" s="152">
        <v>0.26252993708631606</v>
      </c>
      <c r="H40" s="186">
        <v>3.0893273086685758E-2</v>
      </c>
      <c r="I40" s="152">
        <v>0.16468784230101041</v>
      </c>
      <c r="J40" s="152">
        <v>0.3263842957808033</v>
      </c>
    </row>
    <row r="41" spans="4:10">
      <c r="D41" s="58" t="s">
        <v>168</v>
      </c>
      <c r="E41" s="111">
        <f t="shared" si="35"/>
        <v>0.76662109896151065</v>
      </c>
      <c r="F41" s="111">
        <f t="shared" si="36"/>
        <v>2.694027711567756</v>
      </c>
      <c r="G41" s="152">
        <v>0.86826513358430257</v>
      </c>
      <c r="H41" s="186">
        <v>1</v>
      </c>
      <c r="I41" s="238">
        <v>0</v>
      </c>
      <c r="J41" s="152">
        <v>0.82576257798345365</v>
      </c>
    </row>
    <row r="42" spans="4:10">
      <c r="D42" s="58" t="s">
        <v>28</v>
      </c>
      <c r="E42" s="111">
        <f t="shared" si="35"/>
        <v>0.38324316131437169</v>
      </c>
      <c r="F42" s="111">
        <f t="shared" si="36"/>
        <v>1.3467770431160357</v>
      </c>
      <c r="G42" s="152">
        <v>0.32815565531321689</v>
      </c>
      <c r="H42" s="186">
        <v>0.17394975545840466</v>
      </c>
      <c r="I42" s="152">
        <v>0.20469249990170943</v>
      </c>
      <c r="J42" s="152">
        <v>0.63997913244270477</v>
      </c>
    </row>
    <row r="43" spans="4:10">
      <c r="D43" s="58" t="s">
        <v>29</v>
      </c>
      <c r="E43" s="111">
        <f t="shared" si="35"/>
        <v>0.27855241566506128</v>
      </c>
      <c r="F43" s="111">
        <f t="shared" si="36"/>
        <v>0.97887721580108988</v>
      </c>
      <c r="G43" s="152">
        <v>0.25263552460954425</v>
      </c>
      <c r="H43" s="186">
        <v>1.7353153814066068E-2</v>
      </c>
      <c r="I43" s="152">
        <v>0.22909898410421611</v>
      </c>
      <c r="J43" s="152">
        <v>0.47978955327326345</v>
      </c>
    </row>
    <row r="44" spans="4:10">
      <c r="D44" s="58" t="s">
        <v>30</v>
      </c>
      <c r="E44" s="111">
        <f t="shared" si="35"/>
        <v>0.33335517283154381</v>
      </c>
      <c r="F44" s="111">
        <f t="shared" si="36"/>
        <v>1.1714627664424959</v>
      </c>
      <c r="G44" s="152">
        <v>0.35932600682724997</v>
      </c>
      <c r="H44" s="186">
        <v>7.3414797476368157E-2</v>
      </c>
      <c r="I44" s="152">
        <v>0.12721081002855233</v>
      </c>
      <c r="J44" s="152">
        <v>0.61151115211032547</v>
      </c>
    </row>
    <row r="45" spans="4:10">
      <c r="D45" s="58" t="s">
        <v>31</v>
      </c>
      <c r="E45" s="111">
        <f t="shared" si="35"/>
        <v>0.58934765961251223</v>
      </c>
      <c r="F45" s="111">
        <f t="shared" si="36"/>
        <v>2.0710608263906169</v>
      </c>
      <c r="G45" s="152">
        <v>0.64833405425404633</v>
      </c>
      <c r="H45" s="186">
        <v>0.31490791698027409</v>
      </c>
      <c r="I45" s="152">
        <v>0.43209163948365314</v>
      </c>
      <c r="J45" s="152">
        <v>0.67572721567264338</v>
      </c>
    </row>
    <row r="46" spans="4:10">
      <c r="D46" s="58" t="s">
        <v>32</v>
      </c>
      <c r="E46" s="111">
        <f t="shared" si="35"/>
        <v>0.37098484141923388</v>
      </c>
      <c r="F46" s="111">
        <f t="shared" si="36"/>
        <v>1.3036993694914782</v>
      </c>
      <c r="G46" s="152">
        <v>0.49075131492878793</v>
      </c>
      <c r="H46" s="186">
        <v>0.18133124727826241</v>
      </c>
      <c r="I46" s="152">
        <v>0.22675112657619664</v>
      </c>
      <c r="J46" s="152">
        <v>0.40486568070823137</v>
      </c>
    </row>
    <row r="47" spans="4:10">
      <c r="D47" s="58" t="s">
        <v>33</v>
      </c>
      <c r="E47" s="111">
        <f t="shared" si="35"/>
        <v>0.34681120215988936</v>
      </c>
      <c r="F47" s="111">
        <f t="shared" si="36"/>
        <v>1.2187493803216836</v>
      </c>
      <c r="G47" s="152">
        <v>0.37930062895202626</v>
      </c>
      <c r="H47" s="186">
        <v>0.20252341591374987</v>
      </c>
      <c r="I47" s="152">
        <v>0.21463877581671861</v>
      </c>
      <c r="J47" s="152">
        <v>0.42228655963918887</v>
      </c>
    </row>
    <row r="48" spans="4:10">
      <c r="D48" s="58" t="s">
        <v>34</v>
      </c>
      <c r="E48" s="111">
        <f t="shared" si="35"/>
        <v>0.36568109847032898</v>
      </c>
      <c r="F48" s="111">
        <f t="shared" si="36"/>
        <v>1.2850611784754242</v>
      </c>
      <c r="G48" s="152">
        <v>0.35308387569619809</v>
      </c>
      <c r="H48" s="186">
        <v>0.19285302064308607</v>
      </c>
      <c r="I48" s="152">
        <v>0.23411366350692681</v>
      </c>
      <c r="J48" s="152">
        <v>0.50501061862921337</v>
      </c>
    </row>
    <row r="49" spans="4:10">
      <c r="D49" s="58" t="s">
        <v>35</v>
      </c>
      <c r="E49" s="111">
        <f t="shared" si="35"/>
        <v>0.5266218016094335</v>
      </c>
      <c r="F49" s="111">
        <f t="shared" si="36"/>
        <v>1.8506322471080079</v>
      </c>
      <c r="G49" s="152">
        <v>0.76114284307905644</v>
      </c>
      <c r="H49" s="186">
        <v>0.78076998209693627</v>
      </c>
      <c r="I49" s="152">
        <v>7.7040355281300724E-2</v>
      </c>
      <c r="J49" s="152">
        <v>0.23167906665071433</v>
      </c>
    </row>
    <row r="50" spans="4:10">
      <c r="D50" s="58" t="s">
        <v>36</v>
      </c>
      <c r="E50" s="111">
        <f t="shared" si="35"/>
        <v>0.40991754528622909</v>
      </c>
      <c r="F50" s="111">
        <f t="shared" si="36"/>
        <v>1.440515044465762</v>
      </c>
      <c r="G50" s="152">
        <v>0.64127630249417822</v>
      </c>
      <c r="H50" s="186">
        <v>0.10860260787692344</v>
      </c>
      <c r="I50" s="152">
        <v>5.7004926776015749E-2</v>
      </c>
      <c r="J50" s="152">
        <v>0.63363120731864453</v>
      </c>
    </row>
    <row r="51" spans="4:10">
      <c r="D51" s="58" t="s">
        <v>37</v>
      </c>
      <c r="E51" s="111">
        <f t="shared" si="35"/>
        <v>0.54861275766252504</v>
      </c>
      <c r="F51" s="111">
        <f t="shared" si="36"/>
        <v>1.92791194250271</v>
      </c>
      <c r="G51" s="152">
        <v>0.63096003732840023</v>
      </c>
      <c r="H51" s="186">
        <v>8.6003984825807778E-3</v>
      </c>
      <c r="I51" s="152">
        <v>0.6483723742490245</v>
      </c>
      <c r="J51" s="152">
        <v>0.63997913244270477</v>
      </c>
    </row>
    <row r="52" spans="4:10">
      <c r="D52" s="60" t="s">
        <v>38</v>
      </c>
      <c r="E52" s="111">
        <f t="shared" si="35"/>
        <v>0.79106365167538295</v>
      </c>
      <c r="F52" s="111">
        <f t="shared" si="36"/>
        <v>2.7799227051204101</v>
      </c>
      <c r="G52" s="152">
        <v>0.7024883032467415</v>
      </c>
      <c r="H52" s="186">
        <v>0.23204970391179305</v>
      </c>
      <c r="I52" s="152">
        <v>0.84538469796187532</v>
      </c>
      <c r="J52" s="152">
        <v>1</v>
      </c>
    </row>
    <row r="53" spans="4:10">
      <c r="D53" s="60" t="s">
        <v>39</v>
      </c>
      <c r="E53" s="111">
        <f t="shared" si="35"/>
        <v>0.42067987138127549</v>
      </c>
      <c r="F53" s="111">
        <f t="shared" si="36"/>
        <v>1.4783355594245335</v>
      </c>
      <c r="G53" s="152">
        <v>0.41258178405977042</v>
      </c>
      <c r="H53" s="186">
        <v>9.5507676768985028E-2</v>
      </c>
      <c r="I53" s="152">
        <v>0.35873494648545262</v>
      </c>
      <c r="J53" s="152">
        <v>0.61151115211032558</v>
      </c>
    </row>
    <row r="54" spans="4:10">
      <c r="D54" s="60" t="s">
        <v>111</v>
      </c>
      <c r="E54" s="111">
        <f t="shared" si="35"/>
        <v>0.30077525492777268</v>
      </c>
      <c r="F54" s="111">
        <f t="shared" si="36"/>
        <v>1.0569717854451564</v>
      </c>
      <c r="G54" s="152">
        <v>0.32268189408480868</v>
      </c>
      <c r="H54" s="186">
        <v>0.17152169292173583</v>
      </c>
      <c r="I54" s="152">
        <v>0.1953038240254851</v>
      </c>
      <c r="J54" s="152">
        <v>0.36746437441312674</v>
      </c>
    </row>
    <row r="55" spans="4:10">
      <c r="D55" s="60" t="s">
        <v>41</v>
      </c>
      <c r="E55" s="111">
        <f t="shared" si="35"/>
        <v>0.25600143410783865</v>
      </c>
      <c r="F55" s="111">
        <f t="shared" si="36"/>
        <v>0.89962950226893046</v>
      </c>
      <c r="G55" s="152">
        <v>0.23353317401098844</v>
      </c>
      <c r="H55" s="186">
        <v>2.3521696189808046E-2</v>
      </c>
      <c r="I55" s="152">
        <v>0.27464456012417404</v>
      </c>
      <c r="J55" s="152">
        <v>0.36793007194395999</v>
      </c>
    </row>
    <row r="56" spans="4:10">
      <c r="D56" s="60" t="s">
        <v>42</v>
      </c>
      <c r="E56" s="111">
        <f t="shared" si="35"/>
        <v>0.42554368791225006</v>
      </c>
      <c r="F56" s="111">
        <f t="shared" si="36"/>
        <v>1.4954277794745385</v>
      </c>
      <c r="G56" s="152">
        <v>0.69352716652304858</v>
      </c>
      <c r="H56" s="186">
        <v>1.2856613978227864E-3</v>
      </c>
      <c r="I56" s="152">
        <v>5.2406309308610878E-2</v>
      </c>
      <c r="J56" s="152">
        <v>0.74820864224505634</v>
      </c>
    </row>
    <row r="57" spans="4:10">
      <c r="D57" s="60" t="s">
        <v>43</v>
      </c>
      <c r="E57" s="111">
        <f t="shared" si="35"/>
        <v>1</v>
      </c>
      <c r="F57" s="111">
        <f t="shared" si="36"/>
        <v>3.5141580569816977</v>
      </c>
      <c r="G57" s="124">
        <v>1</v>
      </c>
      <c r="H57" s="186">
        <v>0.51415805698169748</v>
      </c>
      <c r="I57" s="152">
        <v>1</v>
      </c>
      <c r="J57" s="152">
        <v>0.99999999999999978</v>
      </c>
    </row>
    <row r="58" spans="4:10">
      <c r="D58" s="60" t="s">
        <v>44</v>
      </c>
      <c r="E58" s="111">
        <f t="shared" si="35"/>
        <v>0.4865916016394472</v>
      </c>
      <c r="F58" s="111">
        <f t="shared" si="36"/>
        <v>1.709959797360892</v>
      </c>
      <c r="G58" s="152">
        <v>0.4756844726843667</v>
      </c>
      <c r="H58" s="186">
        <v>0.18329650610981674</v>
      </c>
      <c r="I58" s="152">
        <v>0.68351444415358165</v>
      </c>
      <c r="J58" s="152">
        <v>0.36746437441312685</v>
      </c>
    </row>
    <row r="59" spans="4:10">
      <c r="D59" s="60" t="s">
        <v>45</v>
      </c>
      <c r="E59" s="111">
        <f t="shared" si="35"/>
        <v>6.3979552722965849E-2</v>
      </c>
      <c r="F59" s="111">
        <f t="shared" si="36"/>
        <v>0.22483426068349574</v>
      </c>
      <c r="G59" s="152">
        <v>0.22483426068349574</v>
      </c>
      <c r="H59" s="186"/>
      <c r="I59" s="152">
        <v>0</v>
      </c>
      <c r="J59" s="152">
        <v>0</v>
      </c>
    </row>
    <row r="60" spans="4:10">
      <c r="D60">
        <f>1/F57</f>
        <v>0.28456318235694206</v>
      </c>
    </row>
    <row r="62" spans="4:10">
      <c r="D62" s="60" t="s">
        <v>173</v>
      </c>
      <c r="E62" s="205">
        <f>SUM(E35:E59)/25</f>
        <v>0.43488313612790308</v>
      </c>
    </row>
  </sheetData>
  <mergeCells count="4">
    <mergeCell ref="D2:BD2"/>
    <mergeCell ref="BE2:BI2"/>
    <mergeCell ref="BM2:BV2"/>
    <mergeCell ref="BJ2:BL2"/>
  </mergeCells>
  <conditionalFormatting sqref="H4:H28">
    <cfRule type="dataBar" priority="21">
      <dataBar>
        <cfvo type="min"/>
        <cfvo type="max"/>
        <color rgb="FF638EC6"/>
      </dataBar>
      <extLst>
        <ext xmlns:x14="http://schemas.microsoft.com/office/spreadsheetml/2009/9/main" uri="{B025F937-C7B1-47D3-B67F-A62EFF666E3E}">
          <x14:id>{3C7CAC56-7CDC-4EE9-95D0-C3F3A930A797}</x14:id>
        </ext>
      </extLst>
    </cfRule>
  </conditionalFormatting>
  <conditionalFormatting sqref="L4:L28">
    <cfRule type="dataBar" priority="20">
      <dataBar>
        <cfvo type="min"/>
        <cfvo type="max"/>
        <color rgb="FF638EC6"/>
      </dataBar>
      <extLst>
        <ext xmlns:x14="http://schemas.microsoft.com/office/spreadsheetml/2009/9/main" uri="{B025F937-C7B1-47D3-B67F-A62EFF666E3E}">
          <x14:id>{E6499D92-4B2A-4F1F-9E17-4CB911623F34}</x14:id>
        </ext>
      </extLst>
    </cfRule>
  </conditionalFormatting>
  <conditionalFormatting sqref="P4:P28">
    <cfRule type="dataBar" priority="19">
      <dataBar>
        <cfvo type="min"/>
        <cfvo type="max"/>
        <color rgb="FF638EC6"/>
      </dataBar>
      <extLst>
        <ext xmlns:x14="http://schemas.microsoft.com/office/spreadsheetml/2009/9/main" uri="{B025F937-C7B1-47D3-B67F-A62EFF666E3E}">
          <x14:id>{EBD79193-44CE-4E99-89EF-15CE9771A52F}</x14:id>
        </ext>
      </extLst>
    </cfRule>
  </conditionalFormatting>
  <conditionalFormatting sqref="T4:T28">
    <cfRule type="dataBar" priority="18">
      <dataBar>
        <cfvo type="min"/>
        <cfvo type="max"/>
        <color rgb="FF638EC6"/>
      </dataBar>
      <extLst>
        <ext xmlns:x14="http://schemas.microsoft.com/office/spreadsheetml/2009/9/main" uri="{B025F937-C7B1-47D3-B67F-A62EFF666E3E}">
          <x14:id>{DFDD5E73-7D63-44C5-B85E-D11AD8B56CDB}</x14:id>
        </ext>
      </extLst>
    </cfRule>
  </conditionalFormatting>
  <conditionalFormatting sqref="X4:X28">
    <cfRule type="dataBar" priority="17">
      <dataBar>
        <cfvo type="min"/>
        <cfvo type="max"/>
        <color rgb="FF638EC6"/>
      </dataBar>
      <extLst>
        <ext xmlns:x14="http://schemas.microsoft.com/office/spreadsheetml/2009/9/main" uri="{B025F937-C7B1-47D3-B67F-A62EFF666E3E}">
          <x14:id>{2B3F023A-76C1-4762-B98A-870FCC8E3B88}</x14:id>
        </ext>
      </extLst>
    </cfRule>
  </conditionalFormatting>
  <conditionalFormatting sqref="AB4:AB28">
    <cfRule type="dataBar" priority="16">
      <dataBar>
        <cfvo type="min"/>
        <cfvo type="max"/>
        <color rgb="FF638EC6"/>
      </dataBar>
      <extLst>
        <ext xmlns:x14="http://schemas.microsoft.com/office/spreadsheetml/2009/9/main" uri="{B025F937-C7B1-47D3-B67F-A62EFF666E3E}">
          <x14:id>{50554AFA-6BE2-4DEE-AD4D-AEE361496E04}</x14:id>
        </ext>
      </extLst>
    </cfRule>
  </conditionalFormatting>
  <conditionalFormatting sqref="AI4:AI28">
    <cfRule type="dataBar" priority="15">
      <dataBar>
        <cfvo type="min"/>
        <cfvo type="max"/>
        <color rgb="FF638EC6"/>
      </dataBar>
      <extLst>
        <ext xmlns:x14="http://schemas.microsoft.com/office/spreadsheetml/2009/9/main" uri="{B025F937-C7B1-47D3-B67F-A62EFF666E3E}">
          <x14:id>{CCF4E555-5473-4D88-921D-9A25539086A1}</x14:id>
        </ext>
      </extLst>
    </cfRule>
  </conditionalFormatting>
  <conditionalFormatting sqref="AL4:AL28">
    <cfRule type="dataBar" priority="14">
      <dataBar>
        <cfvo type="min"/>
        <cfvo type="max"/>
        <color rgb="FF638EC6"/>
      </dataBar>
      <extLst>
        <ext xmlns:x14="http://schemas.microsoft.com/office/spreadsheetml/2009/9/main" uri="{B025F937-C7B1-47D3-B67F-A62EFF666E3E}">
          <x14:id>{F3046E23-F5AF-4B52-B9C7-0CFCE062BD7E}</x14:id>
        </ext>
      </extLst>
    </cfRule>
  </conditionalFormatting>
  <conditionalFormatting sqref="AO4:AO28">
    <cfRule type="dataBar" priority="13">
      <dataBar>
        <cfvo type="min"/>
        <cfvo type="max"/>
        <color rgb="FF638EC6"/>
      </dataBar>
      <extLst>
        <ext xmlns:x14="http://schemas.microsoft.com/office/spreadsheetml/2009/9/main" uri="{B025F937-C7B1-47D3-B67F-A62EFF666E3E}">
          <x14:id>{02FC4F15-543D-4133-97B9-E5B5BF818EFD}</x14:id>
        </ext>
      </extLst>
    </cfRule>
  </conditionalFormatting>
  <conditionalFormatting sqref="AW4:AW29">
    <cfRule type="dataBar" priority="12">
      <dataBar>
        <cfvo type="min"/>
        <cfvo type="max"/>
        <color rgb="FF638EC6"/>
      </dataBar>
      <extLst>
        <ext xmlns:x14="http://schemas.microsoft.com/office/spreadsheetml/2009/9/main" uri="{B025F937-C7B1-47D3-B67F-A62EFF666E3E}">
          <x14:id>{27A75931-6221-454F-A1FA-222E6173C64C}</x14:id>
        </ext>
      </extLst>
    </cfRule>
  </conditionalFormatting>
  <conditionalFormatting sqref="BC4:BC28">
    <cfRule type="dataBar" priority="11">
      <dataBar>
        <cfvo type="min"/>
        <cfvo type="max"/>
        <color rgb="FF638EC6"/>
      </dataBar>
      <extLst>
        <ext xmlns:x14="http://schemas.microsoft.com/office/spreadsheetml/2009/9/main" uri="{B025F937-C7B1-47D3-B67F-A62EFF666E3E}">
          <x14:id>{075E0D2C-F82A-4AA9-8473-DE4267DB13F6}</x14:id>
        </ext>
      </extLst>
    </cfRule>
  </conditionalFormatting>
  <conditionalFormatting sqref="BH4:BH27">
    <cfRule type="dataBar" priority="10">
      <dataBar>
        <cfvo type="min"/>
        <cfvo type="max"/>
        <color rgb="FF638EC6"/>
      </dataBar>
      <extLst>
        <ext xmlns:x14="http://schemas.microsoft.com/office/spreadsheetml/2009/9/main" uri="{B025F937-C7B1-47D3-B67F-A62EFF666E3E}">
          <x14:id>{C64E1A64-8B15-43F5-AD62-718C2851AB25}</x14:id>
        </ext>
      </extLst>
    </cfRule>
  </conditionalFormatting>
  <conditionalFormatting sqref="BR4:BR28">
    <cfRule type="dataBar" priority="9">
      <dataBar>
        <cfvo type="min"/>
        <cfvo type="max"/>
        <color rgb="FF638EC6"/>
      </dataBar>
      <extLst>
        <ext xmlns:x14="http://schemas.microsoft.com/office/spreadsheetml/2009/9/main" uri="{B025F937-C7B1-47D3-B67F-A62EFF666E3E}">
          <x14:id>{432D9298-0F18-4A47-9C27-E5422E999E18}</x14:id>
        </ext>
      </extLst>
    </cfRule>
  </conditionalFormatting>
  <conditionalFormatting sqref="BU4:BU28">
    <cfRule type="dataBar" priority="8">
      <dataBar>
        <cfvo type="min"/>
        <cfvo type="max"/>
        <color rgb="FF638EC6"/>
      </dataBar>
      <extLst>
        <ext xmlns:x14="http://schemas.microsoft.com/office/spreadsheetml/2009/9/main" uri="{B025F937-C7B1-47D3-B67F-A62EFF666E3E}">
          <x14:id>{FC756410-ADEB-4F4B-983A-0BD5818EF5A3}</x14:id>
        </ext>
      </extLst>
    </cfRule>
  </conditionalFormatting>
  <conditionalFormatting sqref="BK4:BK28">
    <cfRule type="dataBar" priority="7">
      <dataBar>
        <cfvo type="min"/>
        <cfvo type="max"/>
        <color rgb="FF638EC6"/>
      </dataBar>
      <extLst>
        <ext xmlns:x14="http://schemas.microsoft.com/office/spreadsheetml/2009/9/main" uri="{B025F937-C7B1-47D3-B67F-A62EFF666E3E}">
          <x14:id>{6D23BCAC-4CA6-4638-8893-57A37552459E}</x14:id>
        </ext>
      </extLst>
    </cfRule>
  </conditionalFormatting>
  <conditionalFormatting sqref="BN4:BN28">
    <cfRule type="dataBar" priority="6">
      <dataBar>
        <cfvo type="min"/>
        <cfvo type="max"/>
        <color rgb="FFFF555A"/>
      </dataBar>
      <extLst>
        <ext xmlns:x14="http://schemas.microsoft.com/office/spreadsheetml/2009/9/main" uri="{B025F937-C7B1-47D3-B67F-A62EFF666E3E}">
          <x14:id>{42AE27F9-9717-4476-A2AF-84257C0186A2}</x14:id>
        </ext>
      </extLst>
    </cfRule>
  </conditionalFormatting>
  <conditionalFormatting sqref="BM4:BM28">
    <cfRule type="dataBar" priority="5">
      <dataBar>
        <cfvo type="min"/>
        <cfvo type="max"/>
        <color rgb="FFFF555A"/>
      </dataBar>
      <extLst>
        <ext xmlns:x14="http://schemas.microsoft.com/office/spreadsheetml/2009/9/main" uri="{B025F937-C7B1-47D3-B67F-A62EFF666E3E}">
          <x14:id>{91B1109B-27F8-4485-8D6D-006153F2B11A}</x14:id>
        </ext>
      </extLst>
    </cfRule>
  </conditionalFormatting>
  <conditionalFormatting sqref="E4:E28">
    <cfRule type="dataBar" priority="4">
      <dataBar>
        <cfvo type="min"/>
        <cfvo type="max"/>
        <color rgb="FF638EC6"/>
      </dataBar>
      <extLst>
        <ext xmlns:x14="http://schemas.microsoft.com/office/spreadsheetml/2009/9/main" uri="{B025F937-C7B1-47D3-B67F-A62EFF666E3E}">
          <x14:id>{58F386CB-DE9A-4F75-9C8F-905A81DEB080}</x14:id>
        </ext>
      </extLst>
    </cfRule>
  </conditionalFormatting>
  <conditionalFormatting sqref="D4:D28">
    <cfRule type="dataBar" priority="3">
      <dataBar>
        <cfvo type="min"/>
        <cfvo type="max"/>
        <color rgb="FFFF555A"/>
      </dataBar>
      <extLst>
        <ext xmlns:x14="http://schemas.microsoft.com/office/spreadsheetml/2009/9/main" uri="{B025F937-C7B1-47D3-B67F-A62EFF666E3E}">
          <x14:id>{279A1E34-9978-42AF-AE8B-73370350B608}</x14:id>
        </ext>
      </extLst>
    </cfRule>
  </conditionalFormatting>
  <conditionalFormatting sqref="F35:F59">
    <cfRule type="dataBar" priority="2">
      <dataBar>
        <cfvo type="min"/>
        <cfvo type="max"/>
        <color rgb="FF638EC6"/>
      </dataBar>
      <extLst>
        <ext xmlns:x14="http://schemas.microsoft.com/office/spreadsheetml/2009/9/main" uri="{B025F937-C7B1-47D3-B67F-A62EFF666E3E}">
          <x14:id>{F3E553B6-1D2F-492D-BC29-BC4ADF463DDB}</x14:id>
        </ext>
      </extLst>
    </cfRule>
  </conditionalFormatting>
  <conditionalFormatting sqref="E35:E59">
    <cfRule type="dataBar" priority="1">
      <dataBar>
        <cfvo type="min"/>
        <cfvo type="max"/>
        <color rgb="FFFF555A"/>
      </dataBar>
      <extLst>
        <ext xmlns:x14="http://schemas.microsoft.com/office/spreadsheetml/2009/9/main" uri="{B025F937-C7B1-47D3-B67F-A62EFF666E3E}">
          <x14:id>{9FF0F088-1619-411E-982C-76C4013A72FB}</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3C7CAC56-7CDC-4EE9-95D0-C3F3A930A797}">
            <x14:dataBar minLength="0" maxLength="100" border="1" negativeBarBorderColorSameAsPositive="0">
              <x14:cfvo type="autoMin"/>
              <x14:cfvo type="autoMax"/>
              <x14:borderColor rgb="FF638EC6"/>
              <x14:negativeFillColor rgb="FFFF0000"/>
              <x14:negativeBorderColor rgb="FFFF0000"/>
              <x14:axisColor rgb="FF000000"/>
            </x14:dataBar>
          </x14:cfRule>
          <xm:sqref>H4:H28</xm:sqref>
        </x14:conditionalFormatting>
        <x14:conditionalFormatting xmlns:xm="http://schemas.microsoft.com/office/excel/2006/main">
          <x14:cfRule type="dataBar" id="{E6499D92-4B2A-4F1F-9E17-4CB911623F34}">
            <x14:dataBar minLength="0" maxLength="100" border="1" negativeBarBorderColorSameAsPositive="0">
              <x14:cfvo type="autoMin"/>
              <x14:cfvo type="autoMax"/>
              <x14:borderColor rgb="FF638EC6"/>
              <x14:negativeFillColor rgb="FFFF0000"/>
              <x14:negativeBorderColor rgb="FFFF0000"/>
              <x14:axisColor rgb="FF000000"/>
            </x14:dataBar>
          </x14:cfRule>
          <xm:sqref>L4:L28</xm:sqref>
        </x14:conditionalFormatting>
        <x14:conditionalFormatting xmlns:xm="http://schemas.microsoft.com/office/excel/2006/main">
          <x14:cfRule type="dataBar" id="{EBD79193-44CE-4E99-89EF-15CE9771A52F}">
            <x14:dataBar minLength="0" maxLength="100" border="1" negativeBarBorderColorSameAsPositive="0">
              <x14:cfvo type="autoMin"/>
              <x14:cfvo type="autoMax"/>
              <x14:borderColor rgb="FF638EC6"/>
              <x14:negativeFillColor rgb="FFFF0000"/>
              <x14:negativeBorderColor rgb="FFFF0000"/>
              <x14:axisColor rgb="FF000000"/>
            </x14:dataBar>
          </x14:cfRule>
          <xm:sqref>P4:P28</xm:sqref>
        </x14:conditionalFormatting>
        <x14:conditionalFormatting xmlns:xm="http://schemas.microsoft.com/office/excel/2006/main">
          <x14:cfRule type="dataBar" id="{DFDD5E73-7D63-44C5-B85E-D11AD8B56CDB}">
            <x14:dataBar minLength="0" maxLength="100" border="1" negativeBarBorderColorSameAsPositive="0">
              <x14:cfvo type="autoMin"/>
              <x14:cfvo type="autoMax"/>
              <x14:borderColor rgb="FF638EC6"/>
              <x14:negativeFillColor rgb="FFFF0000"/>
              <x14:negativeBorderColor rgb="FFFF0000"/>
              <x14:axisColor rgb="FF000000"/>
            </x14:dataBar>
          </x14:cfRule>
          <xm:sqref>T4:T28</xm:sqref>
        </x14:conditionalFormatting>
        <x14:conditionalFormatting xmlns:xm="http://schemas.microsoft.com/office/excel/2006/main">
          <x14:cfRule type="dataBar" id="{2B3F023A-76C1-4762-B98A-870FCC8E3B88}">
            <x14:dataBar minLength="0" maxLength="100" border="1" negativeBarBorderColorSameAsPositive="0">
              <x14:cfvo type="autoMin"/>
              <x14:cfvo type="autoMax"/>
              <x14:borderColor rgb="FF638EC6"/>
              <x14:negativeFillColor rgb="FFFF0000"/>
              <x14:negativeBorderColor rgb="FFFF0000"/>
              <x14:axisColor rgb="FF000000"/>
            </x14:dataBar>
          </x14:cfRule>
          <xm:sqref>X4:X28</xm:sqref>
        </x14:conditionalFormatting>
        <x14:conditionalFormatting xmlns:xm="http://schemas.microsoft.com/office/excel/2006/main">
          <x14:cfRule type="dataBar" id="{50554AFA-6BE2-4DEE-AD4D-AEE361496E04}">
            <x14:dataBar minLength="0" maxLength="100" border="1" negativeBarBorderColorSameAsPositive="0">
              <x14:cfvo type="autoMin"/>
              <x14:cfvo type="autoMax"/>
              <x14:borderColor rgb="FF638EC6"/>
              <x14:negativeFillColor rgb="FFFF0000"/>
              <x14:negativeBorderColor rgb="FFFF0000"/>
              <x14:axisColor rgb="FF000000"/>
            </x14:dataBar>
          </x14:cfRule>
          <xm:sqref>AB4:AB28</xm:sqref>
        </x14:conditionalFormatting>
        <x14:conditionalFormatting xmlns:xm="http://schemas.microsoft.com/office/excel/2006/main">
          <x14:cfRule type="dataBar" id="{CCF4E555-5473-4D88-921D-9A25539086A1}">
            <x14:dataBar minLength="0" maxLength="100" border="1" negativeBarBorderColorSameAsPositive="0">
              <x14:cfvo type="autoMin"/>
              <x14:cfvo type="autoMax"/>
              <x14:borderColor rgb="FF638EC6"/>
              <x14:negativeFillColor rgb="FFFF0000"/>
              <x14:negativeBorderColor rgb="FFFF0000"/>
              <x14:axisColor rgb="FF000000"/>
            </x14:dataBar>
          </x14:cfRule>
          <xm:sqref>AI4:AI28</xm:sqref>
        </x14:conditionalFormatting>
        <x14:conditionalFormatting xmlns:xm="http://schemas.microsoft.com/office/excel/2006/main">
          <x14:cfRule type="dataBar" id="{F3046E23-F5AF-4B52-B9C7-0CFCE062BD7E}">
            <x14:dataBar minLength="0" maxLength="100" border="1" negativeBarBorderColorSameAsPositive="0">
              <x14:cfvo type="autoMin"/>
              <x14:cfvo type="autoMax"/>
              <x14:borderColor rgb="FF638EC6"/>
              <x14:negativeFillColor rgb="FFFF0000"/>
              <x14:negativeBorderColor rgb="FFFF0000"/>
              <x14:axisColor rgb="FF000000"/>
            </x14:dataBar>
          </x14:cfRule>
          <xm:sqref>AL4:AL28</xm:sqref>
        </x14:conditionalFormatting>
        <x14:conditionalFormatting xmlns:xm="http://schemas.microsoft.com/office/excel/2006/main">
          <x14:cfRule type="dataBar" id="{02FC4F15-543D-4133-97B9-E5B5BF818EFD}">
            <x14:dataBar minLength="0" maxLength="100" border="1" negativeBarBorderColorSameAsPositive="0">
              <x14:cfvo type="autoMin"/>
              <x14:cfvo type="autoMax"/>
              <x14:borderColor rgb="FF638EC6"/>
              <x14:negativeFillColor rgb="FFFF0000"/>
              <x14:negativeBorderColor rgb="FFFF0000"/>
              <x14:axisColor rgb="FF000000"/>
            </x14:dataBar>
          </x14:cfRule>
          <xm:sqref>AO4:AO28</xm:sqref>
        </x14:conditionalFormatting>
        <x14:conditionalFormatting xmlns:xm="http://schemas.microsoft.com/office/excel/2006/main">
          <x14:cfRule type="dataBar" id="{27A75931-6221-454F-A1FA-222E6173C64C}">
            <x14:dataBar minLength="0" maxLength="100" border="1" negativeBarBorderColorSameAsPositive="0">
              <x14:cfvo type="autoMin"/>
              <x14:cfvo type="autoMax"/>
              <x14:borderColor rgb="FF638EC6"/>
              <x14:negativeFillColor rgb="FFFF0000"/>
              <x14:negativeBorderColor rgb="FFFF0000"/>
              <x14:axisColor rgb="FF000000"/>
            </x14:dataBar>
          </x14:cfRule>
          <xm:sqref>AW4:AW29</xm:sqref>
        </x14:conditionalFormatting>
        <x14:conditionalFormatting xmlns:xm="http://schemas.microsoft.com/office/excel/2006/main">
          <x14:cfRule type="dataBar" id="{075E0D2C-F82A-4AA9-8473-DE4267DB13F6}">
            <x14:dataBar minLength="0" maxLength="100" border="1" negativeBarBorderColorSameAsPositive="0">
              <x14:cfvo type="autoMin"/>
              <x14:cfvo type="autoMax"/>
              <x14:borderColor rgb="FF638EC6"/>
              <x14:negativeFillColor rgb="FFFF0000"/>
              <x14:negativeBorderColor rgb="FFFF0000"/>
              <x14:axisColor rgb="FF000000"/>
            </x14:dataBar>
          </x14:cfRule>
          <xm:sqref>BC4:BC28</xm:sqref>
        </x14:conditionalFormatting>
        <x14:conditionalFormatting xmlns:xm="http://schemas.microsoft.com/office/excel/2006/main">
          <x14:cfRule type="dataBar" id="{C64E1A64-8B15-43F5-AD62-718C2851AB25}">
            <x14:dataBar minLength="0" maxLength="100" border="1" negativeBarBorderColorSameAsPositive="0">
              <x14:cfvo type="autoMin"/>
              <x14:cfvo type="autoMax"/>
              <x14:borderColor rgb="FF638EC6"/>
              <x14:negativeFillColor rgb="FFFF0000"/>
              <x14:negativeBorderColor rgb="FFFF0000"/>
              <x14:axisColor rgb="FF000000"/>
            </x14:dataBar>
          </x14:cfRule>
          <xm:sqref>BH4:BH27</xm:sqref>
        </x14:conditionalFormatting>
        <x14:conditionalFormatting xmlns:xm="http://schemas.microsoft.com/office/excel/2006/main">
          <x14:cfRule type="dataBar" id="{432D9298-0F18-4A47-9C27-E5422E999E18}">
            <x14:dataBar minLength="0" maxLength="100" border="1" negativeBarBorderColorSameAsPositive="0">
              <x14:cfvo type="autoMin"/>
              <x14:cfvo type="autoMax"/>
              <x14:borderColor rgb="FF638EC6"/>
              <x14:negativeFillColor rgb="FFFF0000"/>
              <x14:negativeBorderColor rgb="FFFF0000"/>
              <x14:axisColor rgb="FF000000"/>
            </x14:dataBar>
          </x14:cfRule>
          <xm:sqref>BR4:BR28</xm:sqref>
        </x14:conditionalFormatting>
        <x14:conditionalFormatting xmlns:xm="http://schemas.microsoft.com/office/excel/2006/main">
          <x14:cfRule type="dataBar" id="{FC756410-ADEB-4F4B-983A-0BD5818EF5A3}">
            <x14:dataBar minLength="0" maxLength="100" border="1" negativeBarBorderColorSameAsPositive="0">
              <x14:cfvo type="autoMin"/>
              <x14:cfvo type="autoMax"/>
              <x14:borderColor rgb="FF638EC6"/>
              <x14:negativeFillColor rgb="FFFF0000"/>
              <x14:negativeBorderColor rgb="FFFF0000"/>
              <x14:axisColor rgb="FF000000"/>
            </x14:dataBar>
          </x14:cfRule>
          <xm:sqref>BU4:BU28</xm:sqref>
        </x14:conditionalFormatting>
        <x14:conditionalFormatting xmlns:xm="http://schemas.microsoft.com/office/excel/2006/main">
          <x14:cfRule type="dataBar" id="{6D23BCAC-4CA6-4638-8893-57A37552459E}">
            <x14:dataBar minLength="0" maxLength="100" border="1" negativeBarBorderColorSameAsPositive="0">
              <x14:cfvo type="autoMin"/>
              <x14:cfvo type="autoMax"/>
              <x14:borderColor rgb="FF638EC6"/>
              <x14:negativeFillColor rgb="FFFF0000"/>
              <x14:negativeBorderColor rgb="FFFF0000"/>
              <x14:axisColor rgb="FF000000"/>
            </x14:dataBar>
          </x14:cfRule>
          <xm:sqref>BK4:BK28</xm:sqref>
        </x14:conditionalFormatting>
        <x14:conditionalFormatting xmlns:xm="http://schemas.microsoft.com/office/excel/2006/main">
          <x14:cfRule type="dataBar" id="{42AE27F9-9717-4476-A2AF-84257C0186A2}">
            <x14:dataBar minLength="0" maxLength="100" border="1" negativeBarBorderColorSameAsPositive="0">
              <x14:cfvo type="autoMin"/>
              <x14:cfvo type="autoMax"/>
              <x14:borderColor rgb="FFFF555A"/>
              <x14:negativeFillColor rgb="FFFF0000"/>
              <x14:negativeBorderColor rgb="FFFF0000"/>
              <x14:axisColor rgb="FF000000"/>
            </x14:dataBar>
          </x14:cfRule>
          <xm:sqref>BN4:BN28</xm:sqref>
        </x14:conditionalFormatting>
        <x14:conditionalFormatting xmlns:xm="http://schemas.microsoft.com/office/excel/2006/main">
          <x14:cfRule type="dataBar" id="{91B1109B-27F8-4485-8D6D-006153F2B11A}">
            <x14:dataBar minLength="0" maxLength="100" border="1" negativeBarBorderColorSameAsPositive="0">
              <x14:cfvo type="autoMin"/>
              <x14:cfvo type="autoMax"/>
              <x14:borderColor rgb="FFFF555A"/>
              <x14:negativeFillColor rgb="FFFF0000"/>
              <x14:negativeBorderColor rgb="FFFF0000"/>
              <x14:axisColor rgb="FF000000"/>
            </x14:dataBar>
          </x14:cfRule>
          <xm:sqref>BM4:BM28</xm:sqref>
        </x14:conditionalFormatting>
        <x14:conditionalFormatting xmlns:xm="http://schemas.microsoft.com/office/excel/2006/main">
          <x14:cfRule type="dataBar" id="{58F386CB-DE9A-4F75-9C8F-905A81DEB080}">
            <x14:dataBar minLength="0" maxLength="100" border="1" negativeBarBorderColorSameAsPositive="0">
              <x14:cfvo type="autoMin"/>
              <x14:cfvo type="autoMax"/>
              <x14:borderColor rgb="FF638EC6"/>
              <x14:negativeFillColor rgb="FFFF0000"/>
              <x14:negativeBorderColor rgb="FFFF0000"/>
              <x14:axisColor rgb="FF000000"/>
            </x14:dataBar>
          </x14:cfRule>
          <xm:sqref>E4:E28</xm:sqref>
        </x14:conditionalFormatting>
        <x14:conditionalFormatting xmlns:xm="http://schemas.microsoft.com/office/excel/2006/main">
          <x14:cfRule type="dataBar" id="{279A1E34-9978-42AF-AE8B-73370350B608}">
            <x14:dataBar minLength="0" maxLength="100" border="1" negativeBarBorderColorSameAsPositive="0">
              <x14:cfvo type="autoMin"/>
              <x14:cfvo type="autoMax"/>
              <x14:borderColor rgb="FFFF555A"/>
              <x14:negativeFillColor rgb="FFFF0000"/>
              <x14:negativeBorderColor rgb="FFFF0000"/>
              <x14:axisColor rgb="FF000000"/>
            </x14:dataBar>
          </x14:cfRule>
          <xm:sqref>D4:D28</xm:sqref>
        </x14:conditionalFormatting>
        <x14:conditionalFormatting xmlns:xm="http://schemas.microsoft.com/office/excel/2006/main">
          <x14:cfRule type="dataBar" id="{F3E553B6-1D2F-492D-BC29-BC4ADF463DDB}">
            <x14:dataBar minLength="0" maxLength="100" border="1" negativeBarBorderColorSameAsPositive="0">
              <x14:cfvo type="autoMin"/>
              <x14:cfvo type="autoMax"/>
              <x14:borderColor rgb="FF638EC6"/>
              <x14:negativeFillColor rgb="FFFF0000"/>
              <x14:negativeBorderColor rgb="FFFF0000"/>
              <x14:axisColor rgb="FF000000"/>
            </x14:dataBar>
          </x14:cfRule>
          <xm:sqref>F35:F59</xm:sqref>
        </x14:conditionalFormatting>
        <x14:conditionalFormatting xmlns:xm="http://schemas.microsoft.com/office/excel/2006/main">
          <x14:cfRule type="dataBar" id="{9FF0F088-1619-411E-982C-76C4013A72FB}">
            <x14:dataBar minLength="0" maxLength="100" border="1" negativeBarBorderColorSameAsPositive="0">
              <x14:cfvo type="autoMin"/>
              <x14:cfvo type="autoMax"/>
              <x14:borderColor rgb="FFFF555A"/>
              <x14:negativeFillColor rgb="FFFF0000"/>
              <x14:negativeBorderColor rgb="FFFF0000"/>
              <x14:axisColor rgb="FF000000"/>
            </x14:dataBar>
          </x14:cfRule>
          <xm:sqref>E35:E59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G59"/>
  <sheetViews>
    <sheetView topLeftCell="Q1" workbookViewId="0">
      <selection activeCell="F31" sqref="F31"/>
    </sheetView>
  </sheetViews>
  <sheetFormatPr baseColWidth="10" defaultRowHeight="14.4"/>
  <sheetData>
    <row r="2" spans="2:59">
      <c r="B2" s="13"/>
      <c r="C2" s="13"/>
      <c r="D2" s="340" t="s">
        <v>2</v>
      </c>
      <c r="E2" s="341"/>
      <c r="F2" s="341"/>
      <c r="G2" s="341"/>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c r="AK2" s="341"/>
      <c r="AL2" s="341"/>
      <c r="AM2" s="341"/>
      <c r="AN2" s="341"/>
      <c r="AO2" s="342"/>
      <c r="AP2" s="340" t="s">
        <v>223</v>
      </c>
      <c r="AQ2" s="341"/>
      <c r="AR2" s="341"/>
      <c r="AS2" s="341"/>
      <c r="AT2" s="342"/>
      <c r="AU2" s="311" t="s">
        <v>224</v>
      </c>
      <c r="AV2" s="311"/>
      <c r="AW2" s="311"/>
      <c r="AX2" s="311"/>
      <c r="AY2" s="311"/>
      <c r="AZ2" s="311"/>
      <c r="BA2" s="311"/>
      <c r="BB2" s="311"/>
      <c r="BC2" s="311"/>
      <c r="BD2" s="311"/>
      <c r="BE2" s="311"/>
      <c r="BF2" s="311"/>
      <c r="BG2" s="311"/>
    </row>
    <row r="3" spans="2:59" ht="115.2">
      <c r="B3" s="206" t="s">
        <v>225</v>
      </c>
      <c r="C3" s="206" t="s">
        <v>174</v>
      </c>
      <c r="D3" s="206" t="s">
        <v>57</v>
      </c>
      <c r="E3" s="206" t="s">
        <v>61</v>
      </c>
      <c r="F3" s="244" t="s">
        <v>226</v>
      </c>
      <c r="G3" s="63" t="s">
        <v>48</v>
      </c>
      <c r="H3" s="63" t="s">
        <v>116</v>
      </c>
      <c r="I3" s="245" t="s">
        <v>227</v>
      </c>
      <c r="J3" s="245" t="s">
        <v>228</v>
      </c>
      <c r="K3" s="245" t="s">
        <v>229</v>
      </c>
      <c r="L3" s="245" t="s">
        <v>230</v>
      </c>
      <c r="M3" s="245" t="s">
        <v>231</v>
      </c>
      <c r="N3" s="63" t="s">
        <v>48</v>
      </c>
      <c r="O3" s="63" t="s">
        <v>116</v>
      </c>
      <c r="P3" s="246" t="s">
        <v>232</v>
      </c>
      <c r="Q3" s="246" t="s">
        <v>233</v>
      </c>
      <c r="R3" s="246" t="s">
        <v>234</v>
      </c>
      <c r="S3" s="246" t="s">
        <v>235</v>
      </c>
      <c r="T3" s="246" t="s">
        <v>236</v>
      </c>
      <c r="U3" s="63" t="s">
        <v>48</v>
      </c>
      <c r="V3" s="63" t="s">
        <v>116</v>
      </c>
      <c r="W3" s="247" t="s">
        <v>237</v>
      </c>
      <c r="X3" s="247" t="s">
        <v>238</v>
      </c>
      <c r="Y3" s="247" t="s">
        <v>239</v>
      </c>
      <c r="Z3" s="247" t="s">
        <v>240</v>
      </c>
      <c r="AA3" s="63" t="s">
        <v>48</v>
      </c>
      <c r="AB3" s="63" t="s">
        <v>116</v>
      </c>
      <c r="AC3" s="247" t="s">
        <v>241</v>
      </c>
      <c r="AD3" s="247" t="s">
        <v>242</v>
      </c>
      <c r="AE3" s="247" t="s">
        <v>243</v>
      </c>
      <c r="AF3" s="247" t="s">
        <v>244</v>
      </c>
      <c r="AG3" s="247" t="s">
        <v>245</v>
      </c>
      <c r="AH3" s="247" t="s">
        <v>246</v>
      </c>
      <c r="AI3" s="247" t="s">
        <v>247</v>
      </c>
      <c r="AJ3" s="247" t="s">
        <v>248</v>
      </c>
      <c r="AK3" s="247" t="s">
        <v>249</v>
      </c>
      <c r="AL3" s="247" t="s">
        <v>250</v>
      </c>
      <c r="AM3" s="247" t="s">
        <v>61</v>
      </c>
      <c r="AN3" s="63" t="s">
        <v>48</v>
      </c>
      <c r="AO3" s="63" t="s">
        <v>116</v>
      </c>
      <c r="AP3" s="248" t="s">
        <v>251</v>
      </c>
      <c r="AQ3" s="248" t="s">
        <v>207</v>
      </c>
      <c r="AR3" s="248" t="s">
        <v>208</v>
      </c>
      <c r="AS3" s="63" t="s">
        <v>48</v>
      </c>
      <c r="AT3" s="63" t="s">
        <v>121</v>
      </c>
      <c r="AU3" s="63" t="s">
        <v>172</v>
      </c>
      <c r="AV3" s="63" t="s">
        <v>61</v>
      </c>
      <c r="AW3" s="249" t="s">
        <v>252</v>
      </c>
      <c r="AX3" s="63" t="s">
        <v>48</v>
      </c>
      <c r="AY3" s="63" t="s">
        <v>116</v>
      </c>
      <c r="AZ3" s="249" t="s">
        <v>253</v>
      </c>
      <c r="BA3" s="249" t="s">
        <v>254</v>
      </c>
      <c r="BB3" s="63" t="s">
        <v>48</v>
      </c>
      <c r="BC3" s="63" t="s">
        <v>116</v>
      </c>
      <c r="BD3" s="250" t="s">
        <v>255</v>
      </c>
      <c r="BE3" s="63" t="s">
        <v>256</v>
      </c>
      <c r="BF3" s="63" t="s">
        <v>48</v>
      </c>
      <c r="BG3" s="63" t="s">
        <v>116</v>
      </c>
    </row>
    <row r="4" spans="2:59">
      <c r="B4" s="13" t="s">
        <v>21</v>
      </c>
      <c r="C4" s="205">
        <v>194472</v>
      </c>
      <c r="D4" s="111">
        <f>E4*$C$29</f>
        <v>0.18244592770308404</v>
      </c>
      <c r="E4" s="111">
        <f>H4+O4+V4+AB4+AO4</f>
        <v>0.77207959208173005</v>
      </c>
      <c r="F4" s="205">
        <v>1506</v>
      </c>
      <c r="G4" s="205">
        <f>(F4/C4)*1000</f>
        <v>7.7440454152782925</v>
      </c>
      <c r="H4" s="111">
        <f t="shared" ref="H4:H28" si="0">G4*$F$29</f>
        <v>9.7603776544719328E-2</v>
      </c>
      <c r="I4" s="205">
        <v>3</v>
      </c>
      <c r="J4" s="205">
        <v>2</v>
      </c>
      <c r="K4" s="205">
        <v>0</v>
      </c>
      <c r="L4" s="205">
        <v>1</v>
      </c>
      <c r="M4" s="205">
        <v>0</v>
      </c>
      <c r="N4" s="111">
        <f>(J4/C4)*1000</f>
        <v>1.0284256859599326E-2</v>
      </c>
      <c r="O4" s="111">
        <f t="shared" ref="O4:O28" si="1">N4*$M$29</f>
        <v>0.38293430416718088</v>
      </c>
      <c r="P4" s="205">
        <v>136</v>
      </c>
      <c r="Q4" s="205">
        <v>131</v>
      </c>
      <c r="R4" s="152">
        <v>0</v>
      </c>
      <c r="S4" s="152">
        <v>5</v>
      </c>
      <c r="T4" s="152">
        <v>0</v>
      </c>
      <c r="U4" s="186">
        <f>(Q4/C4)*1000</f>
        <v>0.67361882430375586</v>
      </c>
      <c r="V4" s="186">
        <f>U4*$T$29</f>
        <v>0.18047310137607989</v>
      </c>
      <c r="W4" s="205">
        <v>76</v>
      </c>
      <c r="X4" s="205">
        <v>75</v>
      </c>
      <c r="Y4" s="205">
        <v>8</v>
      </c>
      <c r="Z4" s="205">
        <v>8</v>
      </c>
      <c r="AA4" s="111">
        <f>(Z4/C4)*1000</f>
        <v>4.1137027438397304E-2</v>
      </c>
      <c r="AB4" s="111">
        <f>AA4*$Z$29</f>
        <v>3.8866142532540601E-2</v>
      </c>
      <c r="AC4" s="205">
        <v>3</v>
      </c>
      <c r="AD4" s="205">
        <v>3</v>
      </c>
      <c r="AE4" s="205">
        <v>1</v>
      </c>
      <c r="AF4" s="205">
        <v>1</v>
      </c>
      <c r="AG4" s="205">
        <v>5</v>
      </c>
      <c r="AH4" s="205">
        <v>5</v>
      </c>
      <c r="AI4" s="205">
        <v>39</v>
      </c>
      <c r="AJ4" s="205">
        <v>38</v>
      </c>
      <c r="AK4" s="205">
        <v>2</v>
      </c>
      <c r="AL4" s="205">
        <v>2</v>
      </c>
      <c r="AM4" s="205">
        <f>AL4+AJ4+AH4+AF4+AD4</f>
        <v>49</v>
      </c>
      <c r="AN4" s="111">
        <f>(AM4/C4)*1000</f>
        <v>0.25196429306018348</v>
      </c>
      <c r="AO4" s="111">
        <f>AN4*$AM$29</f>
        <v>7.2202267461209446E-2</v>
      </c>
      <c r="AP4" s="152">
        <v>37689</v>
      </c>
      <c r="AQ4" s="205">
        <v>4761</v>
      </c>
      <c r="AR4" s="205">
        <v>32928</v>
      </c>
      <c r="AS4" s="21">
        <f>(AQ4/AP4)*100</f>
        <v>12.632333041470986</v>
      </c>
      <c r="AT4" s="111">
        <f>AS4*$AR$29</f>
        <v>0.16525229569819647</v>
      </c>
      <c r="AU4" s="111">
        <f>AV4*$AT$29</f>
        <v>0.1109052050867005</v>
      </c>
      <c r="AV4" s="78">
        <f>AY4+BC4+BG4</f>
        <v>0.27594025320335169</v>
      </c>
      <c r="AW4" s="205">
        <v>733</v>
      </c>
      <c r="AX4" s="78">
        <f>(AW4/C4)*1000</f>
        <v>3.769180139043153</v>
      </c>
      <c r="AY4" s="78">
        <f>AX4*$AW$29</f>
        <v>0.27594025320335169</v>
      </c>
      <c r="AZ4" s="152"/>
      <c r="BA4" s="205"/>
      <c r="BB4" s="111">
        <f>(AZ4/C4)*1000</f>
        <v>0</v>
      </c>
      <c r="BC4" s="111">
        <f>BB4*$BA$29</f>
        <v>0</v>
      </c>
      <c r="BD4" s="205"/>
      <c r="BE4" s="205"/>
      <c r="BF4" s="111">
        <f>(BD4/C4)*1000</f>
        <v>0</v>
      </c>
      <c r="BG4" s="111">
        <f>BF4*$BE$29</f>
        <v>0</v>
      </c>
    </row>
    <row r="5" spans="2:59">
      <c r="B5" s="13" t="s">
        <v>22</v>
      </c>
      <c r="C5" s="205">
        <v>732092</v>
      </c>
      <c r="D5" s="111">
        <f t="shared" ref="D5:D28" si="2">E5*$C$29</f>
        <v>0.19460862939678819</v>
      </c>
      <c r="E5" s="111">
        <f t="shared" ref="E5:E28" si="3">H5+O5+V5+AB5+AO5</f>
        <v>0.82355004078129912</v>
      </c>
      <c r="F5" s="205">
        <v>11766</v>
      </c>
      <c r="G5" s="205">
        <f t="shared" ref="G5:G28" si="4">(F5/C5)*1000</f>
        <v>16.071750545013469</v>
      </c>
      <c r="H5" s="111">
        <f t="shared" si="0"/>
        <v>0.20256383643917378</v>
      </c>
      <c r="I5" s="205">
        <v>11</v>
      </c>
      <c r="J5" s="205">
        <v>7</v>
      </c>
      <c r="K5" s="205">
        <v>1</v>
      </c>
      <c r="L5" s="205">
        <v>0</v>
      </c>
      <c r="M5" s="205">
        <v>3</v>
      </c>
      <c r="N5" s="111">
        <f t="shared" ref="N5:N28" si="5">(J5/C5)*1000</f>
        <v>9.5616397939056845E-3</v>
      </c>
      <c r="O5" s="111">
        <f t="shared" si="1"/>
        <v>0.35602765772607814</v>
      </c>
      <c r="P5" s="205">
        <v>547</v>
      </c>
      <c r="Q5" s="205">
        <v>356</v>
      </c>
      <c r="R5" s="152">
        <v>83</v>
      </c>
      <c r="S5" s="152">
        <v>0</v>
      </c>
      <c r="T5" s="152">
        <v>108</v>
      </c>
      <c r="U5" s="186">
        <f t="shared" ref="U5:U28" si="6">(Q5/C5)*1000</f>
        <v>0.48627768094720336</v>
      </c>
      <c r="V5" s="186">
        <f t="shared" ref="V5:V28" si="7">U5*$T$29</f>
        <v>0.13028145598694835</v>
      </c>
      <c r="W5" s="205">
        <v>437</v>
      </c>
      <c r="X5" s="205">
        <v>289</v>
      </c>
      <c r="Y5" s="205">
        <v>74</v>
      </c>
      <c r="Z5" s="205">
        <v>44</v>
      </c>
      <c r="AA5" s="111">
        <f t="shared" ref="AA5:AA28" si="8">(Z5/C5)*1000</f>
        <v>6.0101735847407155E-2</v>
      </c>
      <c r="AB5" s="111">
        <f t="shared" ref="AB5:AB28" si="9">AA5*$Z$29</f>
        <v>5.6783943258818963E-2</v>
      </c>
      <c r="AC5" s="205">
        <v>15</v>
      </c>
      <c r="AD5" s="205">
        <v>12</v>
      </c>
      <c r="AE5" s="205">
        <v>6</v>
      </c>
      <c r="AF5" s="205">
        <v>5</v>
      </c>
      <c r="AG5" s="205">
        <v>46</v>
      </c>
      <c r="AH5" s="205">
        <v>22</v>
      </c>
      <c r="AI5" s="205">
        <v>210</v>
      </c>
      <c r="AJ5" s="205">
        <v>153</v>
      </c>
      <c r="AK5" s="205">
        <v>15</v>
      </c>
      <c r="AL5" s="205">
        <v>7</v>
      </c>
      <c r="AM5" s="205">
        <f t="shared" ref="AM5:AM28" si="10">AL5+AJ5+AH5+AF5+AD5</f>
        <v>199</v>
      </c>
      <c r="AN5" s="111">
        <f t="shared" ref="AN5:AN28" si="11">(AM5/C5)*1000</f>
        <v>0.2718237598553187</v>
      </c>
      <c r="AO5" s="111">
        <f t="shared" ref="AO5:AO28" si="12">AN5*$AM$29</f>
        <v>7.7893147370279997E-2</v>
      </c>
      <c r="AP5" s="152">
        <v>155101</v>
      </c>
      <c r="AQ5" s="205">
        <v>20257</v>
      </c>
      <c r="AR5" s="205">
        <v>134844</v>
      </c>
      <c r="AS5" s="21">
        <f t="shared" ref="AS5:AS27" si="13">(AQ5/AP5)*100</f>
        <v>13.060521853501911</v>
      </c>
      <c r="AT5" s="111">
        <f t="shared" ref="AT5:AT28" si="14">AS5*$AR$29</f>
        <v>0.1708537300451296</v>
      </c>
      <c r="AU5" s="111">
        <f t="shared" ref="AU5:AU28" si="15">AV5*$AT$29</f>
        <v>0.17343748243093404</v>
      </c>
      <c r="AV5" s="78">
        <f t="shared" ref="AV5:AV28" si="16">AY5+BC5+BG5</f>
        <v>0.43152512796428583</v>
      </c>
      <c r="AW5" s="205">
        <v>2640</v>
      </c>
      <c r="AX5" s="78">
        <f t="shared" ref="AX5:AX28" si="17">(AW5/C5)*1000</f>
        <v>3.6061041508444296</v>
      </c>
      <c r="AY5" s="78">
        <f t="shared" ref="AY5:AY28" si="18">AX5*$AW$29</f>
        <v>0.26400152175116748</v>
      </c>
      <c r="AZ5" s="152">
        <v>2560</v>
      </c>
      <c r="BA5" s="205">
        <v>2626</v>
      </c>
      <c r="BB5" s="111">
        <f t="shared" ref="BB5:BB28" si="19">(AZ5/C5)*1000</f>
        <v>3.4968282674855073</v>
      </c>
      <c r="BC5" s="111">
        <f t="shared" ref="BC5:BC28" si="20">BB5*$BA$29</f>
        <v>8.6003341336240491E-2</v>
      </c>
      <c r="BD5" s="205">
        <v>2096</v>
      </c>
      <c r="BE5" s="205">
        <v>2838</v>
      </c>
      <c r="BF5" s="111">
        <f t="shared" ref="BF5:BF28" si="21">(BD5/C5)*1000</f>
        <v>2.863028144003759</v>
      </c>
      <c r="BG5" s="111">
        <f t="shared" ref="BG5:BG28" si="22">BF5*$BE$29</f>
        <v>8.1520264876877843E-2</v>
      </c>
    </row>
    <row r="6" spans="2:59">
      <c r="B6" s="13" t="s">
        <v>23</v>
      </c>
      <c r="C6" s="205">
        <v>308613</v>
      </c>
      <c r="D6" s="111">
        <f t="shared" si="2"/>
        <v>9.0929558607017236E-2</v>
      </c>
      <c r="E6" s="111">
        <f t="shared" si="3"/>
        <v>0.38479815582253141</v>
      </c>
      <c r="F6" s="205">
        <v>2065</v>
      </c>
      <c r="G6" s="205">
        <f t="shared" si="4"/>
        <v>6.6912281725008347</v>
      </c>
      <c r="H6" s="111">
        <f t="shared" si="0"/>
        <v>8.4334363286405464E-2</v>
      </c>
      <c r="I6" s="205">
        <v>1</v>
      </c>
      <c r="J6" s="205">
        <v>1</v>
      </c>
      <c r="K6" s="205">
        <v>0</v>
      </c>
      <c r="L6" s="205">
        <v>0</v>
      </c>
      <c r="M6" s="205">
        <v>0</v>
      </c>
      <c r="N6" s="111">
        <f t="shared" si="5"/>
        <v>3.2403041997582736E-3</v>
      </c>
      <c r="O6" s="111">
        <f t="shared" si="1"/>
        <v>0.12065272687799931</v>
      </c>
      <c r="P6" s="205">
        <v>125</v>
      </c>
      <c r="Q6" s="205">
        <v>125</v>
      </c>
      <c r="R6" s="152">
        <v>0</v>
      </c>
      <c r="S6" s="152">
        <v>0</v>
      </c>
      <c r="T6" s="152">
        <v>0</v>
      </c>
      <c r="U6" s="186">
        <f t="shared" si="6"/>
        <v>0.40503802496978414</v>
      </c>
      <c r="V6" s="186">
        <f t="shared" si="7"/>
        <v>0.10851607155885631</v>
      </c>
      <c r="W6" s="205">
        <v>72</v>
      </c>
      <c r="X6" s="205">
        <v>72</v>
      </c>
      <c r="Y6" s="205">
        <v>6</v>
      </c>
      <c r="Z6" s="205">
        <v>6</v>
      </c>
      <c r="AA6" s="111">
        <f t="shared" si="8"/>
        <v>1.9441825198549641E-2</v>
      </c>
      <c r="AB6" s="111">
        <f t="shared" si="9"/>
        <v>1.8368579265750883E-2</v>
      </c>
      <c r="AC6" s="205">
        <v>2</v>
      </c>
      <c r="AD6" s="205">
        <v>2</v>
      </c>
      <c r="AE6" s="205">
        <v>1</v>
      </c>
      <c r="AF6" s="205">
        <v>1</v>
      </c>
      <c r="AG6" s="205">
        <v>5</v>
      </c>
      <c r="AH6" s="205">
        <v>5</v>
      </c>
      <c r="AI6" s="205">
        <v>47</v>
      </c>
      <c r="AJ6" s="205">
        <v>47</v>
      </c>
      <c r="AK6" s="205">
        <v>2</v>
      </c>
      <c r="AL6" s="205">
        <v>2</v>
      </c>
      <c r="AM6" s="205">
        <f t="shared" si="10"/>
        <v>57</v>
      </c>
      <c r="AN6" s="111">
        <f t="shared" si="11"/>
        <v>0.18469733938622157</v>
      </c>
      <c r="AO6" s="111">
        <f t="shared" si="12"/>
        <v>5.2926414833519481E-2</v>
      </c>
      <c r="AP6" s="152">
        <v>69787</v>
      </c>
      <c r="AQ6" s="205">
        <v>3458</v>
      </c>
      <c r="AR6" s="205">
        <v>66329</v>
      </c>
      <c r="AS6" s="21">
        <f t="shared" si="13"/>
        <v>4.955077593248026</v>
      </c>
      <c r="AT6" s="111">
        <f t="shared" si="14"/>
        <v>6.48208011108279E-2</v>
      </c>
      <c r="AU6" s="111">
        <f t="shared" si="15"/>
        <v>0.20883726065951477</v>
      </c>
      <c r="AV6" s="78">
        <f t="shared" si="16"/>
        <v>0.51960236257289349</v>
      </c>
      <c r="AW6" s="205">
        <v>1737</v>
      </c>
      <c r="AX6" s="78">
        <f t="shared" si="17"/>
        <v>5.62840839498012</v>
      </c>
      <c r="AY6" s="78">
        <f t="shared" si="18"/>
        <v>0.41205365101943808</v>
      </c>
      <c r="AZ6" s="152">
        <v>641</v>
      </c>
      <c r="BA6" s="205">
        <v>329</v>
      </c>
      <c r="BB6" s="111">
        <f t="shared" si="19"/>
        <v>2.077034992045053</v>
      </c>
      <c r="BC6" s="111">
        <f t="shared" si="20"/>
        <v>5.1083992613859923E-2</v>
      </c>
      <c r="BD6" s="205">
        <v>612</v>
      </c>
      <c r="BE6" s="205">
        <v>589</v>
      </c>
      <c r="BF6" s="111">
        <f t="shared" si="21"/>
        <v>1.9830661702520633</v>
      </c>
      <c r="BG6" s="111">
        <f t="shared" si="22"/>
        <v>5.6464718939595475E-2</v>
      </c>
    </row>
    <row r="7" spans="2:59">
      <c r="B7" s="13" t="s">
        <v>24</v>
      </c>
      <c r="C7" s="205">
        <v>529566</v>
      </c>
      <c r="D7" s="111">
        <f t="shared" si="2"/>
        <v>0.58070275190830489</v>
      </c>
      <c r="E7" s="111">
        <f t="shared" si="3"/>
        <v>2.4574335500858826</v>
      </c>
      <c r="F7" s="205">
        <v>33555</v>
      </c>
      <c r="G7" s="205">
        <f t="shared" si="4"/>
        <v>63.363206852403664</v>
      </c>
      <c r="H7" s="111">
        <f t="shared" si="0"/>
        <v>0.79861208853158405</v>
      </c>
      <c r="I7" s="205">
        <v>11</v>
      </c>
      <c r="J7" s="205">
        <v>6</v>
      </c>
      <c r="K7" s="205">
        <v>2</v>
      </c>
      <c r="L7" s="205">
        <v>1</v>
      </c>
      <c r="M7" s="205">
        <v>2</v>
      </c>
      <c r="N7" s="111">
        <f t="shared" si="5"/>
        <v>1.1330032517193325E-2</v>
      </c>
      <c r="O7" s="111">
        <f t="shared" si="1"/>
        <v>0.42187376077769345</v>
      </c>
      <c r="P7" s="205">
        <v>1797</v>
      </c>
      <c r="Q7" s="205">
        <v>1273</v>
      </c>
      <c r="R7" s="152">
        <v>357</v>
      </c>
      <c r="S7" s="152">
        <v>28</v>
      </c>
      <c r="T7" s="152">
        <v>139</v>
      </c>
      <c r="U7" s="186">
        <f t="shared" si="6"/>
        <v>2.4038552323978504</v>
      </c>
      <c r="V7" s="186">
        <f t="shared" si="7"/>
        <v>0.64403070905620841</v>
      </c>
      <c r="W7" s="205">
        <v>1591</v>
      </c>
      <c r="X7" s="205">
        <v>942</v>
      </c>
      <c r="Y7" s="205">
        <v>307</v>
      </c>
      <c r="Z7" s="205">
        <v>127</v>
      </c>
      <c r="AA7" s="111">
        <f t="shared" si="8"/>
        <v>0.23981902161392535</v>
      </c>
      <c r="AB7" s="111">
        <f t="shared" si="9"/>
        <v>0.22658030627077308</v>
      </c>
      <c r="AC7" s="205">
        <v>18</v>
      </c>
      <c r="AD7" s="205">
        <v>8</v>
      </c>
      <c r="AE7" s="205">
        <v>13</v>
      </c>
      <c r="AF7" s="205">
        <v>5</v>
      </c>
      <c r="AG7" s="205">
        <v>262</v>
      </c>
      <c r="AH7" s="205">
        <v>131</v>
      </c>
      <c r="AI7" s="205">
        <v>743</v>
      </c>
      <c r="AJ7" s="205">
        <v>506</v>
      </c>
      <c r="AK7" s="205">
        <v>46</v>
      </c>
      <c r="AL7" s="205">
        <v>27</v>
      </c>
      <c r="AM7" s="205">
        <f t="shared" si="10"/>
        <v>677</v>
      </c>
      <c r="AN7" s="111">
        <f t="shared" si="11"/>
        <v>1.2784053356899803</v>
      </c>
      <c r="AO7" s="111">
        <f t="shared" si="12"/>
        <v>0.36633668544962356</v>
      </c>
      <c r="AP7" s="152">
        <v>108753</v>
      </c>
      <c r="AQ7" s="205">
        <v>47197</v>
      </c>
      <c r="AR7" s="205">
        <v>61556</v>
      </c>
      <c r="AS7" s="21">
        <f t="shared" si="13"/>
        <v>43.398343034215145</v>
      </c>
      <c r="AT7" s="111">
        <f t="shared" si="14"/>
        <v>0.56772377615107372</v>
      </c>
      <c r="AU7" s="111">
        <f t="shared" si="15"/>
        <v>0.62539761254775073</v>
      </c>
      <c r="AV7" s="78">
        <f t="shared" si="16"/>
        <v>1.5560349527715041</v>
      </c>
      <c r="AW7" s="205">
        <v>3424</v>
      </c>
      <c r="AX7" s="78">
        <f t="shared" si="17"/>
        <v>6.4656718898116567</v>
      </c>
      <c r="AY7" s="78">
        <f t="shared" si="18"/>
        <v>0.47334939498469947</v>
      </c>
      <c r="AZ7" s="152">
        <v>12858</v>
      </c>
      <c r="BA7" s="205">
        <v>8127</v>
      </c>
      <c r="BB7" s="111">
        <f t="shared" si="19"/>
        <v>24.280259684345292</v>
      </c>
      <c r="BC7" s="111">
        <f t="shared" si="20"/>
        <v>0.59716500257728533</v>
      </c>
      <c r="BD7" s="205">
        <v>9030</v>
      </c>
      <c r="BE7" s="205">
        <v>7374</v>
      </c>
      <c r="BF7" s="111">
        <f t="shared" si="21"/>
        <v>17.051698938375953</v>
      </c>
      <c r="BG7" s="111">
        <f t="shared" si="22"/>
        <v>0.4855205552095192</v>
      </c>
    </row>
    <row r="8" spans="2:59">
      <c r="B8" s="13" t="s">
        <v>25</v>
      </c>
      <c r="C8" s="205">
        <v>457441</v>
      </c>
      <c r="D8" s="111">
        <f t="shared" si="2"/>
        <v>0.19698069315362673</v>
      </c>
      <c r="E8" s="111">
        <f t="shared" si="3"/>
        <v>0.83358820409263512</v>
      </c>
      <c r="F8" s="205">
        <v>5509</v>
      </c>
      <c r="G8" s="205">
        <f t="shared" si="4"/>
        <v>12.043083151706995</v>
      </c>
      <c r="H8" s="111">
        <f t="shared" si="0"/>
        <v>0.15178764248071527</v>
      </c>
      <c r="I8" s="205">
        <v>5</v>
      </c>
      <c r="J8" s="205">
        <v>5</v>
      </c>
      <c r="K8" s="205">
        <v>0</v>
      </c>
      <c r="L8" s="205">
        <v>0</v>
      </c>
      <c r="M8" s="205">
        <v>0</v>
      </c>
      <c r="N8" s="111">
        <f t="shared" si="5"/>
        <v>1.0930371348436191E-2</v>
      </c>
      <c r="O8" s="111">
        <f t="shared" si="1"/>
        <v>0.40699237715902153</v>
      </c>
      <c r="P8" s="205">
        <v>296</v>
      </c>
      <c r="Q8" s="205">
        <v>296</v>
      </c>
      <c r="R8" s="152">
        <v>0</v>
      </c>
      <c r="S8" s="152">
        <v>0</v>
      </c>
      <c r="T8" s="152">
        <v>0</v>
      </c>
      <c r="U8" s="186">
        <f t="shared" si="6"/>
        <v>0.64707798382742254</v>
      </c>
      <c r="V8" s="186">
        <f t="shared" si="7"/>
        <v>0.17336239184559363</v>
      </c>
      <c r="W8" s="205">
        <v>187</v>
      </c>
      <c r="X8" s="205">
        <v>187</v>
      </c>
      <c r="Y8" s="205">
        <v>20</v>
      </c>
      <c r="Z8" s="205">
        <v>20</v>
      </c>
      <c r="AA8" s="111">
        <f t="shared" si="8"/>
        <v>4.3721485393744763E-2</v>
      </c>
      <c r="AB8" s="111">
        <f t="shared" si="9"/>
        <v>4.1307930807405954E-2</v>
      </c>
      <c r="AC8" s="205">
        <v>6</v>
      </c>
      <c r="AD8" s="205">
        <v>6</v>
      </c>
      <c r="AE8" s="205">
        <v>2</v>
      </c>
      <c r="AF8" s="205">
        <v>2</v>
      </c>
      <c r="AG8" s="205">
        <v>15</v>
      </c>
      <c r="AH8" s="205">
        <v>15</v>
      </c>
      <c r="AI8" s="205">
        <v>67</v>
      </c>
      <c r="AJ8" s="205">
        <v>67</v>
      </c>
      <c r="AK8" s="205">
        <v>6</v>
      </c>
      <c r="AL8" s="205">
        <v>6</v>
      </c>
      <c r="AM8" s="205">
        <f t="shared" si="10"/>
        <v>96</v>
      </c>
      <c r="AN8" s="111">
        <f t="shared" si="11"/>
        <v>0.20986312988997488</v>
      </c>
      <c r="AO8" s="111">
        <f t="shared" si="12"/>
        <v>6.0137861799898766E-2</v>
      </c>
      <c r="AP8" s="152">
        <v>108117</v>
      </c>
      <c r="AQ8" s="205">
        <v>9233</v>
      </c>
      <c r="AR8" s="205">
        <v>98884</v>
      </c>
      <c r="AS8" s="21">
        <f t="shared" si="13"/>
        <v>8.539822599591183</v>
      </c>
      <c r="AT8" s="111">
        <f t="shared" si="14"/>
        <v>0.11171533277383031</v>
      </c>
      <c r="AU8" s="111">
        <f t="shared" si="15"/>
        <v>0.1034965783245997</v>
      </c>
      <c r="AV8" s="78">
        <f t="shared" si="16"/>
        <v>0.25750704853072109</v>
      </c>
      <c r="AW8" s="205">
        <v>1609</v>
      </c>
      <c r="AX8" s="78">
        <f t="shared" si="17"/>
        <v>3.5173934999267664</v>
      </c>
      <c r="AY8" s="78">
        <f t="shared" si="18"/>
        <v>0.25750704853072109</v>
      </c>
      <c r="AZ8" s="152"/>
      <c r="BA8" s="205"/>
      <c r="BB8" s="111">
        <f t="shared" si="19"/>
        <v>0</v>
      </c>
      <c r="BC8" s="111">
        <f t="shared" si="20"/>
        <v>0</v>
      </c>
      <c r="BD8" s="205"/>
      <c r="BE8" s="205"/>
      <c r="BF8" s="111">
        <f t="shared" si="21"/>
        <v>0</v>
      </c>
      <c r="BG8" s="111">
        <f t="shared" si="22"/>
        <v>0</v>
      </c>
    </row>
    <row r="9" spans="2:59">
      <c r="B9" s="13" t="s">
        <v>26</v>
      </c>
      <c r="C9" s="205">
        <v>902912</v>
      </c>
      <c r="D9" s="111">
        <f t="shared" si="2"/>
        <v>7.3186199485805847E-2</v>
      </c>
      <c r="E9" s="111">
        <f t="shared" si="3"/>
        <v>0.30971133067421125</v>
      </c>
      <c r="F9" s="205">
        <v>4739</v>
      </c>
      <c r="G9" s="205">
        <f t="shared" si="4"/>
        <v>5.2485735043946695</v>
      </c>
      <c r="H9" s="111">
        <f t="shared" si="0"/>
        <v>6.6151548451767739E-2</v>
      </c>
      <c r="I9" s="205">
        <v>6</v>
      </c>
      <c r="J9" s="205">
        <v>3</v>
      </c>
      <c r="K9" s="205">
        <v>0</v>
      </c>
      <c r="L9" s="205">
        <v>2</v>
      </c>
      <c r="M9" s="205">
        <v>1</v>
      </c>
      <c r="N9" s="111">
        <f t="shared" si="5"/>
        <v>3.3225829316699744E-3</v>
      </c>
      <c r="O9" s="111">
        <f t="shared" si="1"/>
        <v>0.1237163754607315</v>
      </c>
      <c r="P9" s="205">
        <v>281</v>
      </c>
      <c r="Q9" s="205">
        <v>214</v>
      </c>
      <c r="R9" s="152">
        <v>0</v>
      </c>
      <c r="S9" s="152">
        <v>56</v>
      </c>
      <c r="T9" s="152">
        <v>11</v>
      </c>
      <c r="U9" s="186">
        <f t="shared" si="6"/>
        <v>0.23701091579245817</v>
      </c>
      <c r="V9" s="186">
        <f t="shared" si="7"/>
        <v>6.3498960376086017E-2</v>
      </c>
      <c r="W9" s="205">
        <v>153</v>
      </c>
      <c r="X9" s="205">
        <v>139</v>
      </c>
      <c r="Y9" s="205">
        <v>26</v>
      </c>
      <c r="Z9" s="205">
        <v>22</v>
      </c>
      <c r="AA9" s="111">
        <f t="shared" si="8"/>
        <v>2.4365608165579814E-2</v>
      </c>
      <c r="AB9" s="111">
        <f t="shared" si="9"/>
        <v>2.302055493128638E-2</v>
      </c>
      <c r="AC9" s="205">
        <v>7</v>
      </c>
      <c r="AD9" s="205">
        <v>6</v>
      </c>
      <c r="AE9" s="205">
        <v>4</v>
      </c>
      <c r="AF9" s="205">
        <v>2</v>
      </c>
      <c r="AG9" s="205">
        <v>22</v>
      </c>
      <c r="AH9" s="205">
        <v>22</v>
      </c>
      <c r="AI9" s="205">
        <v>77</v>
      </c>
      <c r="AJ9" s="205">
        <v>71</v>
      </c>
      <c r="AK9" s="205">
        <v>4</v>
      </c>
      <c r="AL9" s="205">
        <v>4</v>
      </c>
      <c r="AM9" s="205">
        <f t="shared" si="10"/>
        <v>105</v>
      </c>
      <c r="AN9" s="111">
        <f t="shared" si="11"/>
        <v>0.1162904026084491</v>
      </c>
      <c r="AO9" s="111">
        <f t="shared" si="12"/>
        <v>3.3323891454339616E-2</v>
      </c>
      <c r="AP9" s="152">
        <v>185411</v>
      </c>
      <c r="AQ9" s="205">
        <v>17752</v>
      </c>
      <c r="AR9" s="205">
        <v>167659</v>
      </c>
      <c r="AS9" s="21">
        <f t="shared" si="13"/>
        <v>9.5744049705788754</v>
      </c>
      <c r="AT9" s="111">
        <f t="shared" si="14"/>
        <v>0.12524942115903415</v>
      </c>
      <c r="AU9" s="111">
        <f t="shared" si="15"/>
        <v>9.6167264678670969E-2</v>
      </c>
      <c r="AV9" s="78">
        <f t="shared" si="16"/>
        <v>0.23927118068589545</v>
      </c>
      <c r="AW9" s="205">
        <v>1847</v>
      </c>
      <c r="AX9" s="78">
        <f t="shared" si="17"/>
        <v>2.0456035582648142</v>
      </c>
      <c r="AY9" s="78">
        <f t="shared" si="18"/>
        <v>0.1497578632483629</v>
      </c>
      <c r="AZ9" s="152">
        <v>1501</v>
      </c>
      <c r="BA9" s="205">
        <v>791</v>
      </c>
      <c r="BB9" s="111">
        <f t="shared" si="19"/>
        <v>1.6623989934788774</v>
      </c>
      <c r="BC9" s="111">
        <f t="shared" si="20"/>
        <v>4.0886156578685655E-2</v>
      </c>
      <c r="BD9" s="205">
        <v>1542</v>
      </c>
      <c r="BE9" s="205">
        <v>1442</v>
      </c>
      <c r="BF9" s="111">
        <f t="shared" si="21"/>
        <v>1.7078076268783668</v>
      </c>
      <c r="BG9" s="111">
        <f t="shared" si="22"/>
        <v>4.8627160858846885E-2</v>
      </c>
    </row>
    <row r="10" spans="2:59">
      <c r="B10" s="13" t="s">
        <v>27</v>
      </c>
      <c r="C10" s="205">
        <v>321231</v>
      </c>
      <c r="D10" s="111">
        <f t="shared" si="2"/>
        <v>1</v>
      </c>
      <c r="E10" s="111">
        <f t="shared" si="3"/>
        <v>4.231826940737351</v>
      </c>
      <c r="F10" s="205">
        <v>25487</v>
      </c>
      <c r="G10" s="205">
        <f t="shared" si="4"/>
        <v>79.341657561069752</v>
      </c>
      <c r="H10" s="111">
        <f t="shared" si="0"/>
        <v>1</v>
      </c>
      <c r="I10" s="205">
        <v>6</v>
      </c>
      <c r="J10" s="205">
        <v>2</v>
      </c>
      <c r="K10" s="205">
        <v>2</v>
      </c>
      <c r="L10" s="205">
        <v>0</v>
      </c>
      <c r="M10" s="205">
        <v>2</v>
      </c>
      <c r="N10" s="111">
        <f t="shared" si="5"/>
        <v>6.2260491671102727E-3</v>
      </c>
      <c r="O10" s="111">
        <f t="shared" si="1"/>
        <v>0.23182694073735099</v>
      </c>
      <c r="P10" s="205">
        <v>1289</v>
      </c>
      <c r="Q10" s="205">
        <v>1199</v>
      </c>
      <c r="R10" s="152">
        <v>52</v>
      </c>
      <c r="S10" s="152">
        <v>0</v>
      </c>
      <c r="T10" s="152">
        <v>38</v>
      </c>
      <c r="U10" s="186">
        <f t="shared" si="6"/>
        <v>3.7325164756826084</v>
      </c>
      <c r="V10" s="186">
        <f t="shared" si="7"/>
        <v>1</v>
      </c>
      <c r="W10" s="205">
        <v>1808</v>
      </c>
      <c r="X10" s="205">
        <v>1633</v>
      </c>
      <c r="Y10" s="205">
        <v>389</v>
      </c>
      <c r="Z10" s="205">
        <v>340</v>
      </c>
      <c r="AA10" s="111">
        <f t="shared" si="8"/>
        <v>1.0584283584087464</v>
      </c>
      <c r="AB10" s="111">
        <f t="shared" si="9"/>
        <v>1</v>
      </c>
      <c r="AC10" s="205">
        <v>32</v>
      </c>
      <c r="AD10" s="205">
        <v>30</v>
      </c>
      <c r="AE10" s="205">
        <v>7</v>
      </c>
      <c r="AF10" s="205">
        <v>4</v>
      </c>
      <c r="AG10" s="205">
        <v>340</v>
      </c>
      <c r="AH10" s="205">
        <v>314</v>
      </c>
      <c r="AI10" s="205">
        <v>763</v>
      </c>
      <c r="AJ10" s="205">
        <v>740</v>
      </c>
      <c r="AK10" s="205">
        <v>35</v>
      </c>
      <c r="AL10" s="205">
        <v>33</v>
      </c>
      <c r="AM10" s="205">
        <f t="shared" si="10"/>
        <v>1121</v>
      </c>
      <c r="AN10" s="111">
        <f t="shared" si="11"/>
        <v>3.4897005581653078</v>
      </c>
      <c r="AO10" s="111">
        <f t="shared" si="12"/>
        <v>0.99999999999999989</v>
      </c>
      <c r="AP10" s="152">
        <v>57600</v>
      </c>
      <c r="AQ10" s="205">
        <v>44031</v>
      </c>
      <c r="AR10" s="205">
        <v>18569</v>
      </c>
      <c r="AS10" s="21">
        <f t="shared" si="13"/>
        <v>76.442708333333329</v>
      </c>
      <c r="AT10" s="111">
        <f t="shared" si="14"/>
        <v>1</v>
      </c>
      <c r="AU10" s="111">
        <f t="shared" si="15"/>
        <v>0.70747625806536718</v>
      </c>
      <c r="AV10" s="78">
        <f t="shared" si="16"/>
        <v>1.7602526196430763</v>
      </c>
      <c r="AW10" s="205"/>
      <c r="AX10" s="78">
        <f t="shared" si="17"/>
        <v>0</v>
      </c>
      <c r="AY10" s="78">
        <f t="shared" si="18"/>
        <v>0</v>
      </c>
      <c r="AZ10" s="152">
        <v>13061</v>
      </c>
      <c r="BA10" s="205">
        <v>6120</v>
      </c>
      <c r="BB10" s="111">
        <f t="shared" si="19"/>
        <v>40.65921408581363</v>
      </c>
      <c r="BC10" s="111">
        <f t="shared" si="20"/>
        <v>0.99999999999999989</v>
      </c>
      <c r="BD10" s="205">
        <v>8577</v>
      </c>
      <c r="BE10" s="205">
        <v>9200</v>
      </c>
      <c r="BF10" s="111">
        <f t="shared" si="21"/>
        <v>26.700411853152403</v>
      </c>
      <c r="BG10" s="111">
        <f t="shared" si="22"/>
        <v>0.76025261964307633</v>
      </c>
    </row>
    <row r="11" spans="2:59">
      <c r="B11" s="13" t="s">
        <v>28</v>
      </c>
      <c r="C11" s="205">
        <v>715237</v>
      </c>
      <c r="D11" s="111">
        <f t="shared" si="2"/>
        <v>0.26306416001412369</v>
      </c>
      <c r="E11" s="111">
        <f t="shared" si="3"/>
        <v>1.1132419994902101</v>
      </c>
      <c r="F11" s="205">
        <v>18757</v>
      </c>
      <c r="G11" s="205">
        <f t="shared" si="4"/>
        <v>26.224873713188774</v>
      </c>
      <c r="H11" s="111">
        <f t="shared" si="0"/>
        <v>0.33053095333940219</v>
      </c>
      <c r="I11" s="205">
        <v>6</v>
      </c>
      <c r="J11" s="205">
        <v>4</v>
      </c>
      <c r="K11" s="205">
        <v>0</v>
      </c>
      <c r="L11" s="205">
        <v>0</v>
      </c>
      <c r="M11" s="205">
        <v>2</v>
      </c>
      <c r="N11" s="111">
        <f t="shared" si="5"/>
        <v>5.5925518394602065E-3</v>
      </c>
      <c r="O11" s="111">
        <f t="shared" si="1"/>
        <v>0.20823866774230079</v>
      </c>
      <c r="P11" s="205">
        <v>853</v>
      </c>
      <c r="Q11" s="205">
        <v>819</v>
      </c>
      <c r="R11" s="152">
        <v>0</v>
      </c>
      <c r="S11" s="152">
        <v>0</v>
      </c>
      <c r="T11" s="152">
        <v>34</v>
      </c>
      <c r="U11" s="186">
        <f t="shared" si="6"/>
        <v>1.1450749891294774</v>
      </c>
      <c r="V11" s="186">
        <f t="shared" si="7"/>
        <v>0.30678363956050969</v>
      </c>
      <c r="W11" s="205">
        <v>558</v>
      </c>
      <c r="X11" s="205">
        <v>536</v>
      </c>
      <c r="Y11" s="205">
        <v>93</v>
      </c>
      <c r="Z11" s="205">
        <v>88</v>
      </c>
      <c r="AA11" s="111">
        <f t="shared" si="8"/>
        <v>0.12303614046812456</v>
      </c>
      <c r="AB11" s="111">
        <f t="shared" si="9"/>
        <v>0.11624418364328269</v>
      </c>
      <c r="AC11" s="205">
        <v>10</v>
      </c>
      <c r="AD11" s="205">
        <v>10</v>
      </c>
      <c r="AE11" s="205">
        <v>5</v>
      </c>
      <c r="AF11" s="205">
        <v>4</v>
      </c>
      <c r="AG11" s="205">
        <v>43</v>
      </c>
      <c r="AH11" s="205">
        <v>42</v>
      </c>
      <c r="AI11" s="205">
        <v>324</v>
      </c>
      <c r="AJ11" s="205">
        <v>312</v>
      </c>
      <c r="AK11" s="205">
        <v>12</v>
      </c>
      <c r="AL11" s="205">
        <v>10</v>
      </c>
      <c r="AM11" s="205">
        <f t="shared" si="10"/>
        <v>378</v>
      </c>
      <c r="AN11" s="111">
        <f t="shared" si="11"/>
        <v>0.52849614882898954</v>
      </c>
      <c r="AO11" s="111">
        <f t="shared" si="12"/>
        <v>0.15144455520471467</v>
      </c>
      <c r="AP11" s="152">
        <v>159051</v>
      </c>
      <c r="AQ11" s="205">
        <v>27714</v>
      </c>
      <c r="AR11" s="205">
        <v>131337</v>
      </c>
      <c r="AS11" s="21">
        <f t="shared" si="13"/>
        <v>17.424599656713884</v>
      </c>
      <c r="AT11" s="111">
        <f t="shared" si="14"/>
        <v>0.22794325366826096</v>
      </c>
      <c r="AU11" s="111">
        <f t="shared" si="15"/>
        <v>0.26778778237736667</v>
      </c>
      <c r="AV11" s="78">
        <f t="shared" si="16"/>
        <v>0.6662755676454335</v>
      </c>
      <c r="AW11" s="205">
        <v>3179</v>
      </c>
      <c r="AX11" s="78">
        <f t="shared" si="17"/>
        <v>4.4446805744109987</v>
      </c>
      <c r="AY11" s="78">
        <f t="shared" si="18"/>
        <v>0.32539338473282448</v>
      </c>
      <c r="AZ11" s="152">
        <v>5199</v>
      </c>
      <c r="BA11" s="205">
        <v>2900</v>
      </c>
      <c r="BB11" s="111">
        <f t="shared" si="19"/>
        <v>7.2689192533384039</v>
      </c>
      <c r="BC11" s="111">
        <f t="shared" si="20"/>
        <v>0.1787766787128971</v>
      </c>
      <c r="BD11" s="205">
        <v>4072</v>
      </c>
      <c r="BE11" s="205">
        <v>3013</v>
      </c>
      <c r="BF11" s="111">
        <f t="shared" si="21"/>
        <v>5.6932177725704909</v>
      </c>
      <c r="BG11" s="111">
        <f t="shared" si="22"/>
        <v>0.16210550419971195</v>
      </c>
    </row>
    <row r="12" spans="2:59">
      <c r="B12" s="13" t="s">
        <v>29</v>
      </c>
      <c r="C12" s="205">
        <v>331629</v>
      </c>
      <c r="D12" s="111">
        <f t="shared" si="2"/>
        <v>0.11709011971191975</v>
      </c>
      <c r="E12" s="111">
        <f t="shared" si="3"/>
        <v>0.49550512309106354</v>
      </c>
      <c r="F12" s="205">
        <v>3029</v>
      </c>
      <c r="G12" s="205">
        <f t="shared" si="4"/>
        <v>9.1337006112251959</v>
      </c>
      <c r="H12" s="111">
        <f t="shared" si="0"/>
        <v>0.11511860089631896</v>
      </c>
      <c r="I12" s="205">
        <v>5</v>
      </c>
      <c r="J12" s="205">
        <v>2</v>
      </c>
      <c r="K12" s="205">
        <v>0</v>
      </c>
      <c r="L12" s="205">
        <v>0</v>
      </c>
      <c r="M12" s="205">
        <v>3</v>
      </c>
      <c r="N12" s="111">
        <f t="shared" si="5"/>
        <v>6.0308356627436083E-3</v>
      </c>
      <c r="O12" s="111">
        <f t="shared" si="1"/>
        <v>0.22455816590225824</v>
      </c>
      <c r="P12" s="205">
        <v>190</v>
      </c>
      <c r="Q12" s="205">
        <v>119</v>
      </c>
      <c r="R12" s="152">
        <v>0</v>
      </c>
      <c r="S12" s="152">
        <v>0</v>
      </c>
      <c r="T12" s="152">
        <v>71</v>
      </c>
      <c r="U12" s="186">
        <f t="shared" si="6"/>
        <v>0.35883472193324467</v>
      </c>
      <c r="V12" s="186">
        <f t="shared" si="7"/>
        <v>9.6137478366420448E-2</v>
      </c>
      <c r="W12" s="205">
        <v>102</v>
      </c>
      <c r="X12" s="205">
        <v>65</v>
      </c>
      <c r="Y12" s="205">
        <v>10</v>
      </c>
      <c r="Z12" s="205">
        <v>7</v>
      </c>
      <c r="AA12" s="111">
        <f t="shared" si="8"/>
        <v>2.1107924819602629E-2</v>
      </c>
      <c r="AB12" s="111">
        <f t="shared" si="9"/>
        <v>1.9942705287428742E-2</v>
      </c>
      <c r="AC12" s="205">
        <v>6</v>
      </c>
      <c r="AD12" s="205">
        <v>3</v>
      </c>
      <c r="AE12" s="205">
        <v>2</v>
      </c>
      <c r="AF12" s="205">
        <v>2</v>
      </c>
      <c r="AG12" s="205">
        <v>7</v>
      </c>
      <c r="AH12" s="205">
        <v>5</v>
      </c>
      <c r="AI12" s="205">
        <v>48</v>
      </c>
      <c r="AJ12" s="205">
        <v>34</v>
      </c>
      <c r="AK12" s="205">
        <v>3</v>
      </c>
      <c r="AL12" s="205">
        <v>2</v>
      </c>
      <c r="AM12" s="205">
        <f t="shared" si="10"/>
        <v>46</v>
      </c>
      <c r="AN12" s="111">
        <f t="shared" si="11"/>
        <v>0.13870922024310298</v>
      </c>
      <c r="AO12" s="111">
        <f t="shared" si="12"/>
        <v>3.9748172638637121E-2</v>
      </c>
      <c r="AP12" s="152">
        <v>77415</v>
      </c>
      <c r="AQ12" s="205">
        <v>4040</v>
      </c>
      <c r="AR12" s="205">
        <v>73375</v>
      </c>
      <c r="AS12" s="21">
        <f t="shared" si="13"/>
        <v>5.2186268810953953</v>
      </c>
      <c r="AT12" s="111">
        <f t="shared" si="14"/>
        <v>6.8268471838271852E-2</v>
      </c>
      <c r="AU12" s="111">
        <f t="shared" si="15"/>
        <v>0.11223881153250759</v>
      </c>
      <c r="AV12" s="78">
        <f t="shared" si="16"/>
        <v>0.27925836347637223</v>
      </c>
      <c r="AW12" s="205">
        <v>1265</v>
      </c>
      <c r="AX12" s="78">
        <f t="shared" si="17"/>
        <v>3.8145035566853323</v>
      </c>
      <c r="AY12" s="78">
        <f t="shared" si="18"/>
        <v>0.27925836347637223</v>
      </c>
      <c r="AZ12" s="152"/>
      <c r="BA12" s="205"/>
      <c r="BB12" s="111">
        <f t="shared" si="19"/>
        <v>0</v>
      </c>
      <c r="BC12" s="111">
        <f t="shared" si="20"/>
        <v>0</v>
      </c>
      <c r="BD12" s="205"/>
      <c r="BE12" s="205"/>
      <c r="BF12" s="111">
        <f t="shared" si="21"/>
        <v>0</v>
      </c>
      <c r="BG12" s="111">
        <f t="shared" si="22"/>
        <v>0</v>
      </c>
    </row>
    <row r="13" spans="2:59">
      <c r="B13" s="13" t="s">
        <v>30</v>
      </c>
      <c r="C13" s="205">
        <v>409514</v>
      </c>
      <c r="D13" s="111">
        <f t="shared" si="2"/>
        <v>0.22764001536930431</v>
      </c>
      <c r="E13" s="111">
        <f t="shared" si="3"/>
        <v>0.96333314982968665</v>
      </c>
      <c r="F13" s="205">
        <v>8378</v>
      </c>
      <c r="G13" s="205">
        <f t="shared" si="4"/>
        <v>20.458397026719478</v>
      </c>
      <c r="H13" s="111">
        <f t="shared" si="0"/>
        <v>0.25785189843018502</v>
      </c>
      <c r="I13" s="205">
        <v>3</v>
      </c>
      <c r="J13" s="205">
        <v>3</v>
      </c>
      <c r="K13" s="205">
        <v>0</v>
      </c>
      <c r="L13" s="205">
        <v>0</v>
      </c>
      <c r="M13" s="205">
        <v>0</v>
      </c>
      <c r="N13" s="111">
        <f t="shared" si="5"/>
        <v>7.3257568727809067E-3</v>
      </c>
      <c r="O13" s="111">
        <f t="shared" si="1"/>
        <v>0.27277455715799703</v>
      </c>
      <c r="P13" s="205">
        <v>297</v>
      </c>
      <c r="Q13" s="205">
        <v>297</v>
      </c>
      <c r="R13" s="152">
        <v>0</v>
      </c>
      <c r="S13" s="152">
        <v>0</v>
      </c>
      <c r="T13" s="152">
        <v>0</v>
      </c>
      <c r="U13" s="186">
        <f t="shared" si="6"/>
        <v>0.72524993040530972</v>
      </c>
      <c r="V13" s="186">
        <f t="shared" si="7"/>
        <v>0.19430588856883071</v>
      </c>
      <c r="W13" s="205">
        <v>304</v>
      </c>
      <c r="X13" s="205">
        <v>304</v>
      </c>
      <c r="Y13" s="205">
        <v>36</v>
      </c>
      <c r="Z13" s="205">
        <v>36</v>
      </c>
      <c r="AA13" s="111">
        <f t="shared" si="8"/>
        <v>8.7909082473370884E-2</v>
      </c>
      <c r="AB13" s="111">
        <f t="shared" si="9"/>
        <v>8.3056242564715888E-2</v>
      </c>
      <c r="AC13" s="205">
        <v>6</v>
      </c>
      <c r="AD13" s="205">
        <v>6</v>
      </c>
      <c r="AE13" s="205">
        <v>2</v>
      </c>
      <c r="AF13" s="205">
        <v>2</v>
      </c>
      <c r="AG13" s="205">
        <v>25</v>
      </c>
      <c r="AH13" s="205">
        <v>25</v>
      </c>
      <c r="AI13" s="205">
        <v>181</v>
      </c>
      <c r="AJ13" s="205">
        <v>181</v>
      </c>
      <c r="AK13" s="205">
        <v>8</v>
      </c>
      <c r="AL13" s="205">
        <v>8</v>
      </c>
      <c r="AM13" s="205">
        <f t="shared" si="10"/>
        <v>222</v>
      </c>
      <c r="AN13" s="111">
        <f t="shared" si="11"/>
        <v>0.54210600858578706</v>
      </c>
      <c r="AO13" s="111">
        <f t="shared" si="12"/>
        <v>0.15534456310795802</v>
      </c>
      <c r="AP13" s="152">
        <v>84617</v>
      </c>
      <c r="AQ13" s="205">
        <v>10295</v>
      </c>
      <c r="AR13" s="205">
        <v>74322</v>
      </c>
      <c r="AS13" s="21">
        <f t="shared" si="13"/>
        <v>12.166585910632616</v>
      </c>
      <c r="AT13" s="111">
        <f t="shared" si="14"/>
        <v>0.15915953497591215</v>
      </c>
      <c r="AU13" s="111">
        <f t="shared" si="15"/>
        <v>0.18281197320527434</v>
      </c>
      <c r="AV13" s="78">
        <f t="shared" si="16"/>
        <v>0.45484954592917498</v>
      </c>
      <c r="AW13" s="205">
        <v>1674</v>
      </c>
      <c r="AX13" s="78">
        <f t="shared" si="17"/>
        <v>4.0877723350117456</v>
      </c>
      <c r="AY13" s="78">
        <f t="shared" si="18"/>
        <v>0.29926426744017265</v>
      </c>
      <c r="AZ13" s="152">
        <v>1265</v>
      </c>
      <c r="BA13" s="205">
        <v>460</v>
      </c>
      <c r="BB13" s="111">
        <f t="shared" si="19"/>
        <v>3.0890274813559491</v>
      </c>
      <c r="BC13" s="111">
        <f t="shared" si="20"/>
        <v>7.59736151032427E-2</v>
      </c>
      <c r="BD13" s="205">
        <v>1145</v>
      </c>
      <c r="BE13" s="205">
        <v>886</v>
      </c>
      <c r="BF13" s="111">
        <f t="shared" si="21"/>
        <v>2.7959972064447127</v>
      </c>
      <c r="BG13" s="111">
        <f t="shared" si="22"/>
        <v>7.961166338575966E-2</v>
      </c>
    </row>
    <row r="14" spans="2:59">
      <c r="B14" s="13" t="s">
        <v>31</v>
      </c>
      <c r="C14" s="205">
        <v>357247</v>
      </c>
      <c r="D14" s="111">
        <f t="shared" si="2"/>
        <v>0.36273367810164309</v>
      </c>
      <c r="E14" s="111">
        <f t="shared" si="3"/>
        <v>1.5350261513032832</v>
      </c>
      <c r="F14" s="205">
        <v>27811</v>
      </c>
      <c r="G14" s="205">
        <f t="shared" si="4"/>
        <v>77.848099494187494</v>
      </c>
      <c r="H14" s="111">
        <f t="shared" si="0"/>
        <v>0.98117561300338785</v>
      </c>
      <c r="I14" s="205">
        <v>8</v>
      </c>
      <c r="J14" s="205">
        <v>1</v>
      </c>
      <c r="K14" s="205">
        <v>2</v>
      </c>
      <c r="L14" s="205">
        <v>4</v>
      </c>
      <c r="M14" s="205">
        <v>1</v>
      </c>
      <c r="N14" s="111">
        <f t="shared" si="5"/>
        <v>2.7991837580161627E-3</v>
      </c>
      <c r="O14" s="111">
        <f t="shared" si="1"/>
        <v>0.10422760722973182</v>
      </c>
      <c r="P14" s="205">
        <v>1214</v>
      </c>
      <c r="Q14" s="205">
        <v>245</v>
      </c>
      <c r="R14" s="152">
        <v>256</v>
      </c>
      <c r="S14" s="152">
        <v>618</v>
      </c>
      <c r="T14" s="152">
        <v>95</v>
      </c>
      <c r="U14" s="186">
        <f t="shared" si="6"/>
        <v>0.68580002071395985</v>
      </c>
      <c r="V14" s="186">
        <f t="shared" si="7"/>
        <v>0.18373663590822856</v>
      </c>
      <c r="W14" s="205">
        <v>691</v>
      </c>
      <c r="X14" s="205">
        <v>251</v>
      </c>
      <c r="Y14" s="205">
        <v>139</v>
      </c>
      <c r="Z14" s="205">
        <v>42</v>
      </c>
      <c r="AA14" s="111">
        <f t="shared" si="8"/>
        <v>0.11756571783667882</v>
      </c>
      <c r="AB14" s="111">
        <f t="shared" si="9"/>
        <v>0.1110757444305711</v>
      </c>
      <c r="AC14" s="205">
        <v>10</v>
      </c>
      <c r="AD14" s="205">
        <v>4</v>
      </c>
      <c r="AE14" s="205">
        <v>8</v>
      </c>
      <c r="AF14" s="205">
        <v>2</v>
      </c>
      <c r="AG14" s="205">
        <v>136</v>
      </c>
      <c r="AH14" s="205">
        <v>58</v>
      </c>
      <c r="AI14" s="205">
        <v>313</v>
      </c>
      <c r="AJ14" s="205">
        <v>120</v>
      </c>
      <c r="AK14" s="205">
        <v>28</v>
      </c>
      <c r="AL14" s="205">
        <v>9</v>
      </c>
      <c r="AM14" s="205">
        <f t="shared" si="10"/>
        <v>193</v>
      </c>
      <c r="AN14" s="111">
        <f t="shared" si="11"/>
        <v>0.54024246529711928</v>
      </c>
      <c r="AO14" s="111">
        <f t="shared" si="12"/>
        <v>0.15481055073136388</v>
      </c>
      <c r="AP14" s="152">
        <v>65539</v>
      </c>
      <c r="AQ14" s="205">
        <v>28594</v>
      </c>
      <c r="AR14" s="205">
        <v>36945</v>
      </c>
      <c r="AS14" s="21">
        <f t="shared" si="13"/>
        <v>43.628984268908589</v>
      </c>
      <c r="AT14" s="111">
        <f t="shared" si="14"/>
        <v>0.57074095384822854</v>
      </c>
      <c r="AU14" s="111">
        <f t="shared" si="15"/>
        <v>0.52547817999758006</v>
      </c>
      <c r="AV14" s="78">
        <f t="shared" si="16"/>
        <v>1.3074281042807143</v>
      </c>
      <c r="AW14" s="205">
        <v>3897</v>
      </c>
      <c r="AX14" s="78">
        <f t="shared" si="17"/>
        <v>10.908419104988985</v>
      </c>
      <c r="AY14" s="78">
        <f t="shared" si="18"/>
        <v>0.79860123921884996</v>
      </c>
      <c r="AZ14" s="152">
        <v>3868</v>
      </c>
      <c r="BA14" s="205">
        <v>2880</v>
      </c>
      <c r="BB14" s="111">
        <f t="shared" si="19"/>
        <v>10.827242776006516</v>
      </c>
      <c r="BC14" s="111">
        <f t="shared" si="20"/>
        <v>0.26629247562815628</v>
      </c>
      <c r="BD14" s="205">
        <v>3043</v>
      </c>
      <c r="BE14" s="205">
        <v>2731</v>
      </c>
      <c r="BF14" s="111">
        <f t="shared" si="21"/>
        <v>8.5179161756431832</v>
      </c>
      <c r="BG14" s="111">
        <f t="shared" si="22"/>
        <v>0.24253438943370825</v>
      </c>
    </row>
    <row r="15" spans="2:59">
      <c r="B15" s="13" t="s">
        <v>32</v>
      </c>
      <c r="C15" s="205">
        <v>696641</v>
      </c>
      <c r="D15" s="111">
        <f t="shared" si="2"/>
        <v>0.26467680178274688</v>
      </c>
      <c r="E15" s="111">
        <f t="shared" si="3"/>
        <v>1.120066420372428</v>
      </c>
      <c r="F15" s="205">
        <v>25076</v>
      </c>
      <c r="G15" s="205">
        <f t="shared" si="4"/>
        <v>35.995584526319867</v>
      </c>
      <c r="H15" s="111">
        <f t="shared" si="0"/>
        <v>0.45367825216676183</v>
      </c>
      <c r="I15" s="205">
        <v>14</v>
      </c>
      <c r="J15" s="205">
        <v>4</v>
      </c>
      <c r="K15" s="205">
        <v>1</v>
      </c>
      <c r="L15" s="205">
        <v>1</v>
      </c>
      <c r="M15" s="205">
        <v>8</v>
      </c>
      <c r="N15" s="111">
        <f t="shared" si="5"/>
        <v>5.7418383356707394E-3</v>
      </c>
      <c r="O15" s="111">
        <f t="shared" si="1"/>
        <v>0.21379735042869999</v>
      </c>
      <c r="P15" s="205">
        <v>1228</v>
      </c>
      <c r="Q15" s="205">
        <v>659</v>
      </c>
      <c r="R15" s="152">
        <v>149</v>
      </c>
      <c r="S15" s="152">
        <v>120</v>
      </c>
      <c r="T15" s="152">
        <v>300</v>
      </c>
      <c r="U15" s="186">
        <f t="shared" si="6"/>
        <v>0.9459678658017544</v>
      </c>
      <c r="V15" s="186">
        <f t="shared" si="7"/>
        <v>0.25343970266835975</v>
      </c>
      <c r="W15" s="205">
        <v>894</v>
      </c>
      <c r="X15" s="205">
        <v>417</v>
      </c>
      <c r="Y15" s="205">
        <v>133</v>
      </c>
      <c r="Z15" s="205">
        <v>51</v>
      </c>
      <c r="AA15" s="111">
        <f t="shared" si="8"/>
        <v>7.3208438779801932E-2</v>
      </c>
      <c r="AB15" s="111">
        <f t="shared" si="9"/>
        <v>6.9167117640219281E-2</v>
      </c>
      <c r="AC15" s="205">
        <v>20</v>
      </c>
      <c r="AD15" s="205">
        <v>8</v>
      </c>
      <c r="AE15" s="205">
        <v>11</v>
      </c>
      <c r="AF15" s="205">
        <v>4</v>
      </c>
      <c r="AG15" s="205">
        <v>137</v>
      </c>
      <c r="AH15" s="205">
        <v>57</v>
      </c>
      <c r="AI15" s="205">
        <v>375</v>
      </c>
      <c r="AJ15" s="205">
        <v>229</v>
      </c>
      <c r="AK15" s="205">
        <v>24</v>
      </c>
      <c r="AL15" s="205">
        <v>18</v>
      </c>
      <c r="AM15" s="205">
        <f t="shared" si="10"/>
        <v>316</v>
      </c>
      <c r="AN15" s="111">
        <f t="shared" si="11"/>
        <v>0.45360522851798851</v>
      </c>
      <c r="AO15" s="111">
        <f t="shared" si="12"/>
        <v>0.12998399746838712</v>
      </c>
      <c r="AP15" s="152">
        <v>144557</v>
      </c>
      <c r="AQ15" s="205">
        <v>40885</v>
      </c>
      <c r="AR15" s="205">
        <v>103672</v>
      </c>
      <c r="AS15" s="21">
        <f t="shared" si="13"/>
        <v>28.282961046507605</v>
      </c>
      <c r="AT15" s="111">
        <f t="shared" si="14"/>
        <v>0.36998899781491185</v>
      </c>
      <c r="AU15" s="111">
        <f t="shared" si="15"/>
        <v>0.30687043192989971</v>
      </c>
      <c r="AV15" s="78">
        <f t="shared" si="16"/>
        <v>0.76351605518569854</v>
      </c>
      <c r="AW15" s="205">
        <v>4321</v>
      </c>
      <c r="AX15" s="78">
        <f t="shared" si="17"/>
        <v>6.2026208621083168</v>
      </c>
      <c r="AY15" s="78">
        <f t="shared" si="18"/>
        <v>0.45409152868163433</v>
      </c>
      <c r="AZ15" s="152">
        <v>4467</v>
      </c>
      <c r="BA15" s="205">
        <v>3469</v>
      </c>
      <c r="BB15" s="111">
        <f t="shared" si="19"/>
        <v>6.4121979613602988</v>
      </c>
      <c r="BC15" s="111">
        <f t="shared" si="20"/>
        <v>0.15770590026228698</v>
      </c>
      <c r="BD15" s="205">
        <v>3712</v>
      </c>
      <c r="BE15" s="205">
        <v>3630</v>
      </c>
      <c r="BF15" s="111">
        <f t="shared" si="21"/>
        <v>5.3284259755024461</v>
      </c>
      <c r="BG15" s="111">
        <f t="shared" si="22"/>
        <v>0.15171862624177729</v>
      </c>
    </row>
    <row r="16" spans="2:59">
      <c r="B16" s="13" t="s">
        <v>33</v>
      </c>
      <c r="C16" s="205">
        <v>799977</v>
      </c>
      <c r="D16" s="111">
        <f t="shared" si="2"/>
        <v>0.21780181413921321</v>
      </c>
      <c r="E16" s="111">
        <f t="shared" si="3"/>
        <v>0.92169958481579173</v>
      </c>
      <c r="F16" s="205">
        <v>29992</v>
      </c>
      <c r="G16" s="205">
        <f t="shared" si="4"/>
        <v>37.491077868488716</v>
      </c>
      <c r="H16" s="111">
        <f t="shared" si="0"/>
        <v>0.47252703083032527</v>
      </c>
      <c r="I16" s="205">
        <v>15</v>
      </c>
      <c r="J16" s="205">
        <v>4</v>
      </c>
      <c r="K16" s="205">
        <v>2</v>
      </c>
      <c r="L16" s="205">
        <v>2</v>
      </c>
      <c r="M16" s="205">
        <v>7</v>
      </c>
      <c r="N16" s="111">
        <f t="shared" si="5"/>
        <v>5.0001437541329317E-3</v>
      </c>
      <c r="O16" s="111">
        <f t="shared" si="1"/>
        <v>0.18618035268513972</v>
      </c>
      <c r="P16" s="205">
        <v>1337</v>
      </c>
      <c r="Q16" s="205">
        <v>459</v>
      </c>
      <c r="R16" s="152">
        <v>202</v>
      </c>
      <c r="S16" s="152">
        <v>432</v>
      </c>
      <c r="T16" s="152">
        <v>244</v>
      </c>
      <c r="U16" s="186">
        <f t="shared" si="6"/>
        <v>0.57376649578675387</v>
      </c>
      <c r="V16" s="186">
        <f t="shared" si="7"/>
        <v>0.15372108858054606</v>
      </c>
      <c r="W16" s="205">
        <v>1197</v>
      </c>
      <c r="X16" s="205">
        <v>385</v>
      </c>
      <c r="Y16" s="205">
        <v>210</v>
      </c>
      <c r="Z16" s="205">
        <v>17</v>
      </c>
      <c r="AA16" s="111">
        <f t="shared" si="8"/>
        <v>2.1250610955064961E-2</v>
      </c>
      <c r="AB16" s="111">
        <f t="shared" si="9"/>
        <v>2.0077514728548448E-2</v>
      </c>
      <c r="AC16" s="205">
        <v>19</v>
      </c>
      <c r="AD16" s="205">
        <v>5</v>
      </c>
      <c r="AE16" s="205">
        <v>12</v>
      </c>
      <c r="AF16" s="205">
        <v>4</v>
      </c>
      <c r="AG16" s="205">
        <v>187</v>
      </c>
      <c r="AH16" s="205">
        <v>75</v>
      </c>
      <c r="AI16" s="205">
        <v>498</v>
      </c>
      <c r="AJ16" s="205">
        <v>155</v>
      </c>
      <c r="AK16" s="205">
        <v>25</v>
      </c>
      <c r="AL16" s="205">
        <v>10</v>
      </c>
      <c r="AM16" s="205">
        <f t="shared" si="10"/>
        <v>249</v>
      </c>
      <c r="AN16" s="111">
        <f t="shared" si="11"/>
        <v>0.311258948694775</v>
      </c>
      <c r="AO16" s="111">
        <f t="shared" si="12"/>
        <v>8.9193597991232165E-2</v>
      </c>
      <c r="AP16" s="152">
        <v>151142</v>
      </c>
      <c r="AQ16" s="205">
        <v>46235</v>
      </c>
      <c r="AR16" s="205">
        <v>104907</v>
      </c>
      <c r="AS16" s="21">
        <f t="shared" si="13"/>
        <v>30.590438131029096</v>
      </c>
      <c r="AT16" s="111">
        <f t="shared" si="14"/>
        <v>0.40017470335610733</v>
      </c>
      <c r="AU16" s="111">
        <f t="shared" si="15"/>
        <v>0.2627867249163226</v>
      </c>
      <c r="AV16" s="78">
        <f t="shared" si="16"/>
        <v>0.65383257129547689</v>
      </c>
      <c r="AW16" s="205">
        <v>3429</v>
      </c>
      <c r="AX16" s="78">
        <f t="shared" si="17"/>
        <v>4.2863732332304556</v>
      </c>
      <c r="AY16" s="78">
        <f t="shared" si="18"/>
        <v>0.31380376412625988</v>
      </c>
      <c r="AZ16" s="152">
        <v>5709</v>
      </c>
      <c r="BA16" s="205">
        <v>4510</v>
      </c>
      <c r="BB16" s="111">
        <f t="shared" si="19"/>
        <v>7.1364551730862269</v>
      </c>
      <c r="BC16" s="111">
        <f t="shared" si="20"/>
        <v>0.1755187682187935</v>
      </c>
      <c r="BD16" s="205">
        <v>4622</v>
      </c>
      <c r="BE16" s="205">
        <v>4501</v>
      </c>
      <c r="BF16" s="111">
        <f t="shared" si="21"/>
        <v>5.7776661079006022</v>
      </c>
      <c r="BG16" s="111">
        <f t="shared" si="22"/>
        <v>0.16451003895042346</v>
      </c>
    </row>
    <row r="17" spans="2:59">
      <c r="B17" s="13" t="s">
        <v>34</v>
      </c>
      <c r="C17" s="205">
        <v>514602</v>
      </c>
      <c r="D17" s="111">
        <f t="shared" si="2"/>
        <v>8.8496831612717597E-2</v>
      </c>
      <c r="E17" s="111">
        <f t="shared" si="3"/>
        <v>0.37450327618859519</v>
      </c>
      <c r="F17" s="205">
        <v>10594</v>
      </c>
      <c r="G17" s="205">
        <f t="shared" si="4"/>
        <v>20.586783572547326</v>
      </c>
      <c r="H17" s="111">
        <f t="shared" si="0"/>
        <v>0.25947004644693178</v>
      </c>
      <c r="I17" s="205">
        <v>9</v>
      </c>
      <c r="J17" s="205">
        <v>1</v>
      </c>
      <c r="K17" s="205">
        <v>1</v>
      </c>
      <c r="L17" s="205">
        <v>1</v>
      </c>
      <c r="M17" s="205">
        <v>6</v>
      </c>
      <c r="N17" s="111">
        <f t="shared" si="5"/>
        <v>1.9432493460965952E-3</v>
      </c>
      <c r="O17" s="111">
        <f t="shared" si="1"/>
        <v>7.2356889401906724E-2</v>
      </c>
      <c r="P17" s="205">
        <v>458</v>
      </c>
      <c r="Q17" s="205">
        <v>50</v>
      </c>
      <c r="R17" s="152">
        <v>165</v>
      </c>
      <c r="S17" s="152">
        <v>45</v>
      </c>
      <c r="T17" s="152">
        <v>198</v>
      </c>
      <c r="U17" s="186">
        <f t="shared" si="6"/>
        <v>9.7162467304829747E-2</v>
      </c>
      <c r="V17" s="186">
        <f t="shared" si="7"/>
        <v>2.6031356576144925E-2</v>
      </c>
      <c r="W17" s="205">
        <v>400</v>
      </c>
      <c r="X17" s="205">
        <v>32</v>
      </c>
      <c r="Y17" s="205">
        <v>77</v>
      </c>
      <c r="Z17" s="205">
        <v>3</v>
      </c>
      <c r="AA17" s="111">
        <f t="shared" si="8"/>
        <v>5.8297480382897855E-3</v>
      </c>
      <c r="AB17" s="111">
        <f t="shared" si="9"/>
        <v>5.5079288002584294E-3</v>
      </c>
      <c r="AC17" s="205">
        <v>10</v>
      </c>
      <c r="AD17" s="205">
        <v>1</v>
      </c>
      <c r="AE17" s="205">
        <v>8</v>
      </c>
      <c r="AF17" s="205">
        <v>0</v>
      </c>
      <c r="AG17" s="205">
        <v>30</v>
      </c>
      <c r="AH17" s="205">
        <v>1</v>
      </c>
      <c r="AI17" s="205">
        <v>223</v>
      </c>
      <c r="AJ17" s="205">
        <v>16</v>
      </c>
      <c r="AK17" s="205">
        <v>8</v>
      </c>
      <c r="AL17" s="205">
        <v>2</v>
      </c>
      <c r="AM17" s="205">
        <f t="shared" si="10"/>
        <v>20</v>
      </c>
      <c r="AN17" s="111">
        <f t="shared" si="11"/>
        <v>3.8864986921931903E-2</v>
      </c>
      <c r="AO17" s="111">
        <f t="shared" si="12"/>
        <v>1.1137054963353351E-2</v>
      </c>
      <c r="AP17" s="152">
        <v>83761</v>
      </c>
      <c r="AQ17" s="205">
        <v>31162</v>
      </c>
      <c r="AR17" s="205">
        <v>52599</v>
      </c>
      <c r="AS17" s="21">
        <f t="shared" si="13"/>
        <v>37.203471782810617</v>
      </c>
      <c r="AT17" s="111">
        <f t="shared" si="14"/>
        <v>0.48668437571027046</v>
      </c>
      <c r="AU17" s="111">
        <f t="shared" si="15"/>
        <v>0.29803393520064841</v>
      </c>
      <c r="AV17" s="78">
        <f t="shared" si="16"/>
        <v>0.74153020571187067</v>
      </c>
      <c r="AW17" s="205">
        <v>2221</v>
      </c>
      <c r="AX17" s="78">
        <f t="shared" si="17"/>
        <v>4.3159567976805375</v>
      </c>
      <c r="AY17" s="78">
        <f t="shared" si="18"/>
        <v>0.31596956569685969</v>
      </c>
      <c r="AZ17" s="152">
        <v>4873</v>
      </c>
      <c r="BA17" s="205">
        <v>3724</v>
      </c>
      <c r="BB17" s="111">
        <f t="shared" si="19"/>
        <v>9.4694540635287066</v>
      </c>
      <c r="BC17" s="111">
        <f t="shared" si="20"/>
        <v>0.23289810874216293</v>
      </c>
      <c r="BD17" s="205">
        <v>3482</v>
      </c>
      <c r="BE17" s="205">
        <v>3275</v>
      </c>
      <c r="BF17" s="111">
        <f t="shared" si="21"/>
        <v>6.7663942231083434</v>
      </c>
      <c r="BG17" s="111">
        <f t="shared" si="22"/>
        <v>0.19266253127284802</v>
      </c>
    </row>
    <row r="18" spans="2:59">
      <c r="B18" s="13" t="s">
        <v>35</v>
      </c>
      <c r="C18" s="205">
        <v>3472564</v>
      </c>
      <c r="D18" s="111">
        <f t="shared" si="2"/>
        <v>0.56252569093367566</v>
      </c>
      <c r="E18" s="111">
        <f t="shared" si="3"/>
        <v>2.3805113737500214</v>
      </c>
      <c r="F18" s="205">
        <v>261808</v>
      </c>
      <c r="G18" s="205">
        <f t="shared" si="4"/>
        <v>75.393282888378735</v>
      </c>
      <c r="H18" s="111">
        <f t="shared" si="0"/>
        <v>0.95023579297354699</v>
      </c>
      <c r="I18" s="205">
        <v>57</v>
      </c>
      <c r="J18" s="205">
        <v>19</v>
      </c>
      <c r="K18" s="205">
        <v>5</v>
      </c>
      <c r="L18" s="205">
        <v>4</v>
      </c>
      <c r="M18" s="205">
        <v>29</v>
      </c>
      <c r="N18" s="111">
        <f t="shared" si="5"/>
        <v>5.4714614331082163E-3</v>
      </c>
      <c r="O18" s="111">
        <f t="shared" si="1"/>
        <v>0.20372986646178443</v>
      </c>
      <c r="P18" s="205">
        <v>12232</v>
      </c>
      <c r="Q18" s="205">
        <v>6869</v>
      </c>
      <c r="R18" s="152">
        <v>2385</v>
      </c>
      <c r="S18" s="152">
        <v>1545</v>
      </c>
      <c r="T18" s="152">
        <v>1433</v>
      </c>
      <c r="U18" s="186">
        <f t="shared" si="6"/>
        <v>1.9780772938958073</v>
      </c>
      <c r="V18" s="186">
        <f t="shared" si="7"/>
        <v>0.52995808773598341</v>
      </c>
      <c r="W18" s="205">
        <v>14252</v>
      </c>
      <c r="X18" s="205">
        <v>6916</v>
      </c>
      <c r="Y18" s="205">
        <v>2776</v>
      </c>
      <c r="Z18" s="205">
        <v>1294</v>
      </c>
      <c r="AA18" s="111">
        <f t="shared" si="8"/>
        <v>0.37263532076010697</v>
      </c>
      <c r="AB18" s="111">
        <f t="shared" si="9"/>
        <v>0.35206475506791152</v>
      </c>
      <c r="AC18" s="205">
        <v>173</v>
      </c>
      <c r="AD18" s="205">
        <v>100</v>
      </c>
      <c r="AE18" s="205">
        <v>121</v>
      </c>
      <c r="AF18" s="205">
        <v>65</v>
      </c>
      <c r="AG18" s="205">
        <v>2796</v>
      </c>
      <c r="AH18" s="205">
        <v>1560</v>
      </c>
      <c r="AI18" s="205">
        <v>4459</v>
      </c>
      <c r="AJ18" s="205">
        <v>2203</v>
      </c>
      <c r="AK18" s="205">
        <v>535</v>
      </c>
      <c r="AL18" s="205">
        <v>247</v>
      </c>
      <c r="AM18" s="205">
        <f t="shared" si="10"/>
        <v>4175</v>
      </c>
      <c r="AN18" s="111">
        <f t="shared" si="11"/>
        <v>1.202281657011937</v>
      </c>
      <c r="AO18" s="111">
        <f t="shared" si="12"/>
        <v>0.3445228715107953</v>
      </c>
      <c r="AP18" s="152">
        <v>657674</v>
      </c>
      <c r="AQ18" s="205">
        <v>435196</v>
      </c>
      <c r="AR18" s="205">
        <v>222478</v>
      </c>
      <c r="AS18" s="21">
        <f t="shared" si="13"/>
        <v>66.171994027436085</v>
      </c>
      <c r="AT18" s="111">
        <f t="shared" si="14"/>
        <v>0.86564167427047289</v>
      </c>
      <c r="AU18" s="111">
        <f t="shared" si="15"/>
        <v>1</v>
      </c>
      <c r="AV18" s="78">
        <f t="shared" si="16"/>
        <v>2.4880730619237799</v>
      </c>
      <c r="AW18" s="205">
        <v>3828</v>
      </c>
      <c r="AX18" s="78">
        <f t="shared" si="17"/>
        <v>1.1023554929441184</v>
      </c>
      <c r="AY18" s="78">
        <f t="shared" si="18"/>
        <v>8.0703028940486254E-2</v>
      </c>
      <c r="AZ18" s="152">
        <v>198709</v>
      </c>
      <c r="BA18" s="205">
        <v>90820</v>
      </c>
      <c r="BB18" s="111">
        <f t="shared" si="19"/>
        <v>57.222559469026343</v>
      </c>
      <c r="BC18" s="111">
        <f t="shared" si="20"/>
        <v>1.4073700329832939</v>
      </c>
      <c r="BD18" s="205">
        <v>121958</v>
      </c>
      <c r="BE18" s="205">
        <v>85295</v>
      </c>
      <c r="BF18" s="111">
        <f t="shared" si="21"/>
        <v>35.120447024158523</v>
      </c>
      <c r="BG18" s="111">
        <f t="shared" si="22"/>
        <v>1</v>
      </c>
    </row>
    <row r="19" spans="2:59">
      <c r="B19" s="13" t="s">
        <v>36</v>
      </c>
      <c r="C19" s="205">
        <v>375007</v>
      </c>
      <c r="D19" s="111">
        <f t="shared" si="2"/>
        <v>0.58923943246881194</v>
      </c>
      <c r="E19" s="111">
        <f t="shared" si="3"/>
        <v>2.4935593048663054</v>
      </c>
      <c r="F19" s="205">
        <v>15267</v>
      </c>
      <c r="G19" s="205">
        <f t="shared" si="4"/>
        <v>40.711240056852269</v>
      </c>
      <c r="H19" s="111">
        <f t="shared" si="0"/>
        <v>0.51311305193638768</v>
      </c>
      <c r="I19" s="205">
        <v>10</v>
      </c>
      <c r="J19" s="205">
        <v>9</v>
      </c>
      <c r="K19" s="205">
        <v>0</v>
      </c>
      <c r="L19" s="205">
        <v>0</v>
      </c>
      <c r="M19" s="205">
        <v>1</v>
      </c>
      <c r="N19" s="111">
        <f t="shared" si="5"/>
        <v>2.3999552008362512E-2</v>
      </c>
      <c r="O19" s="111">
        <f t="shared" si="1"/>
        <v>0.89362331903137815</v>
      </c>
      <c r="P19" s="205">
        <v>1023</v>
      </c>
      <c r="Q19" s="205">
        <v>1000</v>
      </c>
      <c r="R19" s="152">
        <v>0</v>
      </c>
      <c r="S19" s="152">
        <v>0</v>
      </c>
      <c r="T19" s="152">
        <v>23</v>
      </c>
      <c r="U19" s="186">
        <f t="shared" si="6"/>
        <v>2.6666168898180564</v>
      </c>
      <c r="V19" s="186">
        <f t="shared" si="7"/>
        <v>0.71442869902680906</v>
      </c>
      <c r="W19" s="205">
        <v>555</v>
      </c>
      <c r="X19" s="205">
        <v>542</v>
      </c>
      <c r="Y19" s="205">
        <v>56</v>
      </c>
      <c r="Z19" s="205">
        <v>55</v>
      </c>
      <c r="AA19" s="111">
        <f t="shared" si="8"/>
        <v>0.14666392893999314</v>
      </c>
      <c r="AB19" s="111">
        <f t="shared" si="9"/>
        <v>0.13856764869800864</v>
      </c>
      <c r="AC19" s="205">
        <v>12</v>
      </c>
      <c r="AD19" s="205">
        <v>12</v>
      </c>
      <c r="AE19" s="205">
        <v>3</v>
      </c>
      <c r="AF19" s="205">
        <v>3</v>
      </c>
      <c r="AG19" s="205">
        <v>32</v>
      </c>
      <c r="AH19" s="205">
        <v>31</v>
      </c>
      <c r="AI19" s="205">
        <v>266</v>
      </c>
      <c r="AJ19" s="205">
        <v>255</v>
      </c>
      <c r="AK19" s="205">
        <v>5</v>
      </c>
      <c r="AL19" s="205">
        <v>5</v>
      </c>
      <c r="AM19" s="205">
        <f t="shared" si="10"/>
        <v>306</v>
      </c>
      <c r="AN19" s="111">
        <f t="shared" si="11"/>
        <v>0.81598476828432531</v>
      </c>
      <c r="AO19" s="111">
        <f t="shared" si="12"/>
        <v>0.23382658617372176</v>
      </c>
      <c r="AP19" s="152">
        <v>74687</v>
      </c>
      <c r="AQ19" s="205">
        <v>13844</v>
      </c>
      <c r="AR19" s="205">
        <v>60843</v>
      </c>
      <c r="AS19" s="21">
        <f t="shared" si="13"/>
        <v>18.536023672125001</v>
      </c>
      <c r="AT19" s="111">
        <f t="shared" si="14"/>
        <v>0.2424825608127002</v>
      </c>
      <c r="AU19" s="111">
        <f t="shared" si="15"/>
        <v>0.11301214837516592</v>
      </c>
      <c r="AV19" s="78">
        <f t="shared" si="16"/>
        <v>0.28118248204238361</v>
      </c>
      <c r="AW19" s="205">
        <v>65</v>
      </c>
      <c r="AX19" s="78">
        <f t="shared" si="17"/>
        <v>0.17333009783817369</v>
      </c>
      <c r="AY19" s="78">
        <f t="shared" si="18"/>
        <v>1.2689430942764441E-2</v>
      </c>
      <c r="AZ19" s="152">
        <v>2157</v>
      </c>
      <c r="BA19" s="205">
        <v>1296</v>
      </c>
      <c r="BB19" s="111">
        <f t="shared" si="19"/>
        <v>5.7518926313375482</v>
      </c>
      <c r="BC19" s="111">
        <f t="shared" si="20"/>
        <v>0.14146590780623169</v>
      </c>
      <c r="BD19" s="205">
        <v>1673</v>
      </c>
      <c r="BE19" s="205">
        <v>1478</v>
      </c>
      <c r="BF19" s="111">
        <f t="shared" si="21"/>
        <v>4.4612500566656088</v>
      </c>
      <c r="BG19" s="111">
        <f t="shared" si="22"/>
        <v>0.12702714329338749</v>
      </c>
    </row>
    <row r="20" spans="2:59">
      <c r="B20" s="13" t="s">
        <v>37</v>
      </c>
      <c r="C20" s="205">
        <v>21304</v>
      </c>
      <c r="D20" s="111">
        <f t="shared" si="2"/>
        <v>0</v>
      </c>
      <c r="E20" s="111">
        <f t="shared" si="3"/>
        <v>0</v>
      </c>
      <c r="F20" s="205">
        <v>0</v>
      </c>
      <c r="G20" s="205">
        <f t="shared" si="4"/>
        <v>0</v>
      </c>
      <c r="H20" s="111">
        <f t="shared" si="0"/>
        <v>0</v>
      </c>
      <c r="I20" s="205">
        <v>0</v>
      </c>
      <c r="J20" s="205">
        <v>0</v>
      </c>
      <c r="K20" s="205">
        <v>0</v>
      </c>
      <c r="L20" s="205">
        <v>0</v>
      </c>
      <c r="M20" s="205">
        <v>0</v>
      </c>
      <c r="N20" s="111">
        <f t="shared" si="5"/>
        <v>0</v>
      </c>
      <c r="O20" s="111">
        <f t="shared" si="1"/>
        <v>0</v>
      </c>
      <c r="P20" s="205">
        <v>0</v>
      </c>
      <c r="Q20" s="205">
        <v>0</v>
      </c>
      <c r="R20" s="152">
        <v>0</v>
      </c>
      <c r="S20" s="152">
        <v>0</v>
      </c>
      <c r="T20" s="152">
        <v>0</v>
      </c>
      <c r="U20" s="186">
        <f t="shared" si="6"/>
        <v>0</v>
      </c>
      <c r="V20" s="186">
        <f t="shared" si="7"/>
        <v>0</v>
      </c>
      <c r="W20" s="205">
        <v>0</v>
      </c>
      <c r="X20" s="205">
        <v>0</v>
      </c>
      <c r="Y20" s="205">
        <v>0</v>
      </c>
      <c r="Z20" s="205">
        <v>0</v>
      </c>
      <c r="AA20" s="111">
        <f t="shared" si="8"/>
        <v>0</v>
      </c>
      <c r="AB20" s="111">
        <f t="shared" si="9"/>
        <v>0</v>
      </c>
      <c r="AC20" s="205">
        <v>0</v>
      </c>
      <c r="AD20" s="205">
        <v>0</v>
      </c>
      <c r="AE20" s="205">
        <v>0</v>
      </c>
      <c r="AF20" s="205">
        <v>0</v>
      </c>
      <c r="AG20" s="205">
        <v>0</v>
      </c>
      <c r="AH20" s="205">
        <v>0</v>
      </c>
      <c r="AI20" s="205">
        <v>0</v>
      </c>
      <c r="AJ20" s="205">
        <v>0</v>
      </c>
      <c r="AK20" s="205">
        <v>0</v>
      </c>
      <c r="AL20" s="205">
        <v>0</v>
      </c>
      <c r="AM20" s="205">
        <f t="shared" si="10"/>
        <v>0</v>
      </c>
      <c r="AN20" s="111">
        <f t="shared" si="11"/>
        <v>0</v>
      </c>
      <c r="AO20" s="111">
        <f t="shared" si="12"/>
        <v>0</v>
      </c>
      <c r="AP20" s="152">
        <v>3650</v>
      </c>
      <c r="AQ20" s="205">
        <v>523</v>
      </c>
      <c r="AR20" s="205">
        <v>3127</v>
      </c>
      <c r="AS20" s="21">
        <f t="shared" si="13"/>
        <v>14.328767123287673</v>
      </c>
      <c r="AT20" s="111">
        <f t="shared" si="14"/>
        <v>0.18744452460797395</v>
      </c>
      <c r="AU20" s="111">
        <f t="shared" si="15"/>
        <v>0.401917457852624</v>
      </c>
      <c r="AV20" s="78">
        <f t="shared" si="16"/>
        <v>1</v>
      </c>
      <c r="AW20" s="205">
        <v>291</v>
      </c>
      <c r="AX20" s="78">
        <f t="shared" si="17"/>
        <v>13.659406684190762</v>
      </c>
      <c r="AY20" s="78">
        <f t="shared" si="18"/>
        <v>1</v>
      </c>
      <c r="AZ20" s="152"/>
      <c r="BA20" s="205"/>
      <c r="BB20" s="111">
        <f t="shared" si="19"/>
        <v>0</v>
      </c>
      <c r="BC20" s="111">
        <f t="shared" si="20"/>
        <v>0</v>
      </c>
      <c r="BD20" s="205"/>
      <c r="BE20" s="205"/>
      <c r="BF20" s="111">
        <f t="shared" si="21"/>
        <v>0</v>
      </c>
      <c r="BG20" s="111">
        <f t="shared" si="22"/>
        <v>0</v>
      </c>
    </row>
    <row r="21" spans="2:59">
      <c r="B21" s="13" t="s">
        <v>38</v>
      </c>
      <c r="C21" s="205">
        <v>74470</v>
      </c>
      <c r="D21" s="111">
        <f t="shared" si="2"/>
        <v>0.59480756833995874</v>
      </c>
      <c r="E21" s="111">
        <f t="shared" si="3"/>
        <v>2.5171226922555103</v>
      </c>
      <c r="F21" s="205">
        <v>2917</v>
      </c>
      <c r="G21" s="205">
        <f t="shared" si="4"/>
        <v>39.170135625083923</v>
      </c>
      <c r="H21" s="111">
        <f t="shared" si="0"/>
        <v>0.493689403891448</v>
      </c>
      <c r="I21" s="205">
        <v>2</v>
      </c>
      <c r="J21" s="205">
        <v>2</v>
      </c>
      <c r="K21" s="205">
        <v>0</v>
      </c>
      <c r="L21" s="205">
        <v>0</v>
      </c>
      <c r="M21" s="205">
        <v>0</v>
      </c>
      <c r="N21" s="111">
        <f t="shared" si="5"/>
        <v>2.6856452262656101E-2</v>
      </c>
      <c r="O21" s="111">
        <f t="shared" si="1"/>
        <v>0.99999999999999989</v>
      </c>
      <c r="P21" s="205">
        <v>160</v>
      </c>
      <c r="Q21" s="205">
        <v>160</v>
      </c>
      <c r="R21" s="152">
        <v>0</v>
      </c>
      <c r="S21" s="152">
        <v>0</v>
      </c>
      <c r="T21" s="152">
        <v>0</v>
      </c>
      <c r="U21" s="186">
        <f t="shared" si="6"/>
        <v>2.148516181012488</v>
      </c>
      <c r="V21" s="186">
        <f t="shared" si="7"/>
        <v>0.57562135224589028</v>
      </c>
      <c r="W21" s="205">
        <v>109</v>
      </c>
      <c r="X21" s="205">
        <v>109</v>
      </c>
      <c r="Y21" s="205">
        <v>8</v>
      </c>
      <c r="Z21" s="205">
        <v>8</v>
      </c>
      <c r="AA21" s="111">
        <f t="shared" si="8"/>
        <v>0.1074258090506244</v>
      </c>
      <c r="AB21" s="111">
        <f t="shared" si="9"/>
        <v>0.10149558843276801</v>
      </c>
      <c r="AC21" s="205">
        <v>3</v>
      </c>
      <c r="AD21" s="205">
        <v>3</v>
      </c>
      <c r="AE21" s="205">
        <v>2</v>
      </c>
      <c r="AF21" s="205">
        <v>2</v>
      </c>
      <c r="AG21" s="205">
        <v>11</v>
      </c>
      <c r="AH21" s="205">
        <v>11</v>
      </c>
      <c r="AI21" s="205">
        <v>73</v>
      </c>
      <c r="AJ21" s="205">
        <v>73</v>
      </c>
      <c r="AK21" s="205">
        <v>1</v>
      </c>
      <c r="AL21" s="205">
        <v>1</v>
      </c>
      <c r="AM21" s="205">
        <f t="shared" si="10"/>
        <v>90</v>
      </c>
      <c r="AN21" s="111">
        <f t="shared" si="11"/>
        <v>1.2085403518195246</v>
      </c>
      <c r="AO21" s="111">
        <f t="shared" si="12"/>
        <v>0.34631634768540381</v>
      </c>
      <c r="AP21" s="152">
        <v>16658</v>
      </c>
      <c r="AQ21" s="205">
        <v>4916</v>
      </c>
      <c r="AR21" s="205">
        <v>11742</v>
      </c>
      <c r="AS21" s="21">
        <f t="shared" si="13"/>
        <v>29.51134589986793</v>
      </c>
      <c r="AT21" s="111">
        <f t="shared" si="14"/>
        <v>0.38605835066939043</v>
      </c>
      <c r="AU21" s="111">
        <f t="shared" si="15"/>
        <v>0.66474858415878335</v>
      </c>
      <c r="AV21" s="78">
        <f t="shared" si="16"/>
        <v>1.6539430451974415</v>
      </c>
      <c r="AW21" s="205">
        <v>856</v>
      </c>
      <c r="AX21" s="78">
        <f t="shared" si="17"/>
        <v>11.494561568416811</v>
      </c>
      <c r="AY21" s="78">
        <f t="shared" si="18"/>
        <v>0.84151250740052153</v>
      </c>
      <c r="AZ21" s="152">
        <v>1183</v>
      </c>
      <c r="BA21" s="205">
        <v>679</v>
      </c>
      <c r="BB21" s="111">
        <f t="shared" si="19"/>
        <v>15.885591513361083</v>
      </c>
      <c r="BC21" s="111">
        <f t="shared" si="20"/>
        <v>0.390700899427953</v>
      </c>
      <c r="BD21" s="205">
        <v>1103</v>
      </c>
      <c r="BE21" s="205">
        <v>938</v>
      </c>
      <c r="BF21" s="111">
        <f t="shared" si="21"/>
        <v>14.81133342285484</v>
      </c>
      <c r="BG21" s="111">
        <f t="shared" si="22"/>
        <v>0.4217296383689671</v>
      </c>
    </row>
    <row r="22" spans="2:59">
      <c r="B22" s="13" t="s">
        <v>39</v>
      </c>
      <c r="C22" s="205">
        <v>175657</v>
      </c>
      <c r="D22" s="111">
        <f t="shared" si="2"/>
        <v>0.17823028227857632</v>
      </c>
      <c r="E22" s="111">
        <f t="shared" si="3"/>
        <v>0.75423971020170211</v>
      </c>
      <c r="F22" s="205">
        <v>6673</v>
      </c>
      <c r="G22" s="205">
        <f t="shared" si="4"/>
        <v>37.988807733252877</v>
      </c>
      <c r="H22" s="111">
        <f t="shared" si="0"/>
        <v>0.4788002784541357</v>
      </c>
      <c r="I22" s="205">
        <v>7</v>
      </c>
      <c r="J22" s="205">
        <v>1</v>
      </c>
      <c r="K22" s="205">
        <v>1</v>
      </c>
      <c r="L22" s="205">
        <v>0</v>
      </c>
      <c r="M22" s="205">
        <v>5</v>
      </c>
      <c r="N22" s="111">
        <f t="shared" si="5"/>
        <v>5.6929128927398279E-3</v>
      </c>
      <c r="O22" s="111">
        <f t="shared" si="1"/>
        <v>0.21197561156116748</v>
      </c>
      <c r="P22" s="205">
        <v>318</v>
      </c>
      <c r="Q22" s="205">
        <v>26</v>
      </c>
      <c r="R22" s="152">
        <v>61</v>
      </c>
      <c r="S22" s="152">
        <v>0</v>
      </c>
      <c r="T22" s="152">
        <v>231</v>
      </c>
      <c r="U22" s="186">
        <f t="shared" si="6"/>
        <v>0.14801573521123554</v>
      </c>
      <c r="V22" s="186">
        <f t="shared" si="7"/>
        <v>3.9655748655246376E-2</v>
      </c>
      <c r="W22" s="205">
        <v>188</v>
      </c>
      <c r="X22" s="205">
        <v>11</v>
      </c>
      <c r="Y22" s="205">
        <v>29</v>
      </c>
      <c r="Z22" s="205">
        <v>2</v>
      </c>
      <c r="AA22" s="111">
        <f t="shared" si="8"/>
        <v>1.1385825785479656E-2</v>
      </c>
      <c r="AB22" s="111">
        <f t="shared" si="9"/>
        <v>1.0757294714398281E-2</v>
      </c>
      <c r="AC22" s="205">
        <v>8</v>
      </c>
      <c r="AD22" s="205">
        <v>1</v>
      </c>
      <c r="AE22" s="205">
        <v>4</v>
      </c>
      <c r="AF22" s="205">
        <v>0</v>
      </c>
      <c r="AG22" s="205">
        <v>31</v>
      </c>
      <c r="AH22" s="205">
        <v>1</v>
      </c>
      <c r="AI22" s="205">
        <v>82</v>
      </c>
      <c r="AJ22" s="205">
        <v>6</v>
      </c>
      <c r="AK22" s="205">
        <v>5</v>
      </c>
      <c r="AL22" s="205">
        <v>0</v>
      </c>
      <c r="AM22" s="205">
        <f t="shared" si="10"/>
        <v>8</v>
      </c>
      <c r="AN22" s="111">
        <f t="shared" si="11"/>
        <v>4.5543303141918623E-2</v>
      </c>
      <c r="AO22" s="111">
        <f t="shared" si="12"/>
        <v>1.3050776816754381E-2</v>
      </c>
      <c r="AP22" s="152">
        <v>36703</v>
      </c>
      <c r="AQ22" s="205">
        <v>6675</v>
      </c>
      <c r="AR22" s="205">
        <v>30028</v>
      </c>
      <c r="AS22" s="21">
        <f t="shared" si="13"/>
        <v>18.186524262321882</v>
      </c>
      <c r="AT22" s="111">
        <f t="shared" si="14"/>
        <v>0.23791051702431026</v>
      </c>
      <c r="AU22" s="111">
        <f t="shared" si="15"/>
        <v>0.29682315633968348</v>
      </c>
      <c r="AV22" s="78">
        <f t="shared" si="16"/>
        <v>0.73851769944395707</v>
      </c>
      <c r="AW22" s="205">
        <v>1570</v>
      </c>
      <c r="AX22" s="78">
        <f t="shared" si="17"/>
        <v>8.9378732416015296</v>
      </c>
      <c r="AY22" s="78">
        <f t="shared" si="18"/>
        <v>0.65433832144013404</v>
      </c>
      <c r="AZ22" s="152">
        <v>306</v>
      </c>
      <c r="BA22" s="205">
        <v>260</v>
      </c>
      <c r="BB22" s="111">
        <f t="shared" si="19"/>
        <v>1.7420313451783873</v>
      </c>
      <c r="BC22" s="111">
        <f t="shared" si="20"/>
        <v>4.2844688082305994E-2</v>
      </c>
      <c r="BD22" s="205">
        <v>255</v>
      </c>
      <c r="BE22" s="205">
        <v>248</v>
      </c>
      <c r="BF22" s="111">
        <f t="shared" si="21"/>
        <v>1.4516927876486563</v>
      </c>
      <c r="BG22" s="111">
        <f t="shared" si="22"/>
        <v>4.1334689921516982E-2</v>
      </c>
    </row>
    <row r="23" spans="2:59">
      <c r="B23" s="13" t="s">
        <v>111</v>
      </c>
      <c r="C23" s="205">
        <v>854972</v>
      </c>
      <c r="D23" s="111">
        <f t="shared" si="2"/>
        <v>0.14445103727590805</v>
      </c>
      <c r="E23" s="111">
        <f t="shared" si="3"/>
        <v>0.61129179116164301</v>
      </c>
      <c r="F23" s="205">
        <v>18699</v>
      </c>
      <c r="G23" s="205">
        <f t="shared" si="4"/>
        <v>21.870891678323972</v>
      </c>
      <c r="H23" s="111">
        <f t="shared" si="0"/>
        <v>0.27565458487541444</v>
      </c>
      <c r="I23" s="205">
        <v>12</v>
      </c>
      <c r="J23" s="205">
        <v>4</v>
      </c>
      <c r="K23" s="205">
        <v>1</v>
      </c>
      <c r="L23" s="205">
        <v>2</v>
      </c>
      <c r="M23" s="205">
        <v>5</v>
      </c>
      <c r="N23" s="111">
        <f t="shared" si="5"/>
        <v>4.6785157876515259E-3</v>
      </c>
      <c r="O23" s="111">
        <f t="shared" si="1"/>
        <v>0.17420453535320457</v>
      </c>
      <c r="P23" s="205">
        <v>842</v>
      </c>
      <c r="Q23" s="205">
        <v>262</v>
      </c>
      <c r="R23" s="152">
        <v>110</v>
      </c>
      <c r="S23" s="152">
        <v>240</v>
      </c>
      <c r="T23" s="152">
        <v>230</v>
      </c>
      <c r="U23" s="186">
        <f t="shared" si="6"/>
        <v>0.30644278409117492</v>
      </c>
      <c r="V23" s="186">
        <f t="shared" si="7"/>
        <v>8.2100852357291254E-2</v>
      </c>
      <c r="W23" s="205">
        <v>631</v>
      </c>
      <c r="X23" s="205">
        <v>241</v>
      </c>
      <c r="Y23" s="205">
        <v>106</v>
      </c>
      <c r="Z23" s="205">
        <v>36</v>
      </c>
      <c r="AA23" s="111">
        <f t="shared" si="8"/>
        <v>4.2106642088863729E-2</v>
      </c>
      <c r="AB23" s="111">
        <f t="shared" si="9"/>
        <v>3.978223160249348E-2</v>
      </c>
      <c r="AC23" s="205">
        <v>11</v>
      </c>
      <c r="AD23" s="205">
        <v>5</v>
      </c>
      <c r="AE23" s="205">
        <v>9</v>
      </c>
      <c r="AF23" s="205">
        <v>2</v>
      </c>
      <c r="AG23" s="205">
        <v>72</v>
      </c>
      <c r="AH23" s="205">
        <v>23</v>
      </c>
      <c r="AI23" s="205">
        <v>304</v>
      </c>
      <c r="AJ23" s="205">
        <v>84</v>
      </c>
      <c r="AK23" s="205">
        <v>13</v>
      </c>
      <c r="AL23" s="205">
        <v>4</v>
      </c>
      <c r="AM23" s="205">
        <f t="shared" si="10"/>
        <v>118</v>
      </c>
      <c r="AN23" s="111">
        <f t="shared" si="11"/>
        <v>0.13801621573572001</v>
      </c>
      <c r="AO23" s="111">
        <f t="shared" si="12"/>
        <v>3.954958697323914E-2</v>
      </c>
      <c r="AP23" s="152">
        <v>150654</v>
      </c>
      <c r="AQ23" s="205">
        <v>31900</v>
      </c>
      <c r="AR23" s="205">
        <v>118754</v>
      </c>
      <c r="AS23" s="21">
        <f t="shared" si="13"/>
        <v>21.174346515857529</v>
      </c>
      <c r="AT23" s="111">
        <f t="shared" si="14"/>
        <v>0.27699628882228289</v>
      </c>
      <c r="AU23" s="111">
        <f t="shared" si="15"/>
        <v>0.18990760735933349</v>
      </c>
      <c r="AV23" s="78">
        <f t="shared" si="16"/>
        <v>0.47250400212515581</v>
      </c>
      <c r="AW23" s="205">
        <v>2628</v>
      </c>
      <c r="AX23" s="78">
        <f t="shared" si="17"/>
        <v>3.0737848724870522</v>
      </c>
      <c r="AY23" s="78">
        <f t="shared" si="18"/>
        <v>0.22503062860296963</v>
      </c>
      <c r="AZ23" s="152">
        <v>4699</v>
      </c>
      <c r="BA23" s="205">
        <v>3685</v>
      </c>
      <c r="BB23" s="111">
        <f t="shared" si="19"/>
        <v>5.4960864215436294</v>
      </c>
      <c r="BC23" s="111">
        <f t="shared" si="20"/>
        <v>0.13517443819607089</v>
      </c>
      <c r="BD23" s="205">
        <v>3372</v>
      </c>
      <c r="BE23" s="205">
        <v>3235</v>
      </c>
      <c r="BF23" s="111">
        <f t="shared" si="21"/>
        <v>3.9439888089902357</v>
      </c>
      <c r="BG23" s="111">
        <f t="shared" si="22"/>
        <v>0.11229893532611528</v>
      </c>
    </row>
    <row r="24" spans="2:59">
      <c r="B24" s="13" t="s">
        <v>41</v>
      </c>
      <c r="C24" s="205">
        <v>776173</v>
      </c>
      <c r="D24" s="111">
        <f t="shared" si="2"/>
        <v>0.1217554932473448</v>
      </c>
      <c r="E24" s="111">
        <f t="shared" si="3"/>
        <v>0.51524817650687837</v>
      </c>
      <c r="F24" s="205">
        <v>8513</v>
      </c>
      <c r="G24" s="205">
        <f t="shared" si="4"/>
        <v>10.967915657978311</v>
      </c>
      <c r="H24" s="111">
        <f t="shared" si="0"/>
        <v>0.13823653292768986</v>
      </c>
      <c r="I24" s="205">
        <v>4</v>
      </c>
      <c r="J24" s="205">
        <v>3</v>
      </c>
      <c r="K24" s="205">
        <v>0</v>
      </c>
      <c r="L24" s="205">
        <v>0</v>
      </c>
      <c r="M24" s="205">
        <v>1</v>
      </c>
      <c r="N24" s="111">
        <f t="shared" si="5"/>
        <v>3.8651176992758052E-3</v>
      </c>
      <c r="O24" s="111">
        <f t="shared" si="1"/>
        <v>0.1439176575325346</v>
      </c>
      <c r="P24" s="205">
        <v>447</v>
      </c>
      <c r="Q24" s="205">
        <v>399</v>
      </c>
      <c r="R24" s="152">
        <v>0</v>
      </c>
      <c r="S24" s="152">
        <v>0</v>
      </c>
      <c r="T24" s="152">
        <v>48</v>
      </c>
      <c r="U24" s="186">
        <f t="shared" si="6"/>
        <v>0.51406065400368217</v>
      </c>
      <c r="V24" s="186">
        <f t="shared" si="7"/>
        <v>0.13772495241556032</v>
      </c>
      <c r="W24" s="205">
        <v>238</v>
      </c>
      <c r="X24" s="205">
        <v>219</v>
      </c>
      <c r="Y24" s="205">
        <v>32</v>
      </c>
      <c r="Z24" s="205">
        <v>28</v>
      </c>
      <c r="AA24" s="111">
        <f t="shared" si="8"/>
        <v>3.6074431859907524E-2</v>
      </c>
      <c r="AB24" s="111">
        <f t="shared" si="9"/>
        <v>3.408301711997045E-2</v>
      </c>
      <c r="AC24" s="205">
        <v>7</v>
      </c>
      <c r="AD24" s="205">
        <v>6</v>
      </c>
      <c r="AE24" s="205">
        <v>3</v>
      </c>
      <c r="AF24" s="205">
        <v>2</v>
      </c>
      <c r="AG24" s="205">
        <v>38</v>
      </c>
      <c r="AH24" s="205">
        <v>35</v>
      </c>
      <c r="AI24" s="205">
        <v>121</v>
      </c>
      <c r="AJ24" s="205">
        <v>115</v>
      </c>
      <c r="AK24" s="205">
        <v>9</v>
      </c>
      <c r="AL24" s="205">
        <v>8</v>
      </c>
      <c r="AM24" s="205">
        <f t="shared" si="10"/>
        <v>166</v>
      </c>
      <c r="AN24" s="111">
        <f t="shared" si="11"/>
        <v>0.21386984602659459</v>
      </c>
      <c r="AO24" s="111">
        <f t="shared" si="12"/>
        <v>6.1286016511123108E-2</v>
      </c>
      <c r="AP24" s="152">
        <v>187726</v>
      </c>
      <c r="AQ24" s="205">
        <v>33190</v>
      </c>
      <c r="AR24" s="205">
        <v>154536</v>
      </c>
      <c r="AS24" s="21">
        <f t="shared" si="13"/>
        <v>17.680023012262552</v>
      </c>
      <c r="AT24" s="111">
        <f t="shared" si="14"/>
        <v>0.23128462344855286</v>
      </c>
      <c r="AU24" s="111">
        <f t="shared" si="15"/>
        <v>0.19796216258070135</v>
      </c>
      <c r="AV24" s="78">
        <f t="shared" si="16"/>
        <v>0.49254432399721876</v>
      </c>
      <c r="AW24" s="205">
        <v>4052</v>
      </c>
      <c r="AX24" s="78">
        <f t="shared" si="17"/>
        <v>5.2204856391551884</v>
      </c>
      <c r="AY24" s="78">
        <f t="shared" si="18"/>
        <v>0.38218978026310013</v>
      </c>
      <c r="AZ24" s="152">
        <v>1863</v>
      </c>
      <c r="BA24" s="205">
        <v>1696</v>
      </c>
      <c r="BB24" s="111">
        <f t="shared" si="19"/>
        <v>2.4002380912502752</v>
      </c>
      <c r="BC24" s="111">
        <f t="shared" si="20"/>
        <v>5.9033066556191505E-2</v>
      </c>
      <c r="BD24" s="205">
        <v>1399</v>
      </c>
      <c r="BE24" s="205">
        <v>1424</v>
      </c>
      <c r="BF24" s="111">
        <f t="shared" si="21"/>
        <v>1.8024332204289506</v>
      </c>
      <c r="BG24" s="111">
        <f t="shared" si="22"/>
        <v>5.1321477177927136E-2</v>
      </c>
    </row>
    <row r="25" spans="2:59">
      <c r="B25" s="13" t="s">
        <v>42</v>
      </c>
      <c r="C25" s="205">
        <v>224427</v>
      </c>
      <c r="D25" s="111">
        <f t="shared" si="2"/>
        <v>0.37622783936683563</v>
      </c>
      <c r="E25" s="111">
        <f t="shared" si="3"/>
        <v>1.5921311064879795</v>
      </c>
      <c r="F25" s="205">
        <v>6600</v>
      </c>
      <c r="G25" s="205">
        <f t="shared" si="4"/>
        <v>29.408226282933871</v>
      </c>
      <c r="H25" s="111">
        <f t="shared" si="0"/>
        <v>0.37065303633590191</v>
      </c>
      <c r="I25" s="205">
        <v>5</v>
      </c>
      <c r="J25" s="205">
        <v>5</v>
      </c>
      <c r="K25" s="205">
        <v>0</v>
      </c>
      <c r="L25" s="205">
        <v>0</v>
      </c>
      <c r="M25" s="205">
        <v>0</v>
      </c>
      <c r="N25" s="111">
        <f t="shared" si="5"/>
        <v>2.2278959305252932E-2</v>
      </c>
      <c r="O25" s="111">
        <f t="shared" si="1"/>
        <v>0.8295570497310929</v>
      </c>
      <c r="P25" s="205">
        <v>206</v>
      </c>
      <c r="Q25" s="205">
        <v>206</v>
      </c>
      <c r="R25" s="152">
        <v>0</v>
      </c>
      <c r="S25" s="152">
        <v>0</v>
      </c>
      <c r="T25" s="152">
        <v>0</v>
      </c>
      <c r="U25" s="186">
        <f t="shared" si="6"/>
        <v>0.91789312337642082</v>
      </c>
      <c r="V25" s="186">
        <f t="shared" si="7"/>
        <v>0.24591803662663139</v>
      </c>
      <c r="W25" s="205">
        <v>174</v>
      </c>
      <c r="X25" s="205">
        <v>174</v>
      </c>
      <c r="Y25" s="205">
        <v>18</v>
      </c>
      <c r="Z25" s="205">
        <v>18</v>
      </c>
      <c r="AA25" s="111">
        <f t="shared" si="8"/>
        <v>8.0204253498910569E-2</v>
      </c>
      <c r="AB25" s="111">
        <f t="shared" si="9"/>
        <v>7.5776742810907474E-2</v>
      </c>
      <c r="AC25" s="205">
        <v>6</v>
      </c>
      <c r="AD25" s="205">
        <v>6</v>
      </c>
      <c r="AE25" s="205">
        <v>1</v>
      </c>
      <c r="AF25" s="205">
        <v>1</v>
      </c>
      <c r="AG25" s="205">
        <v>7</v>
      </c>
      <c r="AH25" s="205">
        <v>7</v>
      </c>
      <c r="AI25" s="205">
        <v>40</v>
      </c>
      <c r="AJ25" s="205">
        <v>40</v>
      </c>
      <c r="AK25" s="205">
        <v>1</v>
      </c>
      <c r="AL25" s="205">
        <v>1</v>
      </c>
      <c r="AM25" s="205">
        <f t="shared" si="10"/>
        <v>55</v>
      </c>
      <c r="AN25" s="111">
        <f t="shared" si="11"/>
        <v>0.24506855235778227</v>
      </c>
      <c r="AO25" s="111">
        <f t="shared" si="12"/>
        <v>7.0226240983445806E-2</v>
      </c>
      <c r="AP25" s="152">
        <v>38297</v>
      </c>
      <c r="AQ25" s="205">
        <v>4533</v>
      </c>
      <c r="AR25" s="205">
        <v>33764</v>
      </c>
      <c r="AS25" s="21">
        <f t="shared" si="13"/>
        <v>11.836436274381805</v>
      </c>
      <c r="AT25" s="111">
        <f t="shared" si="14"/>
        <v>0.15484061897399379</v>
      </c>
      <c r="AU25" s="111">
        <f t="shared" si="15"/>
        <v>8.0762665364179878E-2</v>
      </c>
      <c r="AV25" s="78">
        <f t="shared" si="16"/>
        <v>0.20094341210178063</v>
      </c>
      <c r="AW25" s="205">
        <v>616</v>
      </c>
      <c r="AX25" s="78">
        <f t="shared" si="17"/>
        <v>2.7447677864071611</v>
      </c>
      <c r="AY25" s="78">
        <f t="shared" si="18"/>
        <v>0.20094341210178063</v>
      </c>
      <c r="AZ25" s="152"/>
      <c r="BA25" s="205"/>
      <c r="BB25" s="111">
        <f t="shared" si="19"/>
        <v>0</v>
      </c>
      <c r="BC25" s="111">
        <f t="shared" si="20"/>
        <v>0</v>
      </c>
      <c r="BD25" s="205"/>
      <c r="BE25" s="205"/>
      <c r="BF25" s="111">
        <f t="shared" si="21"/>
        <v>0</v>
      </c>
      <c r="BG25" s="111">
        <f t="shared" si="22"/>
        <v>0</v>
      </c>
    </row>
    <row r="26" spans="2:59">
      <c r="B26" s="13" t="s">
        <v>43</v>
      </c>
      <c r="C26" s="205">
        <v>95444</v>
      </c>
      <c r="D26" s="111">
        <f t="shared" si="2"/>
        <v>0.62118012490072716</v>
      </c>
      <c r="E26" s="111">
        <f t="shared" si="3"/>
        <v>2.6287267876054896</v>
      </c>
      <c r="F26" s="205">
        <v>6689</v>
      </c>
      <c r="G26" s="205">
        <f>(F26/C26)*1000</f>
        <v>70.082980595951554</v>
      </c>
      <c r="H26" s="111">
        <f t="shared" si="0"/>
        <v>0.88330623218966986</v>
      </c>
      <c r="I26" s="205">
        <v>2</v>
      </c>
      <c r="J26" s="205">
        <v>1</v>
      </c>
      <c r="K26" s="205">
        <v>0</v>
      </c>
      <c r="L26" s="205">
        <v>0</v>
      </c>
      <c r="M26" s="205">
        <v>1</v>
      </c>
      <c r="N26" s="111">
        <f t="shared" si="5"/>
        <v>1.0477347973680903E-2</v>
      </c>
      <c r="O26" s="111">
        <f t="shared" si="1"/>
        <v>0.39012405180000842</v>
      </c>
      <c r="P26" s="205">
        <v>417</v>
      </c>
      <c r="Q26" s="205">
        <v>343</v>
      </c>
      <c r="R26" s="152">
        <v>0</v>
      </c>
      <c r="S26" s="152">
        <v>0</v>
      </c>
      <c r="T26" s="152">
        <v>74</v>
      </c>
      <c r="U26" s="186">
        <f t="shared" si="6"/>
        <v>3.5937303549725494</v>
      </c>
      <c r="V26" s="186">
        <f t="shared" si="7"/>
        <v>0.96281701055728686</v>
      </c>
      <c r="W26" s="205">
        <v>163</v>
      </c>
      <c r="X26" s="205">
        <v>102</v>
      </c>
      <c r="Y26" s="205">
        <v>42</v>
      </c>
      <c r="Z26" s="205">
        <v>26</v>
      </c>
      <c r="AA26" s="111">
        <f t="shared" si="8"/>
        <v>0.27241104731570348</v>
      </c>
      <c r="AB26" s="111">
        <f t="shared" si="9"/>
        <v>0.25737315629491397</v>
      </c>
      <c r="AC26" s="205">
        <v>5</v>
      </c>
      <c r="AD26" s="205">
        <v>3</v>
      </c>
      <c r="AE26" s="205">
        <v>2</v>
      </c>
      <c r="AF26" s="205">
        <v>1</v>
      </c>
      <c r="AG26" s="205">
        <v>61</v>
      </c>
      <c r="AH26" s="205">
        <v>37</v>
      </c>
      <c r="AI26" s="205">
        <v>5</v>
      </c>
      <c r="AJ26" s="205">
        <v>0</v>
      </c>
      <c r="AK26" s="205">
        <v>5</v>
      </c>
      <c r="AL26" s="205">
        <v>4</v>
      </c>
      <c r="AM26" s="205">
        <f t="shared" si="10"/>
        <v>45</v>
      </c>
      <c r="AN26" s="111">
        <f t="shared" si="11"/>
        <v>0.47148065881564061</v>
      </c>
      <c r="AO26" s="111">
        <f t="shared" si="12"/>
        <v>0.1351063367636102</v>
      </c>
      <c r="AP26" s="152">
        <v>19826</v>
      </c>
      <c r="AQ26" s="205">
        <v>11764</v>
      </c>
      <c r="AR26" s="205">
        <v>8062</v>
      </c>
      <c r="AS26" s="21">
        <f t="shared" si="13"/>
        <v>59.336225158882272</v>
      </c>
      <c r="AT26" s="111">
        <f t="shared" si="14"/>
        <v>0.77621824831405584</v>
      </c>
      <c r="AU26" s="111">
        <f t="shared" si="15"/>
        <v>0.91970404281796725</v>
      </c>
      <c r="AV26" s="78">
        <f t="shared" si="16"/>
        <v>2.2882908538777791</v>
      </c>
      <c r="AW26" s="205">
        <v>1292</v>
      </c>
      <c r="AX26" s="78">
        <f t="shared" si="17"/>
        <v>13.536733581995724</v>
      </c>
      <c r="AY26" s="78">
        <f t="shared" si="18"/>
        <v>0.99101914855957707</v>
      </c>
      <c r="AZ26" s="152">
        <v>2617</v>
      </c>
      <c r="BA26" s="205">
        <v>1293</v>
      </c>
      <c r="BB26" s="111">
        <f t="shared" si="19"/>
        <v>27.419219647122919</v>
      </c>
      <c r="BC26" s="111">
        <f t="shared" si="20"/>
        <v>0.67436669064121757</v>
      </c>
      <c r="BD26" s="205">
        <v>2088</v>
      </c>
      <c r="BE26" s="205">
        <v>1477</v>
      </c>
      <c r="BF26" s="111">
        <f t="shared" si="21"/>
        <v>21.876702569045722</v>
      </c>
      <c r="BG26" s="111">
        <f t="shared" si="22"/>
        <v>0.62290501467698456</v>
      </c>
    </row>
    <row r="27" spans="2:59">
      <c r="B27" s="13" t="s">
        <v>44</v>
      </c>
      <c r="C27" s="205">
        <v>76515</v>
      </c>
      <c r="D27" s="111">
        <f t="shared" si="2"/>
        <v>0.38468732460671651</v>
      </c>
      <c r="E27" s="111">
        <f t="shared" si="3"/>
        <v>1.6279301840308773</v>
      </c>
      <c r="F27" s="205">
        <v>2564</v>
      </c>
      <c r="G27" s="205">
        <f t="shared" si="4"/>
        <v>33.509769326275894</v>
      </c>
      <c r="H27" s="111">
        <f t="shared" si="0"/>
        <v>0.42234773454894387</v>
      </c>
      <c r="I27" s="205">
        <v>1</v>
      </c>
      <c r="J27" s="205">
        <v>1</v>
      </c>
      <c r="K27" s="205">
        <v>0</v>
      </c>
      <c r="L27" s="205">
        <v>0</v>
      </c>
      <c r="M27" s="205">
        <v>0</v>
      </c>
      <c r="N27" s="111">
        <f t="shared" si="5"/>
        <v>1.3069332810560021E-2</v>
      </c>
      <c r="O27" s="111">
        <f t="shared" si="1"/>
        <v>0.48663660720120239</v>
      </c>
      <c r="P27" s="205">
        <v>123</v>
      </c>
      <c r="Q27" s="205">
        <v>123</v>
      </c>
      <c r="R27" s="152">
        <v>0</v>
      </c>
      <c r="S27" s="152">
        <v>0</v>
      </c>
      <c r="T27" s="152">
        <v>0</v>
      </c>
      <c r="U27" s="186">
        <f t="shared" si="6"/>
        <v>1.6075279356988825</v>
      </c>
      <c r="V27" s="186">
        <f t="shared" si="7"/>
        <v>0.43068207365511901</v>
      </c>
      <c r="W27" s="205">
        <v>63</v>
      </c>
      <c r="X27" s="205">
        <v>63</v>
      </c>
      <c r="Y27" s="205">
        <v>10</v>
      </c>
      <c r="Z27" s="205">
        <v>10</v>
      </c>
      <c r="AA27" s="111">
        <f t="shared" si="8"/>
        <v>0.13069332810560019</v>
      </c>
      <c r="AB27" s="111">
        <f t="shared" si="9"/>
        <v>0.12347867200202957</v>
      </c>
      <c r="AC27" s="205">
        <v>2</v>
      </c>
      <c r="AD27" s="205">
        <v>2</v>
      </c>
      <c r="AE27" s="205">
        <v>0</v>
      </c>
      <c r="AF27" s="205">
        <v>0</v>
      </c>
      <c r="AG27" s="205">
        <v>7</v>
      </c>
      <c r="AH27" s="205">
        <v>7</v>
      </c>
      <c r="AI27" s="205">
        <v>33</v>
      </c>
      <c r="AJ27" s="205">
        <v>33</v>
      </c>
      <c r="AK27" s="205">
        <v>2</v>
      </c>
      <c r="AL27" s="205">
        <v>2</v>
      </c>
      <c r="AM27" s="205">
        <f t="shared" si="10"/>
        <v>44</v>
      </c>
      <c r="AN27" s="111">
        <f t="shared" si="11"/>
        <v>0.57505064366464087</v>
      </c>
      <c r="AO27" s="111">
        <f t="shared" si="12"/>
        <v>0.16478509662358273</v>
      </c>
      <c r="AP27" s="152">
        <v>12056</v>
      </c>
      <c r="AQ27" s="205">
        <v>2487</v>
      </c>
      <c r="AR27" s="205">
        <v>9569</v>
      </c>
      <c r="AS27" s="21">
        <f t="shared" si="13"/>
        <v>20.628732581287327</v>
      </c>
      <c r="AT27" s="111">
        <f t="shared" si="14"/>
        <v>0.26985873513709663</v>
      </c>
      <c r="AU27" s="111">
        <f t="shared" si="15"/>
        <v>0.48370302657778358</v>
      </c>
      <c r="AV27" s="78">
        <f t="shared" si="16"/>
        <v>1.2034884703991855</v>
      </c>
      <c r="AW27" s="205">
        <v>743</v>
      </c>
      <c r="AX27" s="78">
        <f t="shared" si="17"/>
        <v>9.7105142782460963</v>
      </c>
      <c r="AY27" s="78">
        <f t="shared" si="18"/>
        <v>0.7109030796692607</v>
      </c>
      <c r="AZ27" s="152">
        <v>751</v>
      </c>
      <c r="BA27" s="205">
        <v>495</v>
      </c>
      <c r="BB27" s="111">
        <f t="shared" si="19"/>
        <v>9.8150689407305762</v>
      </c>
      <c r="BC27" s="111">
        <f t="shared" si="20"/>
        <v>0.24139839299439736</v>
      </c>
      <c r="BD27" s="205">
        <v>675</v>
      </c>
      <c r="BE27" s="205">
        <v>495</v>
      </c>
      <c r="BF27" s="111">
        <f t="shared" si="21"/>
        <v>8.8217996471280138</v>
      </c>
      <c r="BG27" s="111">
        <f t="shared" si="22"/>
        <v>0.25118699773552733</v>
      </c>
    </row>
    <row r="28" spans="2:59">
      <c r="B28" s="13" t="s">
        <v>45</v>
      </c>
      <c r="C28" s="205">
        <v>120501</v>
      </c>
      <c r="D28" s="111">
        <f t="shared" si="2"/>
        <v>0</v>
      </c>
      <c r="E28" s="111">
        <f t="shared" si="3"/>
        <v>0</v>
      </c>
      <c r="F28" s="205"/>
      <c r="G28" s="205">
        <f t="shared" si="4"/>
        <v>0</v>
      </c>
      <c r="H28" s="111">
        <f t="shared" si="0"/>
        <v>0</v>
      </c>
      <c r="I28" s="205"/>
      <c r="J28" s="205"/>
      <c r="K28" s="205"/>
      <c r="L28" s="205"/>
      <c r="M28" s="205"/>
      <c r="N28" s="111">
        <f t="shared" si="5"/>
        <v>0</v>
      </c>
      <c r="O28" s="111">
        <f t="shared" si="1"/>
        <v>0</v>
      </c>
      <c r="P28" s="205"/>
      <c r="Q28" s="205"/>
      <c r="R28" s="152"/>
      <c r="S28" s="152"/>
      <c r="T28" s="152"/>
      <c r="U28" s="186">
        <f t="shared" si="6"/>
        <v>0</v>
      </c>
      <c r="V28" s="186">
        <f t="shared" si="7"/>
        <v>0</v>
      </c>
      <c r="W28" s="205"/>
      <c r="X28" s="205"/>
      <c r="Y28" s="205"/>
      <c r="Z28" s="205"/>
      <c r="AA28" s="111">
        <f t="shared" si="8"/>
        <v>0</v>
      </c>
      <c r="AB28" s="111">
        <f t="shared" si="9"/>
        <v>0</v>
      </c>
      <c r="AC28" s="205"/>
      <c r="AD28" s="205"/>
      <c r="AE28" s="205"/>
      <c r="AF28" s="205"/>
      <c r="AG28" s="205"/>
      <c r="AH28" s="205"/>
      <c r="AI28" s="205"/>
      <c r="AJ28" s="205"/>
      <c r="AK28" s="205"/>
      <c r="AL28" s="205"/>
      <c r="AM28" s="205">
        <f t="shared" si="10"/>
        <v>0</v>
      </c>
      <c r="AN28" s="111">
        <f t="shared" si="11"/>
        <v>0</v>
      </c>
      <c r="AO28" s="111">
        <f t="shared" si="12"/>
        <v>0</v>
      </c>
      <c r="AP28" s="152"/>
      <c r="AQ28" s="205"/>
      <c r="AR28" s="205"/>
      <c r="AS28" s="21" t="s">
        <v>50</v>
      </c>
      <c r="AT28" s="111" t="e">
        <f t="shared" si="14"/>
        <v>#VALUE!</v>
      </c>
      <c r="AU28" s="111">
        <f t="shared" si="15"/>
        <v>0</v>
      </c>
      <c r="AV28" s="78">
        <f t="shared" si="16"/>
        <v>0</v>
      </c>
      <c r="AW28" s="205"/>
      <c r="AX28" s="78">
        <f t="shared" si="17"/>
        <v>0</v>
      </c>
      <c r="AY28" s="78">
        <f t="shared" si="18"/>
        <v>0</v>
      </c>
      <c r="AZ28" s="152"/>
      <c r="BA28" s="205"/>
      <c r="BB28" s="111">
        <f t="shared" si="19"/>
        <v>0</v>
      </c>
      <c r="BC28" s="111">
        <f t="shared" si="20"/>
        <v>0</v>
      </c>
      <c r="BD28" s="205"/>
      <c r="BE28" s="205"/>
      <c r="BF28" s="111">
        <f t="shared" si="21"/>
        <v>0</v>
      </c>
      <c r="BG28" s="111">
        <f t="shared" si="22"/>
        <v>0</v>
      </c>
    </row>
    <row r="29" spans="2:59" s="293" customFormat="1">
      <c r="C29" s="293">
        <f>1/E10</f>
        <v>0.23630455923742491</v>
      </c>
      <c r="F29" s="293">
        <f>1/G10</f>
        <v>1.2603719543296584E-2</v>
      </c>
      <c r="M29" s="293">
        <f>1/N21</f>
        <v>37.234999999999999</v>
      </c>
      <c r="T29" s="293">
        <f>1/U10</f>
        <v>0.26791576313594662</v>
      </c>
      <c r="Z29" s="293">
        <f>1/AA10</f>
        <v>0.94479705882352938</v>
      </c>
      <c r="AM29" s="294">
        <f>1/AN10</f>
        <v>0.28655753791257804</v>
      </c>
      <c r="AR29" s="295">
        <f>1/AS10</f>
        <v>1.3081692443959939E-2</v>
      </c>
      <c r="AT29" s="296">
        <f>1/AV18</f>
        <v>0.401917457852624</v>
      </c>
      <c r="AW29" s="293">
        <f>1/AX20</f>
        <v>7.3209621993127152E-2</v>
      </c>
      <c r="BA29" s="293">
        <f>1/BB10</f>
        <v>2.4594671158410537E-2</v>
      </c>
      <c r="BE29" s="293">
        <f>1/BF18</f>
        <v>2.8473441676642775E-2</v>
      </c>
    </row>
    <row r="33" spans="2:8">
      <c r="C33" s="311" t="s">
        <v>318</v>
      </c>
      <c r="D33" s="311"/>
      <c r="E33" s="311"/>
      <c r="F33" s="311"/>
      <c r="G33" s="311"/>
      <c r="H33" s="311"/>
    </row>
    <row r="34" spans="2:8" ht="28.8">
      <c r="B34" s="293">
        <f>1/E41</f>
        <v>0.36934765245718243</v>
      </c>
      <c r="C34" s="206" t="s">
        <v>225</v>
      </c>
      <c r="D34" s="152" t="s">
        <v>257</v>
      </c>
      <c r="E34" s="152" t="s">
        <v>61</v>
      </c>
      <c r="F34" s="152" t="s">
        <v>57</v>
      </c>
      <c r="G34" s="152" t="s">
        <v>121</v>
      </c>
      <c r="H34" s="152" t="s">
        <v>172</v>
      </c>
    </row>
    <row r="35" spans="2:8">
      <c r="C35" s="13" t="s">
        <v>21</v>
      </c>
      <c r="D35" s="78">
        <f>E35*$B$34</f>
        <v>0.16938409972085114</v>
      </c>
      <c r="E35" s="111">
        <f>SUM(F35:H35)</f>
        <v>0.45860342848798102</v>
      </c>
      <c r="F35" s="111">
        <v>0.18244592770308404</v>
      </c>
      <c r="G35" s="111">
        <v>0.16525229569819647</v>
      </c>
      <c r="H35" s="111">
        <v>0.1109052050867005</v>
      </c>
    </row>
    <row r="36" spans="2:8">
      <c r="C36" s="13" t="s">
        <v>22</v>
      </c>
      <c r="D36" s="78">
        <f t="shared" ref="D36:D59" si="23">E36*$B$34</f>
        <v>0.19904139150528466</v>
      </c>
      <c r="E36" s="111">
        <f t="shared" ref="E36:E59" si="24">SUM(F36:H36)</f>
        <v>0.53889984187285189</v>
      </c>
      <c r="F36" s="111">
        <v>0.19460862939678819</v>
      </c>
      <c r="G36" s="111">
        <v>0.1708537300451296</v>
      </c>
      <c r="H36" s="111">
        <v>0.17343748243093404</v>
      </c>
    </row>
    <row r="37" spans="2:8">
      <c r="C37" s="13" t="s">
        <v>23</v>
      </c>
      <c r="D37" s="78">
        <f t="shared" si="23"/>
        <v>0.1346595817013283</v>
      </c>
      <c r="E37" s="111">
        <f t="shared" si="24"/>
        <v>0.36458762037735992</v>
      </c>
      <c r="F37" s="111">
        <v>9.0929558607017236E-2</v>
      </c>
      <c r="G37" s="111">
        <v>6.48208011108279E-2</v>
      </c>
      <c r="H37" s="111">
        <v>0.20883726065951477</v>
      </c>
    </row>
    <row r="38" spans="2:8">
      <c r="C38" s="13" t="s">
        <v>24</v>
      </c>
      <c r="D38" s="78">
        <f t="shared" si="23"/>
        <v>0.65515778220512233</v>
      </c>
      <c r="E38" s="111">
        <f t="shared" si="24"/>
        <v>1.7738241406071293</v>
      </c>
      <c r="F38" s="111">
        <v>0.58070275190830489</v>
      </c>
      <c r="G38" s="111">
        <v>0.56772377615107372</v>
      </c>
      <c r="H38" s="111">
        <v>0.62539761254775073</v>
      </c>
    </row>
    <row r="39" spans="2:8">
      <c r="C39" s="13" t="s">
        <v>25</v>
      </c>
      <c r="D39" s="78">
        <f t="shared" si="23"/>
        <v>0.15224237074070959</v>
      </c>
      <c r="E39" s="111">
        <f t="shared" si="24"/>
        <v>0.41219260425205673</v>
      </c>
      <c r="F39" s="111">
        <v>0.19698069315362673</v>
      </c>
      <c r="G39" s="111">
        <v>0.11171533277383031</v>
      </c>
      <c r="H39" s="111">
        <v>0.1034965783245997</v>
      </c>
    </row>
    <row r="40" spans="2:8">
      <c r="C40" s="13" t="s">
        <v>26</v>
      </c>
      <c r="D40" s="78">
        <f t="shared" si="23"/>
        <v>0.1088108841013513</v>
      </c>
      <c r="E40" s="111">
        <f t="shared" si="24"/>
        <v>0.29460288532351098</v>
      </c>
      <c r="F40" s="111">
        <v>7.3186199485805847E-2</v>
      </c>
      <c r="G40" s="111">
        <v>0.12524942115903415</v>
      </c>
      <c r="H40" s="111">
        <v>9.6167264678670969E-2</v>
      </c>
    </row>
    <row r="41" spans="2:8">
      <c r="C41" s="13" t="s">
        <v>27</v>
      </c>
      <c r="D41" s="78">
        <f t="shared" si="23"/>
        <v>1</v>
      </c>
      <c r="E41" s="111">
        <f t="shared" si="24"/>
        <v>2.7074762580653671</v>
      </c>
      <c r="F41" s="111">
        <v>1</v>
      </c>
      <c r="G41" s="111">
        <v>1</v>
      </c>
      <c r="H41" s="111">
        <v>0.70747625806536718</v>
      </c>
    </row>
    <row r="42" spans="2:8">
      <c r="C42" s="13" t="s">
        <v>28</v>
      </c>
      <c r="D42" s="78">
        <f t="shared" si="23"/>
        <v>0.28025922436045664</v>
      </c>
      <c r="E42" s="111">
        <f t="shared" si="24"/>
        <v>0.75879519605975132</v>
      </c>
      <c r="F42" s="111">
        <v>0.26306416001412369</v>
      </c>
      <c r="G42" s="111">
        <v>0.22794325366826096</v>
      </c>
      <c r="H42" s="111">
        <v>0.26778778237736667</v>
      </c>
    </row>
    <row r="43" spans="2:8">
      <c r="C43" s="13" t="s">
        <v>29</v>
      </c>
      <c r="D43" s="78">
        <f t="shared" si="23"/>
        <v>0.10991690220594882</v>
      </c>
      <c r="E43" s="111">
        <f t="shared" si="24"/>
        <v>0.29759740308269922</v>
      </c>
      <c r="F43" s="111">
        <v>0.11709011971191975</v>
      </c>
      <c r="G43" s="111">
        <v>6.8268471838271852E-2</v>
      </c>
      <c r="H43" s="111">
        <v>0.11223881153250759</v>
      </c>
    </row>
    <row r="44" spans="2:8">
      <c r="C44" s="13" t="s">
        <v>30</v>
      </c>
      <c r="D44" s="78">
        <f t="shared" si="23"/>
        <v>0.21038467903593286</v>
      </c>
      <c r="E44" s="111">
        <f t="shared" si="24"/>
        <v>0.56961152355049083</v>
      </c>
      <c r="F44" s="111">
        <v>0.22764001536930431</v>
      </c>
      <c r="G44" s="111">
        <v>0.15915953497591215</v>
      </c>
      <c r="H44" s="111">
        <v>0.18281197320527434</v>
      </c>
    </row>
    <row r="45" spans="2:8">
      <c r="C45" s="13" t="s">
        <v>31</v>
      </c>
      <c r="D45" s="78">
        <f t="shared" si="23"/>
        <v>0.53886079613859639</v>
      </c>
      <c r="E45" s="111">
        <f t="shared" si="24"/>
        <v>1.4589528119474517</v>
      </c>
      <c r="F45" s="111">
        <v>0.36273367810164309</v>
      </c>
      <c r="G45" s="111">
        <v>0.57074095384822854</v>
      </c>
      <c r="H45" s="111">
        <v>0.52547817999758006</v>
      </c>
    </row>
    <row r="46" spans="2:8">
      <c r="C46" s="13" t="s">
        <v>32</v>
      </c>
      <c r="D46" s="78">
        <f t="shared" si="23"/>
        <v>0.34775419681808595</v>
      </c>
      <c r="E46" s="111">
        <f t="shared" si="24"/>
        <v>0.9415362315275585</v>
      </c>
      <c r="F46" s="111">
        <v>0.26467680178274688</v>
      </c>
      <c r="G46" s="111">
        <v>0.36998899781491185</v>
      </c>
      <c r="H46" s="111">
        <v>0.30687043192989971</v>
      </c>
    </row>
    <row r="47" spans="2:8">
      <c r="C47" s="13" t="s">
        <v>33</v>
      </c>
      <c r="D47" s="78">
        <f t="shared" si="23"/>
        <v>0.3253078359553167</v>
      </c>
      <c r="E47" s="111">
        <f t="shared" si="24"/>
        <v>0.88076324241164317</v>
      </c>
      <c r="F47" s="111">
        <v>0.21780181413921321</v>
      </c>
      <c r="G47" s="111">
        <v>0.40017470335610733</v>
      </c>
      <c r="H47" s="111">
        <v>0.2627867249163226</v>
      </c>
    </row>
    <row r="48" spans="2:8">
      <c r="C48" s="13" t="s">
        <v>34</v>
      </c>
      <c r="D48" s="78">
        <f t="shared" si="23"/>
        <v>0.32251996298116914</v>
      </c>
      <c r="E48" s="111">
        <f t="shared" si="24"/>
        <v>0.87321514252363652</v>
      </c>
      <c r="F48" s="111">
        <v>8.8496831612717597E-2</v>
      </c>
      <c r="G48" s="111">
        <v>0.48668437571027046</v>
      </c>
      <c r="H48" s="111">
        <v>0.29803393520064841</v>
      </c>
    </row>
    <row r="49" spans="3:8">
      <c r="C49" s="13" t="s">
        <v>35</v>
      </c>
      <c r="D49" s="78">
        <f t="shared" si="23"/>
        <v>0.89683791611129415</v>
      </c>
      <c r="E49" s="111">
        <f t="shared" si="24"/>
        <v>2.4281673652041484</v>
      </c>
      <c r="F49" s="111">
        <v>0.56252569093367566</v>
      </c>
      <c r="G49" s="111">
        <v>0.86564167427047289</v>
      </c>
      <c r="H49" s="111">
        <v>1</v>
      </c>
    </row>
    <row r="50" spans="3:8">
      <c r="C50" s="13" t="s">
        <v>36</v>
      </c>
      <c r="D50" s="78">
        <f t="shared" si="23"/>
        <v>0.34893533741704524</v>
      </c>
      <c r="E50" s="111">
        <f t="shared" si="24"/>
        <v>0.94473414165667802</v>
      </c>
      <c r="F50" s="111">
        <v>0.58923943246881194</v>
      </c>
      <c r="G50" s="111">
        <v>0.2424825608127002</v>
      </c>
      <c r="H50" s="111">
        <v>0.11301214837516592</v>
      </c>
    </row>
    <row r="51" spans="3:8">
      <c r="C51" s="13" t="s">
        <v>37</v>
      </c>
      <c r="D51" s="78">
        <f t="shared" si="23"/>
        <v>0.21767946466933299</v>
      </c>
      <c r="E51" s="111">
        <f t="shared" si="24"/>
        <v>0.58936198246059801</v>
      </c>
      <c r="F51" s="111">
        <v>0</v>
      </c>
      <c r="G51" s="111">
        <v>0.18744452460797395</v>
      </c>
      <c r="H51" s="111">
        <v>0.401917457852624</v>
      </c>
    </row>
    <row r="52" spans="3:8">
      <c r="C52" s="13" t="s">
        <v>38</v>
      </c>
      <c r="D52" s="78">
        <f t="shared" si="23"/>
        <v>0.6078038535946424</v>
      </c>
      <c r="E52" s="111">
        <f t="shared" si="24"/>
        <v>1.6456145031681326</v>
      </c>
      <c r="F52" s="111">
        <v>0.59480756833995874</v>
      </c>
      <c r="G52" s="111">
        <v>0.38605835066939043</v>
      </c>
      <c r="H52" s="111">
        <v>0.66474858415878335</v>
      </c>
    </row>
    <row r="53" spans="3:8">
      <c r="C53" s="13" t="s">
        <v>39</v>
      </c>
      <c r="D53" s="78">
        <f t="shared" si="23"/>
        <v>0.26333156330316998</v>
      </c>
      <c r="E53" s="111">
        <f t="shared" si="24"/>
        <v>0.71296395564257009</v>
      </c>
      <c r="F53" s="111">
        <v>0.17823028227857632</v>
      </c>
      <c r="G53" s="111">
        <v>0.23791051702431026</v>
      </c>
      <c r="H53" s="111">
        <v>0.29682315633968348</v>
      </c>
    </row>
    <row r="54" spans="3:8">
      <c r="C54" s="13" t="s">
        <v>111</v>
      </c>
      <c r="D54" s="78">
        <f t="shared" si="23"/>
        <v>0.22580250949065359</v>
      </c>
      <c r="E54" s="111">
        <f t="shared" si="24"/>
        <v>0.61135493345752434</v>
      </c>
      <c r="F54" s="111">
        <v>0.14445103727590805</v>
      </c>
      <c r="G54" s="111">
        <v>0.27699628882228289</v>
      </c>
      <c r="H54" s="111">
        <v>0.18990760735933349</v>
      </c>
    </row>
    <row r="55" spans="3:8">
      <c r="C55" s="13" t="s">
        <v>41</v>
      </c>
      <c r="D55" s="78">
        <f t="shared" si="23"/>
        <v>0.20351139834936863</v>
      </c>
      <c r="E55" s="111">
        <f t="shared" si="24"/>
        <v>0.55100227927659895</v>
      </c>
      <c r="F55" s="111">
        <v>0.1217554932473448</v>
      </c>
      <c r="G55" s="111">
        <v>0.23128462344855286</v>
      </c>
      <c r="H55" s="111">
        <v>0.19796216258070135</v>
      </c>
    </row>
    <row r="56" spans="3:8">
      <c r="C56" s="13" t="s">
        <v>42</v>
      </c>
      <c r="D56" s="78">
        <f t="shared" si="23"/>
        <v>0.22597838924068514</v>
      </c>
      <c r="E56" s="111">
        <f t="shared" si="24"/>
        <v>0.61183112370500925</v>
      </c>
      <c r="F56" s="111">
        <v>0.37622783936683563</v>
      </c>
      <c r="G56" s="111">
        <v>0.15484061897399379</v>
      </c>
      <c r="H56" s="111">
        <v>8.0762665364179878E-2</v>
      </c>
    </row>
    <row r="57" spans="3:8">
      <c r="C57" s="13" t="s">
        <v>43</v>
      </c>
      <c r="D57" s="78">
        <f t="shared" si="23"/>
        <v>0.85581633786456202</v>
      </c>
      <c r="E57" s="111">
        <f t="shared" si="24"/>
        <v>2.3171024160327502</v>
      </c>
      <c r="F57" s="111">
        <v>0.62118012490072716</v>
      </c>
      <c r="G57" s="111">
        <v>0.77621824831405584</v>
      </c>
      <c r="H57" s="111">
        <v>0.91970404281796725</v>
      </c>
    </row>
    <row r="58" spans="3:8">
      <c r="C58" s="13" t="s">
        <v>44</v>
      </c>
      <c r="D58" s="78">
        <f t="shared" si="23"/>
        <v>0.4204096279444145</v>
      </c>
      <c r="E58" s="111">
        <f t="shared" si="24"/>
        <v>1.1382490863215966</v>
      </c>
      <c r="F58" s="111">
        <v>0.38468732460671651</v>
      </c>
      <c r="G58" s="111">
        <v>0.26985873513709663</v>
      </c>
      <c r="H58" s="111">
        <v>0.48370302657778358</v>
      </c>
    </row>
    <row r="59" spans="3:8">
      <c r="C59" s="13" t="s">
        <v>45</v>
      </c>
      <c r="D59" s="78">
        <f t="shared" si="23"/>
        <v>0</v>
      </c>
      <c r="E59" s="111">
        <f t="shared" si="24"/>
        <v>0</v>
      </c>
      <c r="F59" s="111">
        <v>0</v>
      </c>
      <c r="G59" s="111"/>
      <c r="H59" s="111">
        <v>0</v>
      </c>
    </row>
  </sheetData>
  <mergeCells count="4">
    <mergeCell ref="C33:H33"/>
    <mergeCell ref="AP2:AT2"/>
    <mergeCell ref="AU2:BG2"/>
    <mergeCell ref="D2:AO2"/>
  </mergeCells>
  <conditionalFormatting sqref="G4:G28">
    <cfRule type="dataBar" priority="44">
      <dataBar>
        <cfvo type="min"/>
        <cfvo type="max"/>
        <color rgb="FF638EC6"/>
      </dataBar>
      <extLst>
        <ext xmlns:x14="http://schemas.microsoft.com/office/spreadsheetml/2009/9/main" uri="{B025F937-C7B1-47D3-B67F-A62EFF666E3E}">
          <x14:id>{95D6B2DD-6A98-43A9-B846-BDA2F4EECAAE}</x14:id>
        </ext>
      </extLst>
    </cfRule>
  </conditionalFormatting>
  <conditionalFormatting sqref="N4:N28">
    <cfRule type="dataBar" priority="45">
      <dataBar>
        <cfvo type="min"/>
        <cfvo type="max"/>
        <color rgb="FF638EC6"/>
      </dataBar>
      <extLst>
        <ext xmlns:x14="http://schemas.microsoft.com/office/spreadsheetml/2009/9/main" uri="{B025F937-C7B1-47D3-B67F-A62EFF666E3E}">
          <x14:id>{CE98F7AA-3DA7-4BEA-9F95-CA67B1A9C224}</x14:id>
        </ext>
      </extLst>
    </cfRule>
  </conditionalFormatting>
  <conditionalFormatting sqref="U4:U28">
    <cfRule type="dataBar" priority="11">
      <dataBar>
        <cfvo type="min"/>
        <cfvo type="max"/>
        <color rgb="FF638EC6"/>
      </dataBar>
      <extLst>
        <ext xmlns:x14="http://schemas.microsoft.com/office/spreadsheetml/2009/9/main" uri="{B025F937-C7B1-47D3-B67F-A62EFF666E3E}">
          <x14:id>{D7079151-D6EA-4D1C-AC7D-92202A12A6B0}</x14:id>
        </ext>
      </extLst>
    </cfRule>
  </conditionalFormatting>
  <conditionalFormatting sqref="AA4:AA28">
    <cfRule type="dataBar" priority="10">
      <dataBar>
        <cfvo type="min"/>
        <cfvo type="max"/>
        <color rgb="FF638EC6"/>
      </dataBar>
      <extLst>
        <ext xmlns:x14="http://schemas.microsoft.com/office/spreadsheetml/2009/9/main" uri="{B025F937-C7B1-47D3-B67F-A62EFF666E3E}">
          <x14:id>{D264CB26-BD3E-45DC-9FBA-5EE7DB2338BB}</x14:id>
        </ext>
      </extLst>
    </cfRule>
  </conditionalFormatting>
  <conditionalFormatting sqref="AN4:AN28">
    <cfRule type="dataBar" priority="9">
      <dataBar>
        <cfvo type="min"/>
        <cfvo type="max"/>
        <color rgb="FF638EC6"/>
      </dataBar>
      <extLst>
        <ext xmlns:x14="http://schemas.microsoft.com/office/spreadsheetml/2009/9/main" uri="{B025F937-C7B1-47D3-B67F-A62EFF666E3E}">
          <x14:id>{AA489F1B-2308-486D-B0C2-1A0095E28321}</x14:id>
        </ext>
      </extLst>
    </cfRule>
  </conditionalFormatting>
  <conditionalFormatting sqref="AS4:AS28">
    <cfRule type="dataBar" priority="8">
      <dataBar>
        <cfvo type="min"/>
        <cfvo type="max"/>
        <color rgb="FF638EC6"/>
      </dataBar>
      <extLst>
        <ext xmlns:x14="http://schemas.microsoft.com/office/spreadsheetml/2009/9/main" uri="{B025F937-C7B1-47D3-B67F-A62EFF666E3E}">
          <x14:id>{F1154227-6427-453D-A5BD-5AD05E1294C0}</x14:id>
        </ext>
      </extLst>
    </cfRule>
  </conditionalFormatting>
  <conditionalFormatting sqref="AX4:AX28">
    <cfRule type="dataBar" priority="7">
      <dataBar>
        <cfvo type="min"/>
        <cfvo type="max"/>
        <color rgb="FF638EC6"/>
      </dataBar>
      <extLst>
        <ext xmlns:x14="http://schemas.microsoft.com/office/spreadsheetml/2009/9/main" uri="{B025F937-C7B1-47D3-B67F-A62EFF666E3E}">
          <x14:id>{9E0AD1CD-C81A-4185-8B4E-85A412EE4890}</x14:id>
        </ext>
      </extLst>
    </cfRule>
  </conditionalFormatting>
  <conditionalFormatting sqref="BB4:BB28">
    <cfRule type="dataBar" priority="6">
      <dataBar>
        <cfvo type="min"/>
        <cfvo type="max"/>
        <color rgb="FF638EC6"/>
      </dataBar>
      <extLst>
        <ext xmlns:x14="http://schemas.microsoft.com/office/spreadsheetml/2009/9/main" uri="{B025F937-C7B1-47D3-B67F-A62EFF666E3E}">
          <x14:id>{2A579598-E513-4F9A-BA20-7F244ED807D9}</x14:id>
        </ext>
      </extLst>
    </cfRule>
  </conditionalFormatting>
  <conditionalFormatting sqref="BF4:BF28">
    <cfRule type="dataBar" priority="5">
      <dataBar>
        <cfvo type="min"/>
        <cfvo type="max"/>
        <color rgb="FF638EC6"/>
      </dataBar>
      <extLst>
        <ext xmlns:x14="http://schemas.microsoft.com/office/spreadsheetml/2009/9/main" uri="{B025F937-C7B1-47D3-B67F-A62EFF666E3E}">
          <x14:id>{49BA4385-7C9D-496A-8C7B-DF628F72A9AA}</x14:id>
        </ext>
      </extLst>
    </cfRule>
  </conditionalFormatting>
  <conditionalFormatting sqref="AV4:AV28">
    <cfRule type="dataBar" priority="4">
      <dataBar>
        <cfvo type="min"/>
        <cfvo type="max"/>
        <color rgb="FF638EC6"/>
      </dataBar>
      <extLst>
        <ext xmlns:x14="http://schemas.microsoft.com/office/spreadsheetml/2009/9/main" uri="{B025F937-C7B1-47D3-B67F-A62EFF666E3E}">
          <x14:id>{437B034F-074E-4112-8C02-6D5195EA9E82}</x14:id>
        </ext>
      </extLst>
    </cfRule>
  </conditionalFormatting>
  <conditionalFormatting sqref="E4:E28">
    <cfRule type="dataBar" priority="3">
      <dataBar>
        <cfvo type="min"/>
        <cfvo type="max"/>
        <color rgb="FF638EC6"/>
      </dataBar>
      <extLst>
        <ext xmlns:x14="http://schemas.microsoft.com/office/spreadsheetml/2009/9/main" uri="{B025F937-C7B1-47D3-B67F-A62EFF666E3E}">
          <x14:id>{D8443FE5-1270-49D8-B347-48EBB3DCF30A}</x14:id>
        </ext>
      </extLst>
    </cfRule>
  </conditionalFormatting>
  <conditionalFormatting sqref="E35:E59">
    <cfRule type="dataBar" priority="2">
      <dataBar>
        <cfvo type="min"/>
        <cfvo type="max"/>
        <color rgb="FF638EC6"/>
      </dataBar>
      <extLst>
        <ext xmlns:x14="http://schemas.microsoft.com/office/spreadsheetml/2009/9/main" uri="{B025F937-C7B1-47D3-B67F-A62EFF666E3E}">
          <x14:id>{1F4799FC-068C-4B72-9054-4BBE1905C2DB}</x14:id>
        </ext>
      </extLst>
    </cfRule>
  </conditionalFormatting>
  <conditionalFormatting sqref="D35:D59">
    <cfRule type="dataBar" priority="1">
      <dataBar>
        <cfvo type="min"/>
        <cfvo type="max"/>
        <color rgb="FFFF555A"/>
      </dataBar>
      <extLst>
        <ext xmlns:x14="http://schemas.microsoft.com/office/spreadsheetml/2009/9/main" uri="{B025F937-C7B1-47D3-B67F-A62EFF666E3E}">
          <x14:id>{08E01923-CAF0-4FCD-ACBC-FE17C9534C5A}</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95D6B2DD-6A98-43A9-B846-BDA2F4EECAAE}">
            <x14:dataBar minLength="0" maxLength="100" border="1" negativeBarBorderColorSameAsPositive="0">
              <x14:cfvo type="autoMin"/>
              <x14:cfvo type="autoMax"/>
              <x14:borderColor rgb="FF638EC6"/>
              <x14:negativeFillColor rgb="FFFF0000"/>
              <x14:negativeBorderColor rgb="FFFF0000"/>
              <x14:axisColor rgb="FF000000"/>
            </x14:dataBar>
          </x14:cfRule>
          <xm:sqref>G4:G28</xm:sqref>
        </x14:conditionalFormatting>
        <x14:conditionalFormatting xmlns:xm="http://schemas.microsoft.com/office/excel/2006/main">
          <x14:cfRule type="dataBar" id="{CE98F7AA-3DA7-4BEA-9F95-CA67B1A9C224}">
            <x14:dataBar minLength="0" maxLength="100" border="1" negativeBarBorderColorSameAsPositive="0">
              <x14:cfvo type="autoMin"/>
              <x14:cfvo type="autoMax"/>
              <x14:borderColor rgb="FF638EC6"/>
              <x14:negativeFillColor rgb="FFFF0000"/>
              <x14:negativeBorderColor rgb="FFFF0000"/>
              <x14:axisColor rgb="FF000000"/>
            </x14:dataBar>
          </x14:cfRule>
          <xm:sqref>N4:N28</xm:sqref>
        </x14:conditionalFormatting>
        <x14:conditionalFormatting xmlns:xm="http://schemas.microsoft.com/office/excel/2006/main">
          <x14:cfRule type="dataBar" id="{D7079151-D6EA-4D1C-AC7D-92202A12A6B0}">
            <x14:dataBar minLength="0" maxLength="100" border="1" negativeBarBorderColorSameAsPositive="0">
              <x14:cfvo type="autoMin"/>
              <x14:cfvo type="autoMax"/>
              <x14:borderColor rgb="FF638EC6"/>
              <x14:negativeFillColor rgb="FFFF0000"/>
              <x14:negativeBorderColor rgb="FFFF0000"/>
              <x14:axisColor rgb="FF000000"/>
            </x14:dataBar>
          </x14:cfRule>
          <xm:sqref>U4:U28</xm:sqref>
        </x14:conditionalFormatting>
        <x14:conditionalFormatting xmlns:xm="http://schemas.microsoft.com/office/excel/2006/main">
          <x14:cfRule type="dataBar" id="{D264CB26-BD3E-45DC-9FBA-5EE7DB2338BB}">
            <x14:dataBar minLength="0" maxLength="100" border="1" negativeBarBorderColorSameAsPositive="0">
              <x14:cfvo type="autoMin"/>
              <x14:cfvo type="autoMax"/>
              <x14:borderColor rgb="FF638EC6"/>
              <x14:negativeFillColor rgb="FFFF0000"/>
              <x14:negativeBorderColor rgb="FFFF0000"/>
              <x14:axisColor rgb="FF000000"/>
            </x14:dataBar>
          </x14:cfRule>
          <xm:sqref>AA4:AA28</xm:sqref>
        </x14:conditionalFormatting>
        <x14:conditionalFormatting xmlns:xm="http://schemas.microsoft.com/office/excel/2006/main">
          <x14:cfRule type="dataBar" id="{AA489F1B-2308-486D-B0C2-1A0095E28321}">
            <x14:dataBar minLength="0" maxLength="100" border="1" negativeBarBorderColorSameAsPositive="0">
              <x14:cfvo type="autoMin"/>
              <x14:cfvo type="autoMax"/>
              <x14:borderColor rgb="FF638EC6"/>
              <x14:negativeFillColor rgb="FFFF0000"/>
              <x14:negativeBorderColor rgb="FFFF0000"/>
              <x14:axisColor rgb="FF000000"/>
            </x14:dataBar>
          </x14:cfRule>
          <xm:sqref>AN4:AN28</xm:sqref>
        </x14:conditionalFormatting>
        <x14:conditionalFormatting xmlns:xm="http://schemas.microsoft.com/office/excel/2006/main">
          <x14:cfRule type="dataBar" id="{F1154227-6427-453D-A5BD-5AD05E1294C0}">
            <x14:dataBar minLength="0" maxLength="100" border="1" negativeBarBorderColorSameAsPositive="0">
              <x14:cfvo type="autoMin"/>
              <x14:cfvo type="autoMax"/>
              <x14:borderColor rgb="FF638EC6"/>
              <x14:negativeFillColor rgb="FFFF0000"/>
              <x14:negativeBorderColor rgb="FFFF0000"/>
              <x14:axisColor rgb="FF000000"/>
            </x14:dataBar>
          </x14:cfRule>
          <xm:sqref>AS4:AS28</xm:sqref>
        </x14:conditionalFormatting>
        <x14:conditionalFormatting xmlns:xm="http://schemas.microsoft.com/office/excel/2006/main">
          <x14:cfRule type="dataBar" id="{9E0AD1CD-C81A-4185-8B4E-85A412EE4890}">
            <x14:dataBar minLength="0" maxLength="100" border="1" negativeBarBorderColorSameAsPositive="0">
              <x14:cfvo type="autoMin"/>
              <x14:cfvo type="autoMax"/>
              <x14:borderColor rgb="FF638EC6"/>
              <x14:negativeFillColor rgb="FFFF0000"/>
              <x14:negativeBorderColor rgb="FFFF0000"/>
              <x14:axisColor rgb="FF000000"/>
            </x14:dataBar>
          </x14:cfRule>
          <xm:sqref>AX4:AX28</xm:sqref>
        </x14:conditionalFormatting>
        <x14:conditionalFormatting xmlns:xm="http://schemas.microsoft.com/office/excel/2006/main">
          <x14:cfRule type="dataBar" id="{2A579598-E513-4F9A-BA20-7F244ED807D9}">
            <x14:dataBar minLength="0" maxLength="100" border="1" negativeBarBorderColorSameAsPositive="0">
              <x14:cfvo type="autoMin"/>
              <x14:cfvo type="autoMax"/>
              <x14:borderColor rgb="FF638EC6"/>
              <x14:negativeFillColor rgb="FFFF0000"/>
              <x14:negativeBorderColor rgb="FFFF0000"/>
              <x14:axisColor rgb="FF000000"/>
            </x14:dataBar>
          </x14:cfRule>
          <xm:sqref>BB4:BB28</xm:sqref>
        </x14:conditionalFormatting>
        <x14:conditionalFormatting xmlns:xm="http://schemas.microsoft.com/office/excel/2006/main">
          <x14:cfRule type="dataBar" id="{49BA4385-7C9D-496A-8C7B-DF628F72A9AA}">
            <x14:dataBar minLength="0" maxLength="100" border="1" negativeBarBorderColorSameAsPositive="0">
              <x14:cfvo type="autoMin"/>
              <x14:cfvo type="autoMax"/>
              <x14:borderColor rgb="FF638EC6"/>
              <x14:negativeFillColor rgb="FFFF0000"/>
              <x14:negativeBorderColor rgb="FFFF0000"/>
              <x14:axisColor rgb="FF000000"/>
            </x14:dataBar>
          </x14:cfRule>
          <xm:sqref>BF4:BF28</xm:sqref>
        </x14:conditionalFormatting>
        <x14:conditionalFormatting xmlns:xm="http://schemas.microsoft.com/office/excel/2006/main">
          <x14:cfRule type="dataBar" id="{437B034F-074E-4112-8C02-6D5195EA9E82}">
            <x14:dataBar minLength="0" maxLength="100" border="1" negativeBarBorderColorSameAsPositive="0">
              <x14:cfvo type="autoMin"/>
              <x14:cfvo type="autoMax"/>
              <x14:borderColor rgb="FF638EC6"/>
              <x14:negativeFillColor rgb="FFFF0000"/>
              <x14:negativeBorderColor rgb="FFFF0000"/>
              <x14:axisColor rgb="FF000000"/>
            </x14:dataBar>
          </x14:cfRule>
          <xm:sqref>AV4:AV28</xm:sqref>
        </x14:conditionalFormatting>
        <x14:conditionalFormatting xmlns:xm="http://schemas.microsoft.com/office/excel/2006/main">
          <x14:cfRule type="dataBar" id="{D8443FE5-1270-49D8-B347-48EBB3DCF30A}">
            <x14:dataBar minLength="0" maxLength="100" border="1" negativeBarBorderColorSameAsPositive="0">
              <x14:cfvo type="autoMin"/>
              <x14:cfvo type="autoMax"/>
              <x14:borderColor rgb="FF638EC6"/>
              <x14:negativeFillColor rgb="FFFF0000"/>
              <x14:negativeBorderColor rgb="FFFF0000"/>
              <x14:axisColor rgb="FF000000"/>
            </x14:dataBar>
          </x14:cfRule>
          <xm:sqref>E4:E28</xm:sqref>
        </x14:conditionalFormatting>
        <x14:conditionalFormatting xmlns:xm="http://schemas.microsoft.com/office/excel/2006/main">
          <x14:cfRule type="dataBar" id="{1F4799FC-068C-4B72-9054-4BBE1905C2DB}">
            <x14:dataBar minLength="0" maxLength="100" border="1" negativeBarBorderColorSameAsPositive="0">
              <x14:cfvo type="autoMin"/>
              <x14:cfvo type="autoMax"/>
              <x14:borderColor rgb="FF638EC6"/>
              <x14:negativeFillColor rgb="FFFF0000"/>
              <x14:negativeBorderColor rgb="FFFF0000"/>
              <x14:axisColor rgb="FF000000"/>
            </x14:dataBar>
          </x14:cfRule>
          <xm:sqref>E35:E59</xm:sqref>
        </x14:conditionalFormatting>
        <x14:conditionalFormatting xmlns:xm="http://schemas.microsoft.com/office/excel/2006/main">
          <x14:cfRule type="dataBar" id="{08E01923-CAF0-4FCD-ACBC-FE17C9534C5A}">
            <x14:dataBar minLength="0" maxLength="100" border="1" negativeBarBorderColorSameAsPositive="0">
              <x14:cfvo type="autoMin"/>
              <x14:cfvo type="autoMax"/>
              <x14:borderColor rgb="FFFF555A"/>
              <x14:negativeFillColor rgb="FFFF0000"/>
              <x14:negativeBorderColor rgb="FFFF0000"/>
              <x14:axisColor rgb="FF000000"/>
            </x14:dataBar>
          </x14:cfRule>
          <xm:sqref>D35:D59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V60"/>
  <sheetViews>
    <sheetView topLeftCell="O1" zoomScale="80" zoomScaleNormal="80" workbookViewId="0">
      <selection activeCell="R4" sqref="R4"/>
    </sheetView>
  </sheetViews>
  <sheetFormatPr baseColWidth="10" defaultRowHeight="14.4"/>
  <cols>
    <col min="8" max="12" width="11.44140625" style="43"/>
    <col min="59" max="59" width="12.21875" bestFit="1" customWidth="1"/>
    <col min="64" max="64" width="10.77734375" customWidth="1"/>
    <col min="65" max="65" width="11.21875" customWidth="1"/>
    <col min="66" max="66" width="12.21875" bestFit="1" customWidth="1"/>
    <col min="67" max="67" width="12.21875" customWidth="1"/>
    <col min="71" max="71" width="12.21875" bestFit="1" customWidth="1"/>
  </cols>
  <sheetData>
    <row r="2" spans="2:74" ht="30" customHeight="1">
      <c r="B2" s="13"/>
      <c r="C2" s="346" t="s">
        <v>258</v>
      </c>
      <c r="D2" s="344"/>
      <c r="E2" s="344"/>
      <c r="F2" s="344"/>
      <c r="G2" s="345"/>
      <c r="H2" s="344" t="s">
        <v>72</v>
      </c>
      <c r="I2" s="344"/>
      <c r="J2" s="344"/>
      <c r="K2" s="344"/>
      <c r="L2" s="344"/>
      <c r="M2" s="344"/>
      <c r="N2" s="344"/>
      <c r="O2" s="344"/>
      <c r="P2" s="344"/>
      <c r="Q2" s="344"/>
      <c r="R2" s="345"/>
      <c r="S2" s="346" t="s">
        <v>259</v>
      </c>
      <c r="T2" s="344"/>
      <c r="U2" s="344"/>
      <c r="V2" s="344"/>
      <c r="W2" s="344"/>
      <c r="X2" s="344"/>
      <c r="Y2" s="344"/>
      <c r="Z2" s="344"/>
      <c r="AA2" s="344"/>
      <c r="AB2" s="344"/>
      <c r="AC2" s="345"/>
      <c r="AD2" s="331" t="s">
        <v>2</v>
      </c>
      <c r="AE2" s="332"/>
      <c r="AF2" s="332"/>
      <c r="AG2" s="332"/>
      <c r="AH2" s="332"/>
      <c r="AI2" s="332"/>
      <c r="AJ2" s="332"/>
      <c r="AK2" s="332"/>
      <c r="AL2" s="332"/>
      <c r="AM2" s="332"/>
      <c r="AN2" s="332"/>
      <c r="AO2" s="332"/>
      <c r="AP2" s="332"/>
      <c r="AQ2" s="332"/>
      <c r="AR2" s="332"/>
      <c r="AS2" s="332"/>
      <c r="AT2" s="332"/>
      <c r="AU2" s="332"/>
      <c r="AV2" s="332"/>
      <c r="AW2" s="332"/>
      <c r="AX2" s="332"/>
      <c r="AY2" s="332"/>
      <c r="AZ2" s="332"/>
      <c r="BA2" s="332"/>
      <c r="BB2" s="332"/>
      <c r="BC2" s="332"/>
      <c r="BD2" s="332"/>
      <c r="BE2" s="332"/>
      <c r="BF2" s="332"/>
      <c r="BG2" s="332"/>
      <c r="BH2" s="332"/>
      <c r="BI2" s="332"/>
      <c r="BJ2" s="333"/>
      <c r="BK2" s="347" t="s">
        <v>260</v>
      </c>
      <c r="BL2" s="348"/>
      <c r="BM2" s="349"/>
      <c r="BN2" s="343" t="s">
        <v>4</v>
      </c>
      <c r="BO2" s="343"/>
      <c r="BP2" s="343"/>
      <c r="BQ2" s="343"/>
      <c r="BR2" s="343"/>
      <c r="BS2" s="343"/>
      <c r="BT2" s="343"/>
      <c r="BU2" s="343"/>
      <c r="BV2" s="343"/>
    </row>
    <row r="3" spans="2:74" ht="132">
      <c r="B3" s="80" t="s">
        <v>5</v>
      </c>
      <c r="C3" s="82" t="s">
        <v>174</v>
      </c>
      <c r="D3" s="5" t="s">
        <v>261</v>
      </c>
      <c r="E3" s="5" t="s">
        <v>262</v>
      </c>
      <c r="F3" s="5" t="s">
        <v>263</v>
      </c>
      <c r="G3" s="81" t="s">
        <v>264</v>
      </c>
      <c r="H3" s="102" t="s">
        <v>265</v>
      </c>
      <c r="I3" s="102" t="s">
        <v>266</v>
      </c>
      <c r="J3" s="102" t="s">
        <v>267</v>
      </c>
      <c r="K3" s="102" t="s">
        <v>268</v>
      </c>
      <c r="L3" s="102" t="s">
        <v>269</v>
      </c>
      <c r="M3" s="8" t="s">
        <v>270</v>
      </c>
      <c r="N3" s="48" t="s">
        <v>48</v>
      </c>
      <c r="O3" s="48" t="s">
        <v>120</v>
      </c>
      <c r="P3" s="8" t="s">
        <v>271</v>
      </c>
      <c r="Q3" s="8" t="s">
        <v>272</v>
      </c>
      <c r="R3" s="9" t="s">
        <v>273</v>
      </c>
      <c r="S3" s="50" t="s">
        <v>121</v>
      </c>
      <c r="T3" s="50" t="s">
        <v>61</v>
      </c>
      <c r="U3" s="8" t="s">
        <v>81</v>
      </c>
      <c r="V3" s="8" t="s">
        <v>274</v>
      </c>
      <c r="W3" s="48" t="s">
        <v>48</v>
      </c>
      <c r="X3" s="48" t="s">
        <v>116</v>
      </c>
      <c r="Y3" s="8" t="s">
        <v>275</v>
      </c>
      <c r="Z3" s="8" t="s">
        <v>276</v>
      </c>
      <c r="AA3" s="48" t="s">
        <v>48</v>
      </c>
      <c r="AB3" s="48" t="s">
        <v>116</v>
      </c>
      <c r="AC3" s="8" t="s">
        <v>277</v>
      </c>
      <c r="AD3" s="48" t="s">
        <v>57</v>
      </c>
      <c r="AE3" s="48" t="s">
        <v>61</v>
      </c>
      <c r="AF3" s="221" t="s">
        <v>278</v>
      </c>
      <c r="AG3" s="221" t="s">
        <v>279</v>
      </c>
      <c r="AH3" s="221" t="s">
        <v>280</v>
      </c>
      <c r="AI3" s="48" t="s">
        <v>48</v>
      </c>
      <c r="AJ3" s="48" t="s">
        <v>116</v>
      </c>
      <c r="AK3" s="221" t="s">
        <v>281</v>
      </c>
      <c r="AL3" s="48" t="s">
        <v>48</v>
      </c>
      <c r="AM3" s="48" t="s">
        <v>116</v>
      </c>
      <c r="AN3" s="221" t="s">
        <v>282</v>
      </c>
      <c r="AO3" s="221" t="s">
        <v>283</v>
      </c>
      <c r="AP3" s="221" t="s">
        <v>284</v>
      </c>
      <c r="AQ3" s="221" t="s">
        <v>285</v>
      </c>
      <c r="AR3" s="221" t="s">
        <v>286</v>
      </c>
      <c r="AS3" s="221" t="s">
        <v>287</v>
      </c>
      <c r="AT3" s="8" t="s">
        <v>288</v>
      </c>
      <c r="AU3" s="48" t="s">
        <v>48</v>
      </c>
      <c r="AV3" s="48" t="s">
        <v>116</v>
      </c>
      <c r="AW3" s="8" t="s">
        <v>289</v>
      </c>
      <c r="AX3" s="8" t="s">
        <v>290</v>
      </c>
      <c r="AY3" s="82" t="s">
        <v>291</v>
      </c>
      <c r="AZ3" s="48" t="s">
        <v>48</v>
      </c>
      <c r="BA3" s="48" t="s">
        <v>116</v>
      </c>
      <c r="BB3" s="82" t="s">
        <v>292</v>
      </c>
      <c r="BC3" s="82" t="s">
        <v>293</v>
      </c>
      <c r="BD3" s="82" t="s">
        <v>294</v>
      </c>
      <c r="BE3" s="82" t="s">
        <v>295</v>
      </c>
      <c r="BF3" s="48" t="s">
        <v>48</v>
      </c>
      <c r="BG3" s="48" t="s">
        <v>116</v>
      </c>
      <c r="BH3" s="82" t="s">
        <v>296</v>
      </c>
      <c r="BI3" s="48" t="s">
        <v>48</v>
      </c>
      <c r="BJ3" s="48" t="s">
        <v>116</v>
      </c>
      <c r="BK3" s="82" t="s">
        <v>297</v>
      </c>
      <c r="BL3" s="48" t="s">
        <v>301</v>
      </c>
      <c r="BM3" s="48" t="s">
        <v>48</v>
      </c>
      <c r="BN3" s="48" t="s">
        <v>60</v>
      </c>
      <c r="BO3" s="48" t="s">
        <v>61</v>
      </c>
      <c r="BP3" s="82" t="s">
        <v>298</v>
      </c>
      <c r="BQ3" s="82" t="s">
        <v>299</v>
      </c>
      <c r="BR3" s="48" t="s">
        <v>48</v>
      </c>
      <c r="BS3" s="48" t="s">
        <v>116</v>
      </c>
      <c r="BT3" s="263" t="s">
        <v>300</v>
      </c>
      <c r="BU3" s="48" t="s">
        <v>48</v>
      </c>
      <c r="BV3" s="48" t="s">
        <v>116</v>
      </c>
    </row>
    <row r="4" spans="2:74">
      <c r="B4" s="223" t="s">
        <v>21</v>
      </c>
      <c r="C4" s="152">
        <v>254560</v>
      </c>
      <c r="D4" s="152">
        <v>39111</v>
      </c>
      <c r="E4" s="152">
        <v>34617</v>
      </c>
      <c r="F4" s="152">
        <v>27777</v>
      </c>
      <c r="G4" s="253">
        <v>85701</v>
      </c>
      <c r="H4" s="260">
        <v>94</v>
      </c>
      <c r="I4" s="260">
        <v>62</v>
      </c>
      <c r="J4" s="260">
        <v>72</v>
      </c>
      <c r="K4" s="260">
        <v>55</v>
      </c>
      <c r="L4" s="260">
        <v>27</v>
      </c>
      <c r="M4" s="152">
        <v>5307</v>
      </c>
      <c r="N4" s="187">
        <f>(M4/G4)*1000</f>
        <v>61.924598312738475</v>
      </c>
      <c r="O4" s="186">
        <f>N4*$M$29</f>
        <v>0.20496062708567039</v>
      </c>
      <c r="P4" s="152">
        <v>6104</v>
      </c>
      <c r="Q4" s="152">
        <v>10253</v>
      </c>
      <c r="R4" s="208">
        <v>52</v>
      </c>
      <c r="S4" s="266">
        <f>T4*$R$29</f>
        <v>0.14598486898191429</v>
      </c>
      <c r="T4" s="266">
        <f>X4+AB4</f>
        <v>0.29196973796382858</v>
      </c>
      <c r="U4" s="152">
        <v>53309</v>
      </c>
      <c r="V4" s="152">
        <v>7289</v>
      </c>
      <c r="W4" s="187">
        <f>(V4/U4)*100</f>
        <v>13.673113357969575</v>
      </c>
      <c r="X4" s="186">
        <f>W4*$V$29</f>
        <v>0.19790395076961148</v>
      </c>
      <c r="Y4" s="152">
        <v>46020</v>
      </c>
      <c r="Z4" s="152">
        <v>4380</v>
      </c>
      <c r="AA4" s="187">
        <f>(Z4/U4)*100</f>
        <v>8.216248663452701</v>
      </c>
      <c r="AB4" s="186">
        <f>AA4*$Z$29</f>
        <v>9.4065787194217085E-2</v>
      </c>
      <c r="AC4" s="152">
        <v>48929</v>
      </c>
      <c r="AD4" s="186">
        <f>AE4*$AC$29</f>
        <v>0.80780468888373813</v>
      </c>
      <c r="AE4" s="186">
        <f>AJ4+AM4+AV4+BA4+BG4+BJ4</f>
        <v>4.0139961960065733</v>
      </c>
      <c r="AF4" s="152">
        <v>48329</v>
      </c>
      <c r="AG4" s="152">
        <v>15463</v>
      </c>
      <c r="AH4" s="152">
        <v>95504</v>
      </c>
      <c r="AI4" s="187">
        <f>(AH4/C4)*1000</f>
        <v>375.17284726587053</v>
      </c>
      <c r="AJ4" s="186">
        <f>AI4*$AH$29</f>
        <v>0.7909782728332585</v>
      </c>
      <c r="AK4" s="152">
        <v>17750</v>
      </c>
      <c r="AL4" s="186">
        <f>(AK4/C4)*1000</f>
        <v>69.728158390949091</v>
      </c>
      <c r="AM4" s="186">
        <f>AL4*$AK$29</f>
        <v>0.20439871679903421</v>
      </c>
      <c r="AN4" s="152">
        <v>29162</v>
      </c>
      <c r="AO4" s="152">
        <v>1278</v>
      </c>
      <c r="AP4" s="152">
        <v>971</v>
      </c>
      <c r="AQ4" s="152">
        <v>1139</v>
      </c>
      <c r="AR4" s="152">
        <v>312</v>
      </c>
      <c r="AS4" s="152">
        <v>1003</v>
      </c>
      <c r="AT4" s="152">
        <v>147277</v>
      </c>
      <c r="AU4" s="186">
        <f>(AT4/C4)*1000</f>
        <v>578.55515399120054</v>
      </c>
      <c r="AV4" s="186">
        <f>AU4*$AT$29</f>
        <v>0.69675677366767208</v>
      </c>
      <c r="AW4" s="152">
        <v>62719</v>
      </c>
      <c r="AX4" s="152">
        <v>915</v>
      </c>
      <c r="AY4" s="254">
        <v>131</v>
      </c>
      <c r="AZ4" s="265">
        <f>(AY4/C4)*1000</f>
        <v>0.51461345065996233</v>
      </c>
      <c r="BA4" s="265">
        <f>AZ4*$AY$29</f>
        <v>0.32186243270660908</v>
      </c>
      <c r="BB4" s="254">
        <v>29</v>
      </c>
      <c r="BC4" s="254">
        <v>176</v>
      </c>
      <c r="BD4" s="254">
        <v>15</v>
      </c>
      <c r="BE4" s="254">
        <v>1205</v>
      </c>
      <c r="BF4" s="265">
        <f>(BE4/C4)*1000</f>
        <v>4.7336580766813325</v>
      </c>
      <c r="BG4" s="265">
        <f>BF4*$BE$29</f>
        <v>1</v>
      </c>
      <c r="BH4" s="254">
        <v>2521</v>
      </c>
      <c r="BI4" s="265">
        <f>(BH4/C4)*1000</f>
        <v>9.9033626649905724</v>
      </c>
      <c r="BJ4" s="265">
        <f>BI4*$BH$29</f>
        <v>1</v>
      </c>
      <c r="BK4" s="254">
        <v>0</v>
      </c>
      <c r="BL4" s="265">
        <f>BM4*$BK$29</f>
        <v>0</v>
      </c>
      <c r="BM4" s="265">
        <f>(BK4/C4)*1000</f>
        <v>0</v>
      </c>
      <c r="BN4" s="265">
        <f>BO4*$BN$31</f>
        <v>1</v>
      </c>
      <c r="BO4" s="265">
        <f>BS4+BV4</f>
        <v>1.2521006318435939</v>
      </c>
      <c r="BP4" s="254">
        <v>4</v>
      </c>
      <c r="BQ4" s="254">
        <v>56</v>
      </c>
      <c r="BR4" s="265">
        <f>(BQ4/C4)*1000</f>
        <v>0.21998742928975487</v>
      </c>
      <c r="BS4" s="265">
        <f>BR4*$BQ$29</f>
        <v>0.99999999999999989</v>
      </c>
      <c r="BT4" s="264">
        <v>12</v>
      </c>
      <c r="BU4" s="78">
        <f>(BT4/C4)*1000</f>
        <v>4.7140163419233189E-2</v>
      </c>
      <c r="BV4" s="78">
        <f>BU4*BT29</f>
        <v>0.25210063184359388</v>
      </c>
    </row>
    <row r="5" spans="2:74">
      <c r="B5" s="58" t="s">
        <v>22</v>
      </c>
      <c r="C5" s="152">
        <v>826399</v>
      </c>
      <c r="D5" s="152">
        <v>123106</v>
      </c>
      <c r="E5" s="152">
        <v>113909</v>
      </c>
      <c r="F5" s="152">
        <v>83777</v>
      </c>
      <c r="G5" s="253">
        <v>224654</v>
      </c>
      <c r="H5" s="260">
        <v>27</v>
      </c>
      <c r="I5" s="260">
        <v>53</v>
      </c>
      <c r="J5" s="260">
        <v>255</v>
      </c>
      <c r="K5" s="260">
        <v>24</v>
      </c>
      <c r="L5" s="260">
        <v>28</v>
      </c>
      <c r="M5" s="152">
        <v>31604</v>
      </c>
      <c r="N5" s="187">
        <f>(M5/G5)*1000</f>
        <v>140.67855457726102</v>
      </c>
      <c r="O5" s="186">
        <f>N5*$M$29</f>
        <v>0.46562376744121392</v>
      </c>
      <c r="P5" s="152">
        <v>10996</v>
      </c>
      <c r="Q5" s="152">
        <v>39655</v>
      </c>
      <c r="R5" s="208">
        <v>264</v>
      </c>
      <c r="S5" s="266">
        <f t="shared" ref="S5:S28" si="0">T5*$R$29</f>
        <v>0.42028908792613834</v>
      </c>
      <c r="T5" s="266">
        <f t="shared" ref="T5:T28" si="1">X5+AB5</f>
        <v>0.84057817585227668</v>
      </c>
      <c r="U5" s="152">
        <v>165793</v>
      </c>
      <c r="V5" s="152">
        <v>55540</v>
      </c>
      <c r="W5" s="187">
        <f t="shared" ref="W5:W28" si="2">(V5/U5)*100</f>
        <v>33.499604929038021</v>
      </c>
      <c r="X5" s="186">
        <f t="shared" ref="X5:X28" si="3">W5*$V$29</f>
        <v>0.48487158638332761</v>
      </c>
      <c r="Y5" s="152">
        <v>110253</v>
      </c>
      <c r="Z5" s="152">
        <v>51511</v>
      </c>
      <c r="AA5" s="187">
        <f t="shared" ref="AA5:AA28" si="4">(Z5/U5)*100</f>
        <v>31.069466141513814</v>
      </c>
      <c r="AB5" s="186">
        <f t="shared" ref="AB5:AB28" si="5">AA5*$Z$29</f>
        <v>0.35570658946894906</v>
      </c>
      <c r="AC5" s="152">
        <v>114282</v>
      </c>
      <c r="AD5" s="186">
        <f t="shared" ref="AD5:AD28" si="6">AE5*$AC$29</f>
        <v>0.58859544366993377</v>
      </c>
      <c r="AE5" s="186">
        <f t="shared" ref="AE5:AE28" si="7">AJ5+AM5+AV5+BA5+BG5+BJ5</f>
        <v>2.9247414683154322</v>
      </c>
      <c r="AF5" s="152">
        <v>164266</v>
      </c>
      <c r="AG5" s="152">
        <v>41733</v>
      </c>
      <c r="AH5" s="152">
        <v>255763</v>
      </c>
      <c r="AI5" s="187">
        <f t="shared" ref="AI5:AI28" si="8">(AH5/C5)*1000</f>
        <v>309.49093597644725</v>
      </c>
      <c r="AJ5" s="186">
        <f t="shared" ref="AJ5:AJ28" si="9">AI5*$AH$29</f>
        <v>0.65250086135023</v>
      </c>
      <c r="AK5" s="152">
        <v>109544</v>
      </c>
      <c r="AL5" s="186">
        <f t="shared" ref="AL5:AL28" si="10">(AK5/C5)*1000</f>
        <v>132.55582351866349</v>
      </c>
      <c r="AM5" s="186">
        <f t="shared" ref="AM5:AM28" si="11">AL5*$AK$29</f>
        <v>0.38856956582078561</v>
      </c>
      <c r="AN5" s="152">
        <v>99431</v>
      </c>
      <c r="AO5" s="152">
        <v>6779</v>
      </c>
      <c r="AP5" s="152">
        <v>4811</v>
      </c>
      <c r="AQ5" s="152">
        <v>6649</v>
      </c>
      <c r="AR5" s="152">
        <v>3700</v>
      </c>
      <c r="AS5" s="152">
        <v>7017</v>
      </c>
      <c r="AT5" s="152">
        <v>497172</v>
      </c>
      <c r="AU5" s="186">
        <f t="shared" ref="AU5:AU28" si="12">(AT5/C5)*1000</f>
        <v>601.61253825331346</v>
      </c>
      <c r="AV5" s="186">
        <f t="shared" ref="AV5:AV28" si="13">AU5*$AT$29</f>
        <v>0.7245248931924182</v>
      </c>
      <c r="AW5" s="152">
        <v>199863</v>
      </c>
      <c r="AX5" s="152">
        <v>2658</v>
      </c>
      <c r="AY5" s="254">
        <v>224</v>
      </c>
      <c r="AZ5" s="265">
        <f t="shared" ref="AZ5:AZ28" si="14">(AY5/C5)*1000</f>
        <v>0.27105550708556037</v>
      </c>
      <c r="BA5" s="265">
        <f t="shared" ref="BA5:BA28" si="15">AZ5*$AY$29</f>
        <v>0.16953032377447258</v>
      </c>
      <c r="BB5" s="254">
        <v>62</v>
      </c>
      <c r="BC5" s="254">
        <v>161</v>
      </c>
      <c r="BD5" s="254">
        <v>25</v>
      </c>
      <c r="BE5" s="254">
        <v>2303</v>
      </c>
      <c r="BF5" s="265">
        <f t="shared" ref="BF5:BF28" si="16">(BE5/C5)*1000</f>
        <v>2.7867894322234177</v>
      </c>
      <c r="BG5" s="265">
        <f t="shared" ref="BG5:BG28" si="17">BF5*$BE$29</f>
        <v>0.58871794013841761</v>
      </c>
      <c r="BH5" s="254">
        <v>3281</v>
      </c>
      <c r="BI5" s="265">
        <f t="shared" ref="BI5:BI28" si="18">(BH5/C5)*1000</f>
        <v>3.970237137266623</v>
      </c>
      <c r="BJ5" s="265">
        <f t="shared" ref="BJ5:BJ28" si="19">BI5*$BH$29</f>
        <v>0.40089788403910809</v>
      </c>
      <c r="BK5" s="254">
        <v>36</v>
      </c>
      <c r="BL5" s="265">
        <f t="shared" ref="BL5:BL28" si="20">BM5*$BK$29</f>
        <v>6.1713020314352253E-2</v>
      </c>
      <c r="BM5" s="265">
        <f t="shared" ref="BM5:BM28" si="21">(BK5/C5)*1000</f>
        <v>4.3562492210179347E-2</v>
      </c>
      <c r="BN5" s="265">
        <f t="shared" ref="BN5:BN28" si="22">BO5*$BN$31</f>
        <v>0.22844226695033568</v>
      </c>
      <c r="BO5" s="265">
        <f t="shared" ref="BO5:BO28" si="23">BS5+BV5</f>
        <v>0.28603270678829823</v>
      </c>
      <c r="BP5" s="254">
        <v>8</v>
      </c>
      <c r="BQ5" s="254">
        <v>52</v>
      </c>
      <c r="BR5" s="265">
        <f t="shared" ref="BR5:BR28" si="24">(BQ5/C5)*1000</f>
        <v>6.2923599859147944E-2</v>
      </c>
      <c r="BS5" s="265">
        <f t="shared" ref="BS5:BS28" si="25">BR5*$BQ$29</f>
        <v>0.28603270678829823</v>
      </c>
      <c r="BT5" s="264">
        <v>9</v>
      </c>
      <c r="BU5" s="78">
        <f t="shared" ref="BU5:BU28" si="26">(BT5/C5)*1000</f>
        <v>1.0890623052544837E-2</v>
      </c>
      <c r="BV5" s="78">
        <f t="shared" ref="BV5:BV28" si="27">BU5*BT30</f>
        <v>0</v>
      </c>
    </row>
    <row r="6" spans="2:74">
      <c r="B6" s="255" t="s">
        <v>23</v>
      </c>
      <c r="C6" s="256">
        <v>323346</v>
      </c>
      <c r="D6" s="256"/>
      <c r="E6" s="256"/>
      <c r="F6" s="256"/>
      <c r="G6" s="257"/>
      <c r="H6" s="261"/>
      <c r="I6" s="261"/>
      <c r="J6" s="261"/>
      <c r="K6" s="261"/>
      <c r="L6" s="261"/>
      <c r="M6" s="256"/>
      <c r="N6" s="187" t="s">
        <v>222</v>
      </c>
      <c r="O6" s="186" t="s">
        <v>50</v>
      </c>
      <c r="P6" s="256"/>
      <c r="Q6" s="256"/>
      <c r="R6" s="258"/>
      <c r="S6" s="266" t="e">
        <f t="shared" si="0"/>
        <v>#DIV/0!</v>
      </c>
      <c r="T6" s="266" t="e">
        <f t="shared" si="1"/>
        <v>#DIV/0!</v>
      </c>
      <c r="U6" s="256"/>
      <c r="V6" s="256"/>
      <c r="W6" s="187" t="e">
        <f t="shared" si="2"/>
        <v>#DIV/0!</v>
      </c>
      <c r="X6" s="186" t="e">
        <f t="shared" si="3"/>
        <v>#DIV/0!</v>
      </c>
      <c r="Y6" s="256"/>
      <c r="Z6" s="256"/>
      <c r="AA6" s="187" t="e">
        <f t="shared" si="4"/>
        <v>#DIV/0!</v>
      </c>
      <c r="AB6" s="186" t="e">
        <f t="shared" si="5"/>
        <v>#DIV/0!</v>
      </c>
      <c r="AC6" s="256"/>
      <c r="AD6" s="186">
        <f t="shared" si="6"/>
        <v>0</v>
      </c>
      <c r="AE6" s="186">
        <f t="shared" si="7"/>
        <v>0</v>
      </c>
      <c r="AF6" s="256"/>
      <c r="AG6" s="256"/>
      <c r="AH6" s="256"/>
      <c r="AI6" s="187">
        <f t="shared" si="8"/>
        <v>0</v>
      </c>
      <c r="AJ6" s="186">
        <f t="shared" si="9"/>
        <v>0</v>
      </c>
      <c r="AK6" s="256"/>
      <c r="AL6" s="186">
        <f t="shared" si="10"/>
        <v>0</v>
      </c>
      <c r="AM6" s="186">
        <f t="shared" si="11"/>
        <v>0</v>
      </c>
      <c r="AN6" s="256"/>
      <c r="AO6" s="256"/>
      <c r="AP6" s="256"/>
      <c r="AQ6" s="256"/>
      <c r="AR6" s="256"/>
      <c r="AS6" s="256"/>
      <c r="AT6" s="256"/>
      <c r="AU6" s="186">
        <f t="shared" si="12"/>
        <v>0</v>
      </c>
      <c r="AV6" s="186">
        <f t="shared" si="13"/>
        <v>0</v>
      </c>
      <c r="AW6" s="256"/>
      <c r="AX6" s="256"/>
      <c r="AY6" s="257"/>
      <c r="AZ6" s="265">
        <f t="shared" si="14"/>
        <v>0</v>
      </c>
      <c r="BA6" s="265">
        <f t="shared" si="15"/>
        <v>0</v>
      </c>
      <c r="BB6" s="257"/>
      <c r="BC6" s="257"/>
      <c r="BD6" s="257"/>
      <c r="BE6" s="257"/>
      <c r="BF6" s="265">
        <f t="shared" si="16"/>
        <v>0</v>
      </c>
      <c r="BG6" s="265">
        <f t="shared" si="17"/>
        <v>0</v>
      </c>
      <c r="BH6" s="257"/>
      <c r="BI6" s="265">
        <f t="shared" si="18"/>
        <v>0</v>
      </c>
      <c r="BJ6" s="265">
        <f t="shared" si="19"/>
        <v>0</v>
      </c>
      <c r="BK6" s="257"/>
      <c r="BL6" s="265">
        <f t="shared" si="20"/>
        <v>0</v>
      </c>
      <c r="BM6" s="265">
        <f t="shared" si="21"/>
        <v>0</v>
      </c>
      <c r="BN6" s="265">
        <f t="shared" si="22"/>
        <v>0</v>
      </c>
      <c r="BO6" s="265">
        <f t="shared" si="23"/>
        <v>0</v>
      </c>
      <c r="BP6" s="257"/>
      <c r="BQ6" s="257"/>
      <c r="BR6" s="265">
        <f t="shared" si="24"/>
        <v>0</v>
      </c>
      <c r="BS6" s="265">
        <f t="shared" si="25"/>
        <v>0</v>
      </c>
      <c r="BT6" s="257"/>
      <c r="BU6" s="78">
        <f t="shared" si="26"/>
        <v>0</v>
      </c>
      <c r="BV6" s="78">
        <f t="shared" si="27"/>
        <v>0</v>
      </c>
    </row>
    <row r="7" spans="2:74">
      <c r="B7" s="58" t="s">
        <v>24</v>
      </c>
      <c r="C7" s="152">
        <v>706580</v>
      </c>
      <c r="D7" s="152">
        <v>94925</v>
      </c>
      <c r="E7" s="152">
        <v>87550</v>
      </c>
      <c r="F7" s="152">
        <v>79446</v>
      </c>
      <c r="G7" s="254">
        <v>222140</v>
      </c>
      <c r="H7" s="260">
        <v>23</v>
      </c>
      <c r="I7" s="260">
        <v>77</v>
      </c>
      <c r="J7" s="260">
        <v>240</v>
      </c>
      <c r="K7" s="260">
        <v>56</v>
      </c>
      <c r="L7" s="260">
        <v>42</v>
      </c>
      <c r="M7" s="152">
        <v>37265</v>
      </c>
      <c r="N7" s="187">
        <f t="shared" ref="N7:N18" si="28">(M7/G7)*1000</f>
        <v>167.75456919060053</v>
      </c>
      <c r="O7" s="186">
        <f t="shared" ref="O7:O18" si="29">N7*$M$29</f>
        <v>0.55524109375965125</v>
      </c>
      <c r="P7" s="152">
        <v>3875</v>
      </c>
      <c r="Q7" s="152">
        <v>77806</v>
      </c>
      <c r="R7" s="208">
        <v>200</v>
      </c>
      <c r="S7" s="266">
        <f t="shared" si="0"/>
        <v>0.68314658107237203</v>
      </c>
      <c r="T7" s="266">
        <f t="shared" si="1"/>
        <v>1.3662931621447441</v>
      </c>
      <c r="U7" s="152">
        <v>138007</v>
      </c>
      <c r="V7" s="152">
        <v>65507</v>
      </c>
      <c r="W7" s="187">
        <f t="shared" si="2"/>
        <v>47.4664328621012</v>
      </c>
      <c r="X7" s="186">
        <f t="shared" si="3"/>
        <v>0.68702674704843536</v>
      </c>
      <c r="Y7" s="152">
        <v>72500</v>
      </c>
      <c r="Z7" s="152">
        <v>81881</v>
      </c>
      <c r="AA7" s="187">
        <f t="shared" si="4"/>
        <v>59.331048425079892</v>
      </c>
      <c r="AB7" s="186">
        <f t="shared" si="5"/>
        <v>0.6792664150963087</v>
      </c>
      <c r="AC7" s="152">
        <v>56126</v>
      </c>
      <c r="AD7" s="186">
        <f t="shared" si="6"/>
        <v>0.73445977758276615</v>
      </c>
      <c r="AE7" s="186">
        <f t="shared" si="7"/>
        <v>3.6495439973379007</v>
      </c>
      <c r="AF7" s="152">
        <v>66345</v>
      </c>
      <c r="AG7" s="152">
        <v>34301</v>
      </c>
      <c r="AH7" s="152">
        <v>229404</v>
      </c>
      <c r="AI7" s="187">
        <f t="shared" si="8"/>
        <v>324.66811967505447</v>
      </c>
      <c r="AJ7" s="186">
        <f t="shared" si="9"/>
        <v>0.68449897271645599</v>
      </c>
      <c r="AK7" s="152">
        <v>164624</v>
      </c>
      <c r="AL7" s="186">
        <f t="shared" si="10"/>
        <v>232.98706445130063</v>
      </c>
      <c r="AM7" s="186">
        <f t="shared" si="11"/>
        <v>0.68297023904766185</v>
      </c>
      <c r="AN7" s="152">
        <v>45168</v>
      </c>
      <c r="AO7" s="152">
        <v>6540</v>
      </c>
      <c r="AP7" s="152">
        <v>9282</v>
      </c>
      <c r="AQ7" s="152">
        <v>7435</v>
      </c>
      <c r="AR7" s="152">
        <v>27957</v>
      </c>
      <c r="AS7" s="152">
        <v>23563</v>
      </c>
      <c r="AT7" s="152">
        <v>534339</v>
      </c>
      <c r="AU7" s="186">
        <f t="shared" si="12"/>
        <v>756.23283987658863</v>
      </c>
      <c r="AV7" s="186">
        <f t="shared" si="13"/>
        <v>0.91073487120290542</v>
      </c>
      <c r="AW7" s="152">
        <v>78831</v>
      </c>
      <c r="AX7" s="152">
        <v>1449</v>
      </c>
      <c r="AY7" s="254">
        <v>686</v>
      </c>
      <c r="AZ7" s="265">
        <f t="shared" si="14"/>
        <v>0.970873786407767</v>
      </c>
      <c r="BA7" s="265">
        <f t="shared" si="15"/>
        <v>0.60722819884232127</v>
      </c>
      <c r="BB7" s="254">
        <v>262</v>
      </c>
      <c r="BC7" s="254">
        <v>766</v>
      </c>
      <c r="BD7" s="254">
        <v>72</v>
      </c>
      <c r="BE7" s="254">
        <v>1562</v>
      </c>
      <c r="BF7" s="265">
        <f t="shared" si="16"/>
        <v>2.2106484757564608</v>
      </c>
      <c r="BG7" s="265">
        <f t="shared" si="17"/>
        <v>0.46700637011499141</v>
      </c>
      <c r="BH7" s="254">
        <v>2079</v>
      </c>
      <c r="BI7" s="265">
        <f t="shared" si="18"/>
        <v>2.9423419853378245</v>
      </c>
      <c r="BJ7" s="265">
        <f t="shared" si="19"/>
        <v>0.2971053454135647</v>
      </c>
      <c r="BK7" s="254">
        <v>24</v>
      </c>
      <c r="BL7" s="265">
        <f t="shared" si="20"/>
        <v>4.8118711044524691E-2</v>
      </c>
      <c r="BM7" s="265">
        <f t="shared" si="21"/>
        <v>3.3966429845169691E-2</v>
      </c>
      <c r="BN7" s="265">
        <f t="shared" si="22"/>
        <v>0.32369956041849191</v>
      </c>
      <c r="BO7" s="265">
        <f t="shared" si="23"/>
        <v>0.40530442412748729</v>
      </c>
      <c r="BP7" s="254">
        <v>29</v>
      </c>
      <c r="BQ7" s="254">
        <v>63</v>
      </c>
      <c r="BR7" s="265">
        <f t="shared" si="24"/>
        <v>8.9161878343570436E-2</v>
      </c>
      <c r="BS7" s="265">
        <f t="shared" si="25"/>
        <v>0.40530442412748729</v>
      </c>
      <c r="BT7" s="264">
        <v>9</v>
      </c>
      <c r="BU7" s="78">
        <f t="shared" si="26"/>
        <v>1.2737411191938634E-2</v>
      </c>
      <c r="BV7" s="78">
        <f t="shared" si="27"/>
        <v>0</v>
      </c>
    </row>
    <row r="8" spans="2:74">
      <c r="B8" s="58" t="s">
        <v>25</v>
      </c>
      <c r="C8" s="152">
        <v>503392</v>
      </c>
      <c r="D8" s="152">
        <v>80536</v>
      </c>
      <c r="E8" s="152">
        <v>67538</v>
      </c>
      <c r="F8" s="152">
        <v>48434</v>
      </c>
      <c r="G8" s="254">
        <v>139656</v>
      </c>
      <c r="H8" s="260">
        <v>1680</v>
      </c>
      <c r="I8" s="260">
        <v>12</v>
      </c>
      <c r="J8" s="260">
        <v>47</v>
      </c>
      <c r="K8" s="260">
        <v>4</v>
      </c>
      <c r="L8" s="260">
        <v>16</v>
      </c>
      <c r="M8" s="152">
        <v>10977</v>
      </c>
      <c r="N8" s="187">
        <f t="shared" si="28"/>
        <v>78.600274961333568</v>
      </c>
      <c r="O8" s="186">
        <f t="shared" si="29"/>
        <v>0.26015447954657261</v>
      </c>
      <c r="P8" s="152">
        <v>2218</v>
      </c>
      <c r="Q8" s="152">
        <v>9198</v>
      </c>
      <c r="R8" s="208">
        <v>47</v>
      </c>
      <c r="S8" s="266">
        <f t="shared" si="0"/>
        <v>0.16961609847465259</v>
      </c>
      <c r="T8" s="266">
        <f t="shared" si="1"/>
        <v>0.33923219694930518</v>
      </c>
      <c r="U8" s="152">
        <v>113882</v>
      </c>
      <c r="V8" s="152">
        <v>17843</v>
      </c>
      <c r="W8" s="187">
        <f t="shared" si="2"/>
        <v>15.667972111483817</v>
      </c>
      <c r="X8" s="186">
        <f t="shared" si="3"/>
        <v>0.2267774354114763</v>
      </c>
      <c r="Y8" s="152">
        <v>96039</v>
      </c>
      <c r="Z8" s="152">
        <v>11186</v>
      </c>
      <c r="AA8" s="187">
        <f t="shared" si="4"/>
        <v>9.8224477968423454</v>
      </c>
      <c r="AB8" s="186">
        <f t="shared" si="5"/>
        <v>0.11245476153782885</v>
      </c>
      <c r="AC8" s="152">
        <v>102696</v>
      </c>
      <c r="AD8" s="186">
        <f t="shared" si="6"/>
        <v>0.40799703377174407</v>
      </c>
      <c r="AE8" s="186">
        <f t="shared" si="7"/>
        <v>2.0273446837809193</v>
      </c>
      <c r="AF8" s="152">
        <v>160236</v>
      </c>
      <c r="AG8" s="152">
        <v>30492</v>
      </c>
      <c r="AH8" s="152">
        <v>106490</v>
      </c>
      <c r="AI8" s="187">
        <f t="shared" si="8"/>
        <v>211.54487953721951</v>
      </c>
      <c r="AJ8" s="186">
        <f t="shared" si="9"/>
        <v>0.4460008357814102</v>
      </c>
      <c r="AK8" s="152">
        <v>36172</v>
      </c>
      <c r="AL8" s="186">
        <f t="shared" si="10"/>
        <v>71.856525332146717</v>
      </c>
      <c r="AM8" s="186">
        <f t="shared" si="11"/>
        <v>0.21063773818863035</v>
      </c>
      <c r="AN8" s="152">
        <v>69805</v>
      </c>
      <c r="AO8" s="152">
        <v>4538</v>
      </c>
      <c r="AP8" s="152">
        <v>1862</v>
      </c>
      <c r="AQ8" s="152">
        <v>1988</v>
      </c>
      <c r="AR8" s="152">
        <v>7334</v>
      </c>
      <c r="AS8" s="152">
        <v>4342</v>
      </c>
      <c r="AT8" s="152">
        <v>232110</v>
      </c>
      <c r="AU8" s="186">
        <f t="shared" si="12"/>
        <v>461.09195219630027</v>
      </c>
      <c r="AV8" s="186">
        <f t="shared" si="13"/>
        <v>0.55529527091778175</v>
      </c>
      <c r="AW8" s="152">
        <v>189949</v>
      </c>
      <c r="AX8" s="152">
        <v>1204</v>
      </c>
      <c r="AY8" s="254">
        <v>25</v>
      </c>
      <c r="AZ8" s="265">
        <f t="shared" si="14"/>
        <v>4.9663085627105717E-2</v>
      </c>
      <c r="BA8" s="265">
        <f t="shared" si="15"/>
        <v>3.1061530815328357E-2</v>
      </c>
      <c r="BB8" s="254">
        <v>29</v>
      </c>
      <c r="BC8" s="254">
        <v>85</v>
      </c>
      <c r="BD8" s="254">
        <v>64</v>
      </c>
      <c r="BE8" s="254">
        <v>1066</v>
      </c>
      <c r="BF8" s="265">
        <f t="shared" si="16"/>
        <v>2.1176339711397878</v>
      </c>
      <c r="BG8" s="265">
        <f t="shared" si="17"/>
        <v>0.44735676655049328</v>
      </c>
      <c r="BH8" s="254">
        <v>1680</v>
      </c>
      <c r="BI8" s="265">
        <f t="shared" si="18"/>
        <v>3.3373593541415043</v>
      </c>
      <c r="BJ8" s="265">
        <f t="shared" si="19"/>
        <v>0.33699254152727542</v>
      </c>
      <c r="BK8" s="254">
        <v>0</v>
      </c>
      <c r="BL8" s="265">
        <f t="shared" si="20"/>
        <v>0</v>
      </c>
      <c r="BM8" s="265">
        <f t="shared" si="21"/>
        <v>0</v>
      </c>
      <c r="BN8" s="265">
        <f t="shared" si="22"/>
        <v>0.22357244949990812</v>
      </c>
      <c r="BO8" s="265">
        <f t="shared" si="23"/>
        <v>0.27993520528165494</v>
      </c>
      <c r="BP8" s="254">
        <v>5</v>
      </c>
      <c r="BQ8" s="254">
        <v>31</v>
      </c>
      <c r="BR8" s="265">
        <f t="shared" si="24"/>
        <v>6.1582226177611082E-2</v>
      </c>
      <c r="BS8" s="265">
        <f t="shared" si="25"/>
        <v>0.27993520528165494</v>
      </c>
      <c r="BT8" s="264">
        <v>8</v>
      </c>
      <c r="BU8" s="78">
        <f t="shared" si="26"/>
        <v>1.589218740067383E-2</v>
      </c>
      <c r="BV8" s="78">
        <f t="shared" si="27"/>
        <v>0</v>
      </c>
    </row>
    <row r="9" spans="2:74">
      <c r="B9" s="58" t="s">
        <v>26</v>
      </c>
      <c r="C9" s="152">
        <v>1026444</v>
      </c>
      <c r="D9" s="152">
        <v>219550</v>
      </c>
      <c r="E9" s="152">
        <v>196197</v>
      </c>
      <c r="F9" s="152">
        <v>159516</v>
      </c>
      <c r="G9" s="254">
        <v>310366</v>
      </c>
      <c r="H9" s="260">
        <v>81</v>
      </c>
      <c r="I9" s="260">
        <v>8</v>
      </c>
      <c r="J9" s="260">
        <v>77</v>
      </c>
      <c r="K9" s="260">
        <v>33</v>
      </c>
      <c r="L9" s="260">
        <v>53</v>
      </c>
      <c r="M9" s="152">
        <v>56835</v>
      </c>
      <c r="N9" s="187">
        <f t="shared" si="28"/>
        <v>183.12250697563522</v>
      </c>
      <c r="O9" s="186">
        <f t="shared" si="29"/>
        <v>0.60610653740010412</v>
      </c>
      <c r="P9" s="152">
        <v>32185</v>
      </c>
      <c r="Q9" s="152">
        <v>84772</v>
      </c>
      <c r="R9" s="208">
        <v>588</v>
      </c>
      <c r="S9" s="266">
        <f t="shared" si="0"/>
        <v>0.37884046073118427</v>
      </c>
      <c r="T9" s="266">
        <f t="shared" si="1"/>
        <v>0.75768092146236854</v>
      </c>
      <c r="U9" s="152">
        <v>279368</v>
      </c>
      <c r="V9" s="152">
        <v>77897</v>
      </c>
      <c r="W9" s="187">
        <f t="shared" si="2"/>
        <v>27.883293720111109</v>
      </c>
      <c r="X9" s="186">
        <f t="shared" si="3"/>
        <v>0.40358138217753559</v>
      </c>
      <c r="Y9" s="152">
        <v>201471</v>
      </c>
      <c r="Z9" s="152">
        <v>86406</v>
      </c>
      <c r="AA9" s="187">
        <f t="shared" si="4"/>
        <v>30.929097104893906</v>
      </c>
      <c r="AB9" s="186">
        <f t="shared" si="5"/>
        <v>0.35409953928483295</v>
      </c>
      <c r="AC9" s="152">
        <v>192962</v>
      </c>
      <c r="AD9" s="186">
        <f t="shared" si="6"/>
        <v>0.41501194499021593</v>
      </c>
      <c r="AE9" s="186">
        <f t="shared" si="7"/>
        <v>2.0622019052525844</v>
      </c>
      <c r="AF9" s="152">
        <v>264459</v>
      </c>
      <c r="AG9" s="152">
        <v>52204</v>
      </c>
      <c r="AH9" s="152">
        <v>363544</v>
      </c>
      <c r="AI9" s="187">
        <f t="shared" si="8"/>
        <v>354.17811395458494</v>
      </c>
      <c r="AJ9" s="186">
        <f t="shared" si="9"/>
        <v>0.7467150005464257</v>
      </c>
      <c r="AK9" s="152">
        <v>63328</v>
      </c>
      <c r="AL9" s="186">
        <f t="shared" si="10"/>
        <v>61.696497811863097</v>
      </c>
      <c r="AM9" s="186">
        <f t="shared" si="11"/>
        <v>0.18085498419496679</v>
      </c>
      <c r="AN9" s="152">
        <v>104432</v>
      </c>
      <c r="AO9" s="152">
        <v>4917</v>
      </c>
      <c r="AP9" s="152">
        <v>2825</v>
      </c>
      <c r="AQ9" s="152">
        <v>4700</v>
      </c>
      <c r="AR9" s="152">
        <v>4472</v>
      </c>
      <c r="AS9" s="152">
        <v>4576</v>
      </c>
      <c r="AT9" s="152">
        <v>550616</v>
      </c>
      <c r="AU9" s="186">
        <f t="shared" si="12"/>
        <v>536.43062846097791</v>
      </c>
      <c r="AV9" s="186">
        <f t="shared" si="13"/>
        <v>0.64602600357904227</v>
      </c>
      <c r="AW9" s="152">
        <v>315401</v>
      </c>
      <c r="AX9" s="152">
        <v>3440</v>
      </c>
      <c r="AY9" s="254">
        <v>110</v>
      </c>
      <c r="AZ9" s="265">
        <f t="shared" si="14"/>
        <v>0.10716609966057575</v>
      </c>
      <c r="BA9" s="265">
        <f t="shared" si="15"/>
        <v>6.7026506004063555E-2</v>
      </c>
      <c r="BB9" s="254">
        <v>14</v>
      </c>
      <c r="BC9" s="254">
        <v>125</v>
      </c>
      <c r="BD9" s="254">
        <v>7</v>
      </c>
      <c r="BE9" s="254">
        <v>1058</v>
      </c>
      <c r="BF9" s="265">
        <f t="shared" si="16"/>
        <v>1.0307430312808101</v>
      </c>
      <c r="BG9" s="265">
        <f t="shared" si="17"/>
        <v>0.21774767306460002</v>
      </c>
      <c r="BH9" s="254">
        <v>2072</v>
      </c>
      <c r="BI9" s="265">
        <f t="shared" si="18"/>
        <v>2.0186196226973903</v>
      </c>
      <c r="BJ9" s="265">
        <f t="shared" si="19"/>
        <v>0.20383173786348577</v>
      </c>
      <c r="BK9" s="254">
        <v>0</v>
      </c>
      <c r="BL9" s="265">
        <f t="shared" si="20"/>
        <v>0</v>
      </c>
      <c r="BM9" s="265">
        <f t="shared" si="21"/>
        <v>0</v>
      </c>
      <c r="BN9" s="265">
        <f t="shared" si="22"/>
        <v>0.17331003908244669</v>
      </c>
      <c r="BO9" s="265">
        <f t="shared" si="23"/>
        <v>0.21700160943996943</v>
      </c>
      <c r="BP9" s="254">
        <v>4</v>
      </c>
      <c r="BQ9" s="254">
        <v>49</v>
      </c>
      <c r="BR9" s="265">
        <f t="shared" si="24"/>
        <v>4.7737626212438281E-2</v>
      </c>
      <c r="BS9" s="265">
        <f t="shared" si="25"/>
        <v>0.21700160943996943</v>
      </c>
      <c r="BT9" s="264">
        <v>49</v>
      </c>
      <c r="BU9" s="78">
        <f t="shared" si="26"/>
        <v>4.7737626212438281E-2</v>
      </c>
      <c r="BV9" s="78">
        <f t="shared" si="27"/>
        <v>0</v>
      </c>
    </row>
    <row r="10" spans="2:74">
      <c r="B10" s="58" t="s">
        <v>168</v>
      </c>
      <c r="C10" s="152">
        <v>443413</v>
      </c>
      <c r="D10" s="152">
        <v>52374</v>
      </c>
      <c r="E10" s="152">
        <v>50572</v>
      </c>
      <c r="F10" s="152">
        <v>52104</v>
      </c>
      <c r="G10" s="254">
        <v>126618</v>
      </c>
      <c r="H10" s="260">
        <v>16</v>
      </c>
      <c r="I10" s="260">
        <v>32</v>
      </c>
      <c r="J10" s="260">
        <v>225</v>
      </c>
      <c r="K10" s="260">
        <v>297</v>
      </c>
      <c r="L10" s="260">
        <v>53</v>
      </c>
      <c r="M10" s="152">
        <v>38255</v>
      </c>
      <c r="N10" s="187">
        <f t="shared" si="28"/>
        <v>302.12923912871787</v>
      </c>
      <c r="O10" s="186">
        <f t="shared" si="29"/>
        <v>1</v>
      </c>
      <c r="P10" s="152">
        <v>4104</v>
      </c>
      <c r="Q10" s="152">
        <v>56747</v>
      </c>
      <c r="R10" s="208">
        <v>371</v>
      </c>
      <c r="S10" s="266">
        <f t="shared" si="0"/>
        <v>1</v>
      </c>
      <c r="T10" s="266">
        <f t="shared" si="1"/>
        <v>2</v>
      </c>
      <c r="U10" s="152">
        <v>77563</v>
      </c>
      <c r="V10" s="152">
        <v>53588</v>
      </c>
      <c r="W10" s="187">
        <f t="shared" si="2"/>
        <v>69.089643257738871</v>
      </c>
      <c r="X10" s="186">
        <f t="shared" si="3"/>
        <v>1</v>
      </c>
      <c r="Y10" s="152">
        <v>23975</v>
      </c>
      <c r="Z10" s="152">
        <v>67748</v>
      </c>
      <c r="AA10" s="187">
        <f t="shared" si="4"/>
        <v>87.345770534919993</v>
      </c>
      <c r="AB10" s="186">
        <f t="shared" si="5"/>
        <v>1</v>
      </c>
      <c r="AC10" s="152">
        <v>9815</v>
      </c>
      <c r="AD10" s="186">
        <f t="shared" si="6"/>
        <v>0.7618454336776066</v>
      </c>
      <c r="AE10" s="186">
        <f t="shared" si="7"/>
        <v>3.7856238207191373</v>
      </c>
      <c r="AF10" s="152">
        <v>21658</v>
      </c>
      <c r="AG10" s="152">
        <v>18972</v>
      </c>
      <c r="AH10" s="152">
        <v>141724</v>
      </c>
      <c r="AI10" s="187">
        <f t="shared" si="8"/>
        <v>319.620759878488</v>
      </c>
      <c r="AJ10" s="186">
        <f t="shared" si="9"/>
        <v>0.67385760577492215</v>
      </c>
      <c r="AK10" s="152">
        <v>151265</v>
      </c>
      <c r="AL10" s="186">
        <f t="shared" si="10"/>
        <v>341.13794588791939</v>
      </c>
      <c r="AM10" s="186">
        <f t="shared" si="11"/>
        <v>1</v>
      </c>
      <c r="AN10" s="152">
        <v>16940</v>
      </c>
      <c r="AO10" s="152">
        <v>4544</v>
      </c>
      <c r="AP10" s="152">
        <v>7575</v>
      </c>
      <c r="AQ10" s="152">
        <v>5305</v>
      </c>
      <c r="AR10" s="152">
        <v>12937</v>
      </c>
      <c r="AS10" s="152">
        <v>10824</v>
      </c>
      <c r="AT10" s="152">
        <v>368190</v>
      </c>
      <c r="AU10" s="186">
        <f t="shared" si="12"/>
        <v>830.35454531103062</v>
      </c>
      <c r="AV10" s="186">
        <f t="shared" si="13"/>
        <v>0.99999999999999989</v>
      </c>
      <c r="AW10" s="152">
        <v>22840</v>
      </c>
      <c r="AX10" s="152">
        <v>719</v>
      </c>
      <c r="AY10" s="254">
        <v>392</v>
      </c>
      <c r="AZ10" s="265">
        <f t="shared" si="14"/>
        <v>0.88405166289666737</v>
      </c>
      <c r="BA10" s="265">
        <f t="shared" si="15"/>
        <v>0.55292573191263139</v>
      </c>
      <c r="BB10" s="254">
        <v>86</v>
      </c>
      <c r="BC10" s="254">
        <v>349</v>
      </c>
      <c r="BD10" s="254">
        <v>69</v>
      </c>
      <c r="BE10" s="254">
        <v>1075</v>
      </c>
      <c r="BF10" s="265">
        <f t="shared" si="16"/>
        <v>2.4243763714640756</v>
      </c>
      <c r="BG10" s="265">
        <f t="shared" si="17"/>
        <v>0.51215705321153115</v>
      </c>
      <c r="BH10" s="254">
        <v>205</v>
      </c>
      <c r="BI10" s="265">
        <f t="shared" si="18"/>
        <v>0.46232293595361434</v>
      </c>
      <c r="BJ10" s="265">
        <f t="shared" si="19"/>
        <v>4.6683429820052386E-2</v>
      </c>
      <c r="BK10" s="254">
        <v>313</v>
      </c>
      <c r="BL10" s="265">
        <f t="shared" si="20"/>
        <v>1</v>
      </c>
      <c r="BM10" s="265">
        <f t="shared" si="21"/>
        <v>0.70588819001698189</v>
      </c>
      <c r="BN10" s="265">
        <f t="shared" si="22"/>
        <v>0.36025262619731574</v>
      </c>
      <c r="BO10" s="265">
        <f t="shared" si="23"/>
        <v>0.45107254088497306</v>
      </c>
      <c r="BP10" s="254">
        <v>19</v>
      </c>
      <c r="BQ10" s="254">
        <v>44</v>
      </c>
      <c r="BR10" s="265">
        <f t="shared" si="24"/>
        <v>9.9230288692483085E-2</v>
      </c>
      <c r="BS10" s="265">
        <f t="shared" si="25"/>
        <v>0.45107254088497306</v>
      </c>
      <c r="BT10" s="264">
        <v>27</v>
      </c>
      <c r="BU10" s="78">
        <f t="shared" si="26"/>
        <v>6.0891313515841893E-2</v>
      </c>
      <c r="BV10" s="78">
        <f t="shared" si="27"/>
        <v>0</v>
      </c>
    </row>
    <row r="11" spans="2:74">
      <c r="B11" s="58" t="s">
        <v>28</v>
      </c>
      <c r="C11" s="152">
        <v>832504</v>
      </c>
      <c r="D11" s="152">
        <v>121862</v>
      </c>
      <c r="E11" s="152">
        <v>104113</v>
      </c>
      <c r="F11" s="152">
        <v>83996</v>
      </c>
      <c r="G11" s="254">
        <v>273572</v>
      </c>
      <c r="H11" s="260">
        <v>55</v>
      </c>
      <c r="I11" s="260">
        <v>19</v>
      </c>
      <c r="J11" s="260">
        <v>166</v>
      </c>
      <c r="K11" s="260">
        <v>166</v>
      </c>
      <c r="L11" s="260">
        <v>16</v>
      </c>
      <c r="M11" s="152">
        <v>27001</v>
      </c>
      <c r="N11" s="187">
        <f t="shared" si="28"/>
        <v>98.697966166128111</v>
      </c>
      <c r="O11" s="186">
        <f t="shared" si="29"/>
        <v>0.32667465899941994</v>
      </c>
      <c r="P11" s="152">
        <v>7718</v>
      </c>
      <c r="Q11" s="152">
        <v>27863</v>
      </c>
      <c r="R11" s="208">
        <v>275</v>
      </c>
      <c r="S11" s="266">
        <f t="shared" si="0"/>
        <v>0.26511641326651963</v>
      </c>
      <c r="T11" s="266">
        <f t="shared" si="1"/>
        <v>0.53023282653303927</v>
      </c>
      <c r="U11" s="152">
        <v>175774</v>
      </c>
      <c r="V11" s="152">
        <v>32343</v>
      </c>
      <c r="W11" s="187">
        <f t="shared" si="2"/>
        <v>18.400332244814361</v>
      </c>
      <c r="X11" s="186">
        <f t="shared" si="3"/>
        <v>0.2663254777010779</v>
      </c>
      <c r="Y11" s="152">
        <v>143431</v>
      </c>
      <c r="Z11" s="152">
        <v>40518</v>
      </c>
      <c r="AA11" s="187">
        <f t="shared" si="4"/>
        <v>23.051190733555586</v>
      </c>
      <c r="AB11" s="186">
        <f t="shared" si="5"/>
        <v>0.26390734883196137</v>
      </c>
      <c r="AC11" s="152">
        <v>135256</v>
      </c>
      <c r="AD11" s="186">
        <f t="shared" si="6"/>
        <v>0.53543990523093232</v>
      </c>
      <c r="AE11" s="186">
        <f t="shared" si="7"/>
        <v>2.6606106307169628</v>
      </c>
      <c r="AF11" s="152">
        <v>213240</v>
      </c>
      <c r="AG11" s="152">
        <v>44993</v>
      </c>
      <c r="AH11" s="152">
        <v>216445</v>
      </c>
      <c r="AI11" s="187">
        <f t="shared" si="8"/>
        <v>259.99274477960466</v>
      </c>
      <c r="AJ11" s="186">
        <f t="shared" si="9"/>
        <v>0.54814364555869532</v>
      </c>
      <c r="AK11" s="152">
        <v>93416</v>
      </c>
      <c r="AL11" s="186">
        <f t="shared" si="10"/>
        <v>112.21087226007323</v>
      </c>
      <c r="AM11" s="186">
        <f t="shared" si="11"/>
        <v>0.3289310779192533</v>
      </c>
      <c r="AN11" s="152">
        <v>94193</v>
      </c>
      <c r="AO11" s="152">
        <v>8802</v>
      </c>
      <c r="AP11" s="152">
        <v>3848</v>
      </c>
      <c r="AQ11" s="152">
        <v>4676</v>
      </c>
      <c r="AR11" s="152">
        <v>15590</v>
      </c>
      <c r="AS11" s="152">
        <v>10499</v>
      </c>
      <c r="AT11" s="152">
        <v>445140</v>
      </c>
      <c r="AU11" s="186">
        <f t="shared" si="12"/>
        <v>534.7001335729318</v>
      </c>
      <c r="AV11" s="186">
        <f t="shared" si="13"/>
        <v>0.64394196020525918</v>
      </c>
      <c r="AW11" s="152">
        <v>258285</v>
      </c>
      <c r="AX11" s="152">
        <v>2290</v>
      </c>
      <c r="AY11" s="254">
        <v>151</v>
      </c>
      <c r="AZ11" s="265">
        <f t="shared" si="14"/>
        <v>0.18138050988343599</v>
      </c>
      <c r="BA11" s="265">
        <f t="shared" si="15"/>
        <v>0.1134435411312693</v>
      </c>
      <c r="BB11" s="254">
        <v>58</v>
      </c>
      <c r="BC11" s="254">
        <v>282</v>
      </c>
      <c r="BD11" s="254">
        <v>30</v>
      </c>
      <c r="BE11" s="254">
        <v>2792</v>
      </c>
      <c r="BF11" s="265">
        <f t="shared" si="16"/>
        <v>3.3537376396990286</v>
      </c>
      <c r="BG11" s="265">
        <f t="shared" si="17"/>
        <v>0.70848751332928195</v>
      </c>
      <c r="BH11" s="254">
        <v>2619</v>
      </c>
      <c r="BI11" s="265">
        <f t="shared" si="18"/>
        <v>3.1459308303623765</v>
      </c>
      <c r="BJ11" s="265">
        <f t="shared" si="19"/>
        <v>0.31766289257320374</v>
      </c>
      <c r="BK11" s="254">
        <v>0</v>
      </c>
      <c r="BL11" s="265">
        <f t="shared" si="20"/>
        <v>0</v>
      </c>
      <c r="BM11" s="265">
        <f t="shared" si="21"/>
        <v>0</v>
      </c>
      <c r="BN11" s="265">
        <f t="shared" si="22"/>
        <v>0.3357896431068837</v>
      </c>
      <c r="BO11" s="265">
        <f t="shared" si="23"/>
        <v>0.42044242430066397</v>
      </c>
      <c r="BP11" s="254">
        <v>5</v>
      </c>
      <c r="BQ11" s="254">
        <v>77</v>
      </c>
      <c r="BR11" s="265">
        <f t="shared" si="24"/>
        <v>9.2492048086255441E-2</v>
      </c>
      <c r="BS11" s="265">
        <f t="shared" si="25"/>
        <v>0.42044242430066397</v>
      </c>
      <c r="BT11" s="264">
        <v>27</v>
      </c>
      <c r="BU11" s="78">
        <f t="shared" si="26"/>
        <v>3.2432276601673984E-2</v>
      </c>
      <c r="BV11" s="78">
        <f t="shared" si="27"/>
        <v>0</v>
      </c>
    </row>
    <row r="12" spans="2:74">
      <c r="B12" s="58" t="s">
        <v>29</v>
      </c>
      <c r="C12" s="152">
        <v>346797</v>
      </c>
      <c r="D12" s="152">
        <v>57464</v>
      </c>
      <c r="E12" s="152">
        <v>45524</v>
      </c>
      <c r="F12" s="152">
        <v>31275</v>
      </c>
      <c r="G12" s="254">
        <v>99647</v>
      </c>
      <c r="H12" s="260">
        <v>28</v>
      </c>
      <c r="I12" s="260">
        <v>4</v>
      </c>
      <c r="J12" s="260">
        <v>27</v>
      </c>
      <c r="K12" s="260">
        <v>9</v>
      </c>
      <c r="L12" s="260">
        <v>18</v>
      </c>
      <c r="M12" s="152">
        <v>6046</v>
      </c>
      <c r="N12" s="187">
        <f t="shared" si="28"/>
        <v>60.674179854887754</v>
      </c>
      <c r="O12" s="186">
        <f t="shared" si="29"/>
        <v>0.20082193974294021</v>
      </c>
      <c r="P12" s="152">
        <v>1335</v>
      </c>
      <c r="Q12" s="152">
        <v>10797</v>
      </c>
      <c r="R12" s="208">
        <v>29</v>
      </c>
      <c r="S12" s="266">
        <f t="shared" si="0"/>
        <v>0.13278005305806298</v>
      </c>
      <c r="T12" s="266">
        <f t="shared" si="1"/>
        <v>0.26556010611612596</v>
      </c>
      <c r="U12" s="152">
        <v>78262</v>
      </c>
      <c r="V12" s="152">
        <v>6711</v>
      </c>
      <c r="W12" s="187">
        <f t="shared" si="2"/>
        <v>8.5750428049372616</v>
      </c>
      <c r="X12" s="186">
        <f t="shared" si="3"/>
        <v>0.12411473558993595</v>
      </c>
      <c r="Y12" s="152">
        <v>71551</v>
      </c>
      <c r="Z12" s="152">
        <v>9669</v>
      </c>
      <c r="AA12" s="187">
        <f t="shared" si="4"/>
        <v>12.354654877207329</v>
      </c>
      <c r="AB12" s="186">
        <f t="shared" si="5"/>
        <v>0.14144537052619002</v>
      </c>
      <c r="AC12" s="152">
        <v>68593</v>
      </c>
      <c r="AD12" s="186">
        <f t="shared" si="6"/>
        <v>0.43113124779842565</v>
      </c>
      <c r="AE12" s="186">
        <f t="shared" si="7"/>
        <v>2.1422990141760807</v>
      </c>
      <c r="AF12" s="152">
        <v>105815</v>
      </c>
      <c r="AG12" s="152">
        <v>21568</v>
      </c>
      <c r="AH12" s="152">
        <v>94006</v>
      </c>
      <c r="AI12" s="187">
        <f t="shared" si="8"/>
        <v>271.0692422368129</v>
      </c>
      <c r="AJ12" s="186">
        <f t="shared" si="9"/>
        <v>0.57149626526876662</v>
      </c>
      <c r="AK12" s="152">
        <v>24370</v>
      </c>
      <c r="AL12" s="186">
        <f t="shared" si="10"/>
        <v>70.271657482619517</v>
      </c>
      <c r="AM12" s="186">
        <f t="shared" si="11"/>
        <v>0.20599191127716768</v>
      </c>
      <c r="AN12" s="152">
        <v>35421</v>
      </c>
      <c r="AO12" s="152">
        <v>2276</v>
      </c>
      <c r="AP12" s="152">
        <v>963</v>
      </c>
      <c r="AQ12" s="152">
        <v>1265</v>
      </c>
      <c r="AR12" s="152">
        <v>860</v>
      </c>
      <c r="AS12" s="152">
        <v>2219</v>
      </c>
      <c r="AT12" s="152">
        <v>163310</v>
      </c>
      <c r="AU12" s="186">
        <f t="shared" si="12"/>
        <v>470.90949460347122</v>
      </c>
      <c r="AV12" s="186">
        <f t="shared" si="13"/>
        <v>0.56711858478125143</v>
      </c>
      <c r="AW12" s="152">
        <v>124567</v>
      </c>
      <c r="AX12" s="152">
        <v>890</v>
      </c>
      <c r="AY12" s="254">
        <v>12</v>
      </c>
      <c r="AZ12" s="265">
        <f t="shared" si="14"/>
        <v>3.4602375453074853E-2</v>
      </c>
      <c r="BA12" s="265">
        <f t="shared" si="15"/>
        <v>2.1641884265697485E-2</v>
      </c>
      <c r="BB12" s="254">
        <v>12</v>
      </c>
      <c r="BC12" s="254">
        <v>45</v>
      </c>
      <c r="BD12" s="254">
        <v>13</v>
      </c>
      <c r="BE12" s="254">
        <v>785</v>
      </c>
      <c r="BF12" s="265">
        <f t="shared" si="16"/>
        <v>2.2635720608886469</v>
      </c>
      <c r="BG12" s="265">
        <f t="shared" si="17"/>
        <v>0.47818664217411949</v>
      </c>
      <c r="BH12" s="254">
        <v>1023</v>
      </c>
      <c r="BI12" s="265">
        <f t="shared" si="18"/>
        <v>2.9498525073746311</v>
      </c>
      <c r="BJ12" s="265">
        <f t="shared" si="19"/>
        <v>0.29786372640907816</v>
      </c>
      <c r="BK12" s="254">
        <v>0</v>
      </c>
      <c r="BL12" s="265">
        <f t="shared" si="20"/>
        <v>0</v>
      </c>
      <c r="BM12" s="265">
        <f t="shared" si="21"/>
        <v>0</v>
      </c>
      <c r="BN12" s="265">
        <f t="shared" si="22"/>
        <v>4.1874299987399062E-2</v>
      </c>
      <c r="BO12" s="265">
        <f t="shared" si="23"/>
        <v>5.2430837472230561E-2</v>
      </c>
      <c r="BP12" s="254">
        <v>4</v>
      </c>
      <c r="BQ12" s="254">
        <v>4</v>
      </c>
      <c r="BR12" s="265">
        <f t="shared" si="24"/>
        <v>1.1534125151024952E-2</v>
      </c>
      <c r="BS12" s="265">
        <f t="shared" si="25"/>
        <v>5.2430837472230561E-2</v>
      </c>
      <c r="BT12" s="264">
        <v>7</v>
      </c>
      <c r="BU12" s="78">
        <f t="shared" si="26"/>
        <v>2.0184719014293667E-2</v>
      </c>
      <c r="BV12" s="78">
        <f t="shared" si="27"/>
        <v>0</v>
      </c>
    </row>
    <row r="13" spans="2:74">
      <c r="B13" s="58" t="s">
        <v>30</v>
      </c>
      <c r="C13" s="152">
        <v>477877</v>
      </c>
      <c r="D13" s="152">
        <v>76047</v>
      </c>
      <c r="E13" s="152">
        <v>65404</v>
      </c>
      <c r="F13" s="152">
        <v>49996</v>
      </c>
      <c r="G13" s="254">
        <v>141455</v>
      </c>
      <c r="H13" s="260">
        <v>44</v>
      </c>
      <c r="I13" s="260">
        <v>15</v>
      </c>
      <c r="J13" s="260">
        <v>38</v>
      </c>
      <c r="K13" s="260">
        <v>38</v>
      </c>
      <c r="L13" s="260">
        <v>10</v>
      </c>
      <c r="M13" s="152">
        <v>11118</v>
      </c>
      <c r="N13" s="187">
        <f t="shared" si="28"/>
        <v>78.597433812873348</v>
      </c>
      <c r="O13" s="186">
        <f t="shared" si="29"/>
        <v>0.26014507579449481</v>
      </c>
      <c r="P13" s="152">
        <v>5181</v>
      </c>
      <c r="Q13" s="152">
        <v>17924</v>
      </c>
      <c r="R13" s="208">
        <v>165</v>
      </c>
      <c r="S13" s="266">
        <f t="shared" si="0"/>
        <v>0.16404810900381017</v>
      </c>
      <c r="T13" s="266">
        <f t="shared" si="1"/>
        <v>0.32809621800762034</v>
      </c>
      <c r="U13" s="152">
        <v>93880</v>
      </c>
      <c r="V13" s="152">
        <v>11410</v>
      </c>
      <c r="W13" s="187">
        <f t="shared" si="2"/>
        <v>12.153813378781424</v>
      </c>
      <c r="X13" s="186">
        <f t="shared" si="3"/>
        <v>0.17591367976009992</v>
      </c>
      <c r="Y13" s="152">
        <v>82470</v>
      </c>
      <c r="Z13" s="152">
        <v>12479</v>
      </c>
      <c r="AA13" s="187">
        <f t="shared" si="4"/>
        <v>13.292501065189605</v>
      </c>
      <c r="AB13" s="186">
        <f t="shared" si="5"/>
        <v>0.15218253824752043</v>
      </c>
      <c r="AC13" s="152">
        <v>81401</v>
      </c>
      <c r="AD13" s="186">
        <f t="shared" si="6"/>
        <v>0.41607122547908615</v>
      </c>
      <c r="AE13" s="186">
        <f t="shared" si="7"/>
        <v>2.067465489273995</v>
      </c>
      <c r="AF13" s="152">
        <v>119001</v>
      </c>
      <c r="AG13" s="152">
        <v>31046</v>
      </c>
      <c r="AH13" s="152">
        <v>144432</v>
      </c>
      <c r="AI13" s="187">
        <f t="shared" si="8"/>
        <v>302.23676803863759</v>
      </c>
      <c r="AJ13" s="186">
        <f t="shared" si="9"/>
        <v>0.63720687281106247</v>
      </c>
      <c r="AK13" s="152">
        <v>43577</v>
      </c>
      <c r="AL13" s="186">
        <f t="shared" si="10"/>
        <v>91.188736850695889</v>
      </c>
      <c r="AM13" s="186">
        <f t="shared" si="11"/>
        <v>0.26730751577151102</v>
      </c>
      <c r="AN13" s="152">
        <v>49919</v>
      </c>
      <c r="AO13" s="152">
        <v>3346</v>
      </c>
      <c r="AP13" s="152">
        <v>1896</v>
      </c>
      <c r="AQ13" s="152">
        <v>1506</v>
      </c>
      <c r="AR13" s="152">
        <v>4498</v>
      </c>
      <c r="AS13" s="152">
        <v>3505</v>
      </c>
      <c r="AT13" s="152">
        <v>256438</v>
      </c>
      <c r="AU13" s="186">
        <f t="shared" si="12"/>
        <v>536.61925558250346</v>
      </c>
      <c r="AV13" s="186">
        <f t="shared" si="13"/>
        <v>0.64625316813494271</v>
      </c>
      <c r="AW13" s="152">
        <v>144378</v>
      </c>
      <c r="AX13" s="152">
        <v>1910</v>
      </c>
      <c r="AY13" s="254">
        <v>48</v>
      </c>
      <c r="AZ13" s="265">
        <f t="shared" si="14"/>
        <v>0.10044425657648307</v>
      </c>
      <c r="BA13" s="265">
        <f t="shared" si="15"/>
        <v>6.2822362555143604E-2</v>
      </c>
      <c r="BB13" s="254">
        <v>15</v>
      </c>
      <c r="BC13" s="254">
        <v>99</v>
      </c>
      <c r="BD13" s="254">
        <v>12</v>
      </c>
      <c r="BE13" s="254">
        <v>608</v>
      </c>
      <c r="BF13" s="265">
        <f t="shared" si="16"/>
        <v>1.2722939166354523</v>
      </c>
      <c r="BG13" s="265">
        <f t="shared" si="17"/>
        <v>0.26877604931014171</v>
      </c>
      <c r="BH13" s="254">
        <v>876</v>
      </c>
      <c r="BI13" s="265">
        <f t="shared" si="18"/>
        <v>1.8331076825208159</v>
      </c>
      <c r="BJ13" s="265">
        <f t="shared" si="19"/>
        <v>0.18509952069119354</v>
      </c>
      <c r="BK13" s="254">
        <v>0</v>
      </c>
      <c r="BL13" s="265">
        <f t="shared" si="20"/>
        <v>0</v>
      </c>
      <c r="BM13" s="265">
        <f t="shared" si="21"/>
        <v>0</v>
      </c>
      <c r="BN13" s="265">
        <f t="shared" si="22"/>
        <v>0.28109200676691454</v>
      </c>
      <c r="BO13" s="265">
        <f t="shared" si="23"/>
        <v>0.35195547927903742</v>
      </c>
      <c r="BP13" s="254">
        <v>10</v>
      </c>
      <c r="BQ13" s="254">
        <v>37</v>
      </c>
      <c r="BR13" s="265">
        <f t="shared" si="24"/>
        <v>7.7425781111039038E-2</v>
      </c>
      <c r="BS13" s="265">
        <f t="shared" si="25"/>
        <v>0.35195547927903742</v>
      </c>
      <c r="BT13" s="264">
        <v>19</v>
      </c>
      <c r="BU13" s="78">
        <f t="shared" si="26"/>
        <v>3.9759184894857885E-2</v>
      </c>
      <c r="BV13" s="78">
        <f t="shared" si="27"/>
        <v>0</v>
      </c>
    </row>
    <row r="14" spans="2:74">
      <c r="B14" s="58" t="s">
        <v>31</v>
      </c>
      <c r="C14" s="152">
        <v>433897</v>
      </c>
      <c r="D14" s="152">
        <v>61671</v>
      </c>
      <c r="E14" s="152">
        <v>58496</v>
      </c>
      <c r="F14" s="152">
        <v>50261</v>
      </c>
      <c r="G14" s="254">
        <v>116705</v>
      </c>
      <c r="H14" s="260">
        <v>13</v>
      </c>
      <c r="I14" s="260">
        <v>28</v>
      </c>
      <c r="J14" s="260">
        <v>102</v>
      </c>
      <c r="K14" s="260">
        <v>9</v>
      </c>
      <c r="L14" s="260">
        <v>16</v>
      </c>
      <c r="M14" s="152">
        <v>25287</v>
      </c>
      <c r="N14" s="187">
        <f t="shared" si="28"/>
        <v>216.67452122873911</v>
      </c>
      <c r="O14" s="186">
        <f t="shared" si="29"/>
        <v>0.71715839835160089</v>
      </c>
      <c r="P14" s="152">
        <v>16631</v>
      </c>
      <c r="Q14" s="152">
        <v>30902</v>
      </c>
      <c r="R14" s="208">
        <v>165</v>
      </c>
      <c r="S14" s="266">
        <f t="shared" si="0"/>
        <v>0.60159168908999383</v>
      </c>
      <c r="T14" s="266">
        <f t="shared" si="1"/>
        <v>1.2031833781799877</v>
      </c>
      <c r="U14" s="152">
        <v>90007</v>
      </c>
      <c r="V14" s="152">
        <v>39544</v>
      </c>
      <c r="W14" s="187">
        <f t="shared" si="2"/>
        <v>43.934360660837491</v>
      </c>
      <c r="X14" s="186">
        <f t="shared" si="3"/>
        <v>0.6359037127596735</v>
      </c>
      <c r="Y14" s="152">
        <v>50463</v>
      </c>
      <c r="Z14" s="152">
        <v>44598</v>
      </c>
      <c r="AA14" s="187">
        <f t="shared" si="4"/>
        <v>49.549479484928952</v>
      </c>
      <c r="AB14" s="186">
        <f t="shared" si="5"/>
        <v>0.56727966542031416</v>
      </c>
      <c r="AC14" s="152">
        <v>45409</v>
      </c>
      <c r="AD14" s="186">
        <f t="shared" si="6"/>
        <v>1</v>
      </c>
      <c r="AE14" s="186">
        <f t="shared" si="7"/>
        <v>4.9690181936840432</v>
      </c>
      <c r="AF14" s="152">
        <v>30751</v>
      </c>
      <c r="AG14" s="152">
        <v>20103</v>
      </c>
      <c r="AH14" s="152">
        <v>154067</v>
      </c>
      <c r="AI14" s="187">
        <f t="shared" si="8"/>
        <v>355.07735706861303</v>
      </c>
      <c r="AJ14" s="186">
        <f t="shared" si="9"/>
        <v>0.74861087806094917</v>
      </c>
      <c r="AK14" s="152">
        <v>108624</v>
      </c>
      <c r="AL14" s="186">
        <f t="shared" si="10"/>
        <v>250.34512799120529</v>
      </c>
      <c r="AM14" s="186">
        <f t="shared" si="11"/>
        <v>0.73385306738481682</v>
      </c>
      <c r="AN14" s="152">
        <v>29593</v>
      </c>
      <c r="AO14" s="152">
        <v>4321</v>
      </c>
      <c r="AP14" s="152">
        <v>4527</v>
      </c>
      <c r="AQ14" s="152">
        <v>3939</v>
      </c>
      <c r="AR14" s="152">
        <v>10836</v>
      </c>
      <c r="AS14" s="152">
        <v>9320</v>
      </c>
      <c r="AT14" s="152">
        <v>335621</v>
      </c>
      <c r="AU14" s="186">
        <f t="shared" si="12"/>
        <v>773.5038499920488</v>
      </c>
      <c r="AV14" s="186">
        <f t="shared" si="13"/>
        <v>0.93153443232169342</v>
      </c>
      <c r="AW14" s="152">
        <v>39579</v>
      </c>
      <c r="AX14" s="152">
        <v>889</v>
      </c>
      <c r="AY14" s="254">
        <v>361</v>
      </c>
      <c r="AZ14" s="265">
        <f t="shared" si="14"/>
        <v>0.83199468998402848</v>
      </c>
      <c r="BA14" s="265">
        <f t="shared" si="15"/>
        <v>0.52036695615673834</v>
      </c>
      <c r="BB14" s="254">
        <v>155</v>
      </c>
      <c r="BC14" s="254">
        <v>258</v>
      </c>
      <c r="BD14" s="254">
        <v>40</v>
      </c>
      <c r="BE14" s="254">
        <v>3300</v>
      </c>
      <c r="BF14" s="265">
        <f t="shared" si="16"/>
        <v>7.6054916258927809</v>
      </c>
      <c r="BG14" s="265">
        <f t="shared" si="17"/>
        <v>1.6066837745122542</v>
      </c>
      <c r="BH14" s="254">
        <v>1839</v>
      </c>
      <c r="BI14" s="265">
        <f t="shared" si="18"/>
        <v>4.2383330606111587</v>
      </c>
      <c r="BJ14" s="265">
        <f t="shared" si="19"/>
        <v>0.42796908524759086</v>
      </c>
      <c r="BK14" s="254">
        <v>23</v>
      </c>
      <c r="BL14" s="265">
        <f t="shared" si="20"/>
        <v>7.5094005945566755E-2</v>
      </c>
      <c r="BM14" s="265">
        <f t="shared" si="21"/>
        <v>5.3007971938040591E-2</v>
      </c>
      <c r="BN14" s="265">
        <f t="shared" si="22"/>
        <v>0.5522302449891231</v>
      </c>
      <c r="BO14" s="265">
        <f t="shared" si="23"/>
        <v>0.6914478386740236</v>
      </c>
      <c r="BP14" s="254">
        <v>4</v>
      </c>
      <c r="BQ14" s="254">
        <v>66</v>
      </c>
      <c r="BR14" s="265">
        <f t="shared" si="24"/>
        <v>0.15210983251785562</v>
      </c>
      <c r="BS14" s="265">
        <f t="shared" si="25"/>
        <v>0.6914478386740236</v>
      </c>
      <c r="BT14" s="264">
        <v>38</v>
      </c>
      <c r="BU14" s="78">
        <f t="shared" si="26"/>
        <v>8.757838841937142E-2</v>
      </c>
      <c r="BV14" s="78">
        <f t="shared" si="27"/>
        <v>0</v>
      </c>
    </row>
    <row r="15" spans="2:74">
      <c r="B15" s="58" t="s">
        <v>32</v>
      </c>
      <c r="C15" s="152">
        <v>852238</v>
      </c>
      <c r="D15" s="152">
        <v>125882</v>
      </c>
      <c r="E15" s="152">
        <v>114501</v>
      </c>
      <c r="F15" s="152">
        <v>94464</v>
      </c>
      <c r="G15" s="254">
        <v>251652</v>
      </c>
      <c r="H15" s="260">
        <v>29</v>
      </c>
      <c r="I15" s="260">
        <v>8</v>
      </c>
      <c r="J15" s="260">
        <v>143</v>
      </c>
      <c r="K15" s="260">
        <v>143</v>
      </c>
      <c r="L15" s="260">
        <v>36</v>
      </c>
      <c r="M15" s="152">
        <v>37010</v>
      </c>
      <c r="N15" s="187">
        <f t="shared" si="28"/>
        <v>147.06817350944957</v>
      </c>
      <c r="O15" s="186">
        <f t="shared" si="29"/>
        <v>0.48677239559324237</v>
      </c>
      <c r="P15" s="152">
        <v>14714</v>
      </c>
      <c r="Q15" s="152">
        <v>50681</v>
      </c>
      <c r="R15" s="208">
        <v>388</v>
      </c>
      <c r="S15" s="266">
        <f t="shared" si="0"/>
        <v>0.45813522110434557</v>
      </c>
      <c r="T15" s="266">
        <f t="shared" si="1"/>
        <v>0.91627044220869114</v>
      </c>
      <c r="U15" s="152">
        <v>171488</v>
      </c>
      <c r="V15" s="152">
        <v>55370</v>
      </c>
      <c r="W15" s="187">
        <f t="shared" si="2"/>
        <v>32.287973502519129</v>
      </c>
      <c r="X15" s="186">
        <f t="shared" si="3"/>
        <v>0.4673344944345546</v>
      </c>
      <c r="Y15" s="152">
        <v>116118</v>
      </c>
      <c r="Z15" s="152">
        <v>67245</v>
      </c>
      <c r="AA15" s="187">
        <f t="shared" si="4"/>
        <v>39.212656279156562</v>
      </c>
      <c r="AB15" s="186">
        <f t="shared" si="5"/>
        <v>0.44893594777413659</v>
      </c>
      <c r="AC15" s="152">
        <v>104243</v>
      </c>
      <c r="AD15" s="186">
        <f t="shared" si="6"/>
        <v>0.63405301479815268</v>
      </c>
      <c r="AE15" s="186">
        <f t="shared" si="7"/>
        <v>3.1506209662922386</v>
      </c>
      <c r="AF15" s="152">
        <v>121513</v>
      </c>
      <c r="AG15" s="152">
        <v>44680</v>
      </c>
      <c r="AH15" s="152">
        <v>274039</v>
      </c>
      <c r="AI15" s="187">
        <f t="shared" si="8"/>
        <v>321.55219551345988</v>
      </c>
      <c r="AJ15" s="186">
        <f t="shared" si="9"/>
        <v>0.67792965852013598</v>
      </c>
      <c r="AK15" s="152">
        <v>155998</v>
      </c>
      <c r="AL15" s="186">
        <f t="shared" si="10"/>
        <v>183.04511181148928</v>
      </c>
      <c r="AM15" s="186">
        <f t="shared" si="11"/>
        <v>0.53657212285504174</v>
      </c>
      <c r="AN15" s="152">
        <v>83093</v>
      </c>
      <c r="AO15" s="152">
        <v>6057</v>
      </c>
      <c r="AP15" s="152">
        <v>6481</v>
      </c>
      <c r="AQ15" s="152">
        <v>6178</v>
      </c>
      <c r="AR15" s="152">
        <v>12752</v>
      </c>
      <c r="AS15" s="152">
        <v>14167</v>
      </c>
      <c r="AT15" s="152">
        <v>574587</v>
      </c>
      <c r="AU15" s="186">
        <f t="shared" si="12"/>
        <v>674.20955179187035</v>
      </c>
      <c r="AV15" s="186">
        <f t="shared" si="13"/>
        <v>0.81195382815581241</v>
      </c>
      <c r="AW15" s="152">
        <v>148144</v>
      </c>
      <c r="AX15" s="152">
        <v>2231</v>
      </c>
      <c r="AY15" s="254">
        <v>268</v>
      </c>
      <c r="AZ15" s="265">
        <f t="shared" si="14"/>
        <v>0.31446614678059415</v>
      </c>
      <c r="BA15" s="265">
        <f t="shared" si="15"/>
        <v>0.19668129326365916</v>
      </c>
      <c r="BB15" s="254">
        <v>117</v>
      </c>
      <c r="BC15" s="254">
        <v>549</v>
      </c>
      <c r="BD15" s="254">
        <v>61</v>
      </c>
      <c r="BE15" s="254">
        <v>2323</v>
      </c>
      <c r="BF15" s="265">
        <f t="shared" si="16"/>
        <v>2.7257643991467173</v>
      </c>
      <c r="BG15" s="265">
        <f t="shared" si="17"/>
        <v>0.57582621198903594</v>
      </c>
      <c r="BH15" s="254">
        <v>2968</v>
      </c>
      <c r="BI15" s="265">
        <f t="shared" si="18"/>
        <v>3.4825952374806102</v>
      </c>
      <c r="BJ15" s="265">
        <f t="shared" si="19"/>
        <v>0.35165785150855378</v>
      </c>
      <c r="BK15" s="254">
        <v>4</v>
      </c>
      <c r="BL15" s="265">
        <f t="shared" si="20"/>
        <v>6.6491048372716421E-3</v>
      </c>
      <c r="BM15" s="265">
        <f t="shared" si="21"/>
        <v>4.6935245788148382E-3</v>
      </c>
      <c r="BN15" s="265">
        <f t="shared" si="22"/>
        <v>0.37061352002243297</v>
      </c>
      <c r="BO15" s="265">
        <f t="shared" si="23"/>
        <v>0.46404542258986675</v>
      </c>
      <c r="BP15" s="254">
        <v>13</v>
      </c>
      <c r="BQ15" s="254">
        <v>87</v>
      </c>
      <c r="BR15" s="265">
        <f t="shared" si="24"/>
        <v>0.10208415958922273</v>
      </c>
      <c r="BS15" s="265">
        <f t="shared" si="25"/>
        <v>0.46404542258986675</v>
      </c>
      <c r="BT15" s="264">
        <v>9</v>
      </c>
      <c r="BU15" s="78">
        <f t="shared" si="26"/>
        <v>1.0560430302333387E-2</v>
      </c>
      <c r="BV15" s="78">
        <f t="shared" si="27"/>
        <v>0</v>
      </c>
    </row>
    <row r="16" spans="2:74">
      <c r="B16" s="58" t="s">
        <v>33</v>
      </c>
      <c r="C16" s="152">
        <v>982074</v>
      </c>
      <c r="D16" s="152">
        <v>135253</v>
      </c>
      <c r="E16" s="152">
        <v>128362</v>
      </c>
      <c r="F16" s="152">
        <v>109474</v>
      </c>
      <c r="G16" s="254">
        <v>265861</v>
      </c>
      <c r="H16" s="260">
        <v>52</v>
      </c>
      <c r="I16" s="260">
        <v>12</v>
      </c>
      <c r="J16" s="260">
        <v>196</v>
      </c>
      <c r="K16" s="260">
        <v>26</v>
      </c>
      <c r="L16" s="260">
        <v>36</v>
      </c>
      <c r="M16" s="152">
        <v>34883</v>
      </c>
      <c r="N16" s="187">
        <f t="shared" si="28"/>
        <v>131.20766114623808</v>
      </c>
      <c r="O16" s="186">
        <f t="shared" si="29"/>
        <v>0.43427660799933016</v>
      </c>
      <c r="P16" s="152">
        <v>23190</v>
      </c>
      <c r="Q16" s="152">
        <v>53185</v>
      </c>
      <c r="R16" s="208">
        <v>512</v>
      </c>
      <c r="S16" s="266">
        <f t="shared" si="0"/>
        <v>0.57313640279188338</v>
      </c>
      <c r="T16" s="266">
        <f t="shared" si="1"/>
        <v>1.1462728055837668</v>
      </c>
      <c r="U16" s="152">
        <v>179760</v>
      </c>
      <c r="V16" s="152">
        <v>80607</v>
      </c>
      <c r="W16" s="187">
        <f t="shared" si="2"/>
        <v>44.841455273698266</v>
      </c>
      <c r="X16" s="186">
        <f t="shared" si="3"/>
        <v>0.64903295427966301</v>
      </c>
      <c r="Y16" s="152">
        <v>99153</v>
      </c>
      <c r="Z16" s="152">
        <v>78073</v>
      </c>
      <c r="AA16" s="187">
        <f t="shared" si="4"/>
        <v>43.431797952825988</v>
      </c>
      <c r="AB16" s="186">
        <f t="shared" si="5"/>
        <v>0.49723985130410381</v>
      </c>
      <c r="AC16" s="152">
        <v>101687</v>
      </c>
      <c r="AD16" s="186">
        <f t="shared" si="6"/>
        <v>0.64697933267149199</v>
      </c>
      <c r="AE16" s="186">
        <f t="shared" si="7"/>
        <v>3.2148520749822049</v>
      </c>
      <c r="AF16" s="152">
        <v>141382</v>
      </c>
      <c r="AG16" s="152">
        <v>43433</v>
      </c>
      <c r="AH16" s="152">
        <v>345480</v>
      </c>
      <c r="AI16" s="187">
        <f t="shared" si="8"/>
        <v>351.78611795037853</v>
      </c>
      <c r="AJ16" s="186">
        <f t="shared" si="9"/>
        <v>0.74167194670652337</v>
      </c>
      <c r="AK16" s="152">
        <v>170544</v>
      </c>
      <c r="AL16" s="186">
        <f t="shared" si="10"/>
        <v>173.65697493264253</v>
      </c>
      <c r="AM16" s="186">
        <f t="shared" si="11"/>
        <v>0.509052062445429</v>
      </c>
      <c r="AN16" s="152">
        <v>69995</v>
      </c>
      <c r="AO16" s="152">
        <v>7880</v>
      </c>
      <c r="AP16" s="152">
        <v>10159</v>
      </c>
      <c r="AQ16" s="152">
        <v>9775</v>
      </c>
      <c r="AR16" s="152">
        <v>15542</v>
      </c>
      <c r="AS16" s="152">
        <v>17306</v>
      </c>
      <c r="AT16" s="152">
        <v>664687</v>
      </c>
      <c r="AU16" s="186">
        <f t="shared" si="12"/>
        <v>676.81966939354879</v>
      </c>
      <c r="AV16" s="186">
        <f t="shared" si="13"/>
        <v>0.81509720542329123</v>
      </c>
      <c r="AW16" s="152">
        <v>163847</v>
      </c>
      <c r="AX16" s="152">
        <v>2962</v>
      </c>
      <c r="AY16" s="254">
        <v>795</v>
      </c>
      <c r="AZ16" s="265">
        <f t="shared" si="14"/>
        <v>0.809511299555838</v>
      </c>
      <c r="BA16" s="265">
        <f t="shared" si="15"/>
        <v>0.50630483102295221</v>
      </c>
      <c r="BB16" s="254">
        <v>117</v>
      </c>
      <c r="BC16" s="254">
        <v>432</v>
      </c>
      <c r="BD16" s="254">
        <v>65</v>
      </c>
      <c r="BE16" s="254">
        <v>1922</v>
      </c>
      <c r="BF16" s="265">
        <f t="shared" si="16"/>
        <v>1.9570826638318499</v>
      </c>
      <c r="BG16" s="265">
        <f t="shared" si="17"/>
        <v>0.41343980324069357</v>
      </c>
      <c r="BH16" s="254">
        <v>2230</v>
      </c>
      <c r="BI16" s="265">
        <f t="shared" si="18"/>
        <v>2.2707046515843001</v>
      </c>
      <c r="BJ16" s="265">
        <f t="shared" si="19"/>
        <v>0.22928622614331592</v>
      </c>
      <c r="BK16" s="254">
        <v>8</v>
      </c>
      <c r="BL16" s="265">
        <f t="shared" si="20"/>
        <v>1.1540107585185453E-2</v>
      </c>
      <c r="BM16" s="265">
        <f t="shared" si="21"/>
        <v>8.1460256559078032E-3</v>
      </c>
      <c r="BN16" s="265">
        <f t="shared" si="22"/>
        <v>0.37706728935356787</v>
      </c>
      <c r="BO16" s="265">
        <f t="shared" si="23"/>
        <v>0.47212619124715355</v>
      </c>
      <c r="BP16" s="254">
        <v>24</v>
      </c>
      <c r="BQ16" s="254">
        <v>102</v>
      </c>
      <c r="BR16" s="265">
        <f t="shared" si="24"/>
        <v>0.10386182711282449</v>
      </c>
      <c r="BS16" s="265">
        <f t="shared" si="25"/>
        <v>0.47212619124715355</v>
      </c>
      <c r="BT16" s="264">
        <v>29</v>
      </c>
      <c r="BU16" s="78">
        <f t="shared" si="26"/>
        <v>2.9529343002665787E-2</v>
      </c>
      <c r="BV16" s="78">
        <f t="shared" si="27"/>
        <v>0</v>
      </c>
    </row>
    <row r="17" spans="2:74">
      <c r="B17" s="58" t="s">
        <v>34</v>
      </c>
      <c r="C17" s="152">
        <v>674442</v>
      </c>
      <c r="D17" s="152">
        <v>98422</v>
      </c>
      <c r="E17" s="152">
        <v>92306</v>
      </c>
      <c r="F17" s="152">
        <v>78884</v>
      </c>
      <c r="G17" s="254">
        <v>177925</v>
      </c>
      <c r="H17" s="260">
        <v>4</v>
      </c>
      <c r="I17" s="260">
        <v>4</v>
      </c>
      <c r="J17" s="260">
        <v>117</v>
      </c>
      <c r="K17" s="260">
        <v>4</v>
      </c>
      <c r="L17" s="260">
        <v>17</v>
      </c>
      <c r="M17" s="152">
        <v>29034</v>
      </c>
      <c r="N17" s="187">
        <f t="shared" si="28"/>
        <v>163.18111563861177</v>
      </c>
      <c r="O17" s="186">
        <f t="shared" si="29"/>
        <v>0.54010368579087042</v>
      </c>
      <c r="P17" s="152">
        <v>25334</v>
      </c>
      <c r="Q17" s="152">
        <v>42007</v>
      </c>
      <c r="R17" s="208">
        <v>468</v>
      </c>
      <c r="S17" s="266">
        <f t="shared" si="0"/>
        <v>0.58378378935494069</v>
      </c>
      <c r="T17" s="266">
        <f t="shared" si="1"/>
        <v>1.1675675787098814</v>
      </c>
      <c r="U17" s="152">
        <v>122226</v>
      </c>
      <c r="V17" s="152">
        <v>53878</v>
      </c>
      <c r="W17" s="187">
        <f t="shared" si="2"/>
        <v>44.08063750756795</v>
      </c>
      <c r="X17" s="186">
        <f t="shared" si="3"/>
        <v>0.638020916436421</v>
      </c>
      <c r="Y17" s="152">
        <v>68348</v>
      </c>
      <c r="Z17" s="152">
        <v>56534</v>
      </c>
      <c r="AA17" s="187">
        <f t="shared" si="4"/>
        <v>46.253661250470444</v>
      </c>
      <c r="AB17" s="186">
        <f t="shared" si="5"/>
        <v>0.52954666227346037</v>
      </c>
      <c r="AC17" s="152">
        <v>65692</v>
      </c>
      <c r="AD17" s="186">
        <f t="shared" si="6"/>
        <v>0.50427846058781933</v>
      </c>
      <c r="AE17" s="186">
        <f t="shared" si="7"/>
        <v>2.505768845343856</v>
      </c>
      <c r="AF17" s="152">
        <v>79749</v>
      </c>
      <c r="AG17" s="152">
        <v>32902</v>
      </c>
      <c r="AH17" s="152">
        <v>256496</v>
      </c>
      <c r="AI17" s="187">
        <f t="shared" si="8"/>
        <v>380.30846240299388</v>
      </c>
      <c r="AJ17" s="186">
        <f t="shared" si="9"/>
        <v>0.80180570882896496</v>
      </c>
      <c r="AK17" s="152">
        <v>139833</v>
      </c>
      <c r="AL17" s="186">
        <f t="shared" si="10"/>
        <v>207.33139395233394</v>
      </c>
      <c r="AM17" s="186">
        <f t="shared" si="11"/>
        <v>0.60776409206747262</v>
      </c>
      <c r="AN17" s="152">
        <v>35795</v>
      </c>
      <c r="AO17" s="152">
        <v>5380</v>
      </c>
      <c r="AP17" s="152">
        <v>5336</v>
      </c>
      <c r="AQ17" s="152">
        <v>5166</v>
      </c>
      <c r="AR17" s="152">
        <v>8115</v>
      </c>
      <c r="AS17" s="152">
        <v>8871</v>
      </c>
      <c r="AT17" s="152">
        <v>487208</v>
      </c>
      <c r="AU17" s="186">
        <f t="shared" si="12"/>
        <v>722.38680271987812</v>
      </c>
      <c r="AV17" s="186">
        <f t="shared" si="13"/>
        <v>0.86997392475197388</v>
      </c>
      <c r="AW17" s="152">
        <v>88483</v>
      </c>
      <c r="AX17" s="152">
        <v>1952</v>
      </c>
      <c r="AY17" s="254">
        <v>99</v>
      </c>
      <c r="AZ17" s="265">
        <f t="shared" si="14"/>
        <v>0.14678801142277614</v>
      </c>
      <c r="BA17" s="265">
        <f t="shared" si="15"/>
        <v>9.1807834381535391E-2</v>
      </c>
      <c r="BB17" s="254">
        <v>8</v>
      </c>
      <c r="BC17" s="254">
        <v>74</v>
      </c>
      <c r="BD17" s="254">
        <v>12</v>
      </c>
      <c r="BE17" s="254">
        <v>291</v>
      </c>
      <c r="BF17" s="265">
        <f t="shared" si="16"/>
        <v>0.43146779115179656</v>
      </c>
      <c r="BG17" s="265">
        <f t="shared" si="17"/>
        <v>9.114891362290567E-2</v>
      </c>
      <c r="BH17" s="254">
        <v>289</v>
      </c>
      <c r="BI17" s="265">
        <f t="shared" si="18"/>
        <v>0.42850237677961933</v>
      </c>
      <c r="BJ17" s="265">
        <f t="shared" si="19"/>
        <v>4.3268371691003525E-2</v>
      </c>
      <c r="BK17" s="254">
        <v>0</v>
      </c>
      <c r="BL17" s="265">
        <f t="shared" si="20"/>
        <v>0</v>
      </c>
      <c r="BM17" s="265">
        <f t="shared" si="21"/>
        <v>0</v>
      </c>
      <c r="BN17" s="265">
        <f t="shared" si="22"/>
        <v>0.57059000290217077</v>
      </c>
      <c r="BO17" s="265">
        <f t="shared" si="23"/>
        <v>0.7144361031574461</v>
      </c>
      <c r="BP17" s="254">
        <v>12</v>
      </c>
      <c r="BQ17" s="254">
        <v>106</v>
      </c>
      <c r="BR17" s="265">
        <f t="shared" si="24"/>
        <v>0.15716696172539671</v>
      </c>
      <c r="BS17" s="265">
        <f t="shared" si="25"/>
        <v>0.7144361031574461</v>
      </c>
      <c r="BT17" s="264">
        <v>10</v>
      </c>
      <c r="BU17" s="78">
        <f t="shared" si="26"/>
        <v>1.4827071860886481E-2</v>
      </c>
      <c r="BV17" s="78">
        <f t="shared" si="27"/>
        <v>0</v>
      </c>
    </row>
    <row r="18" spans="2:74">
      <c r="B18" s="58" t="s">
        <v>35</v>
      </c>
      <c r="C18" s="152">
        <v>4745877</v>
      </c>
      <c r="D18" s="152">
        <v>584486</v>
      </c>
      <c r="E18" s="152">
        <v>548008</v>
      </c>
      <c r="F18" s="152">
        <v>548553</v>
      </c>
      <c r="G18" s="254">
        <v>1525627</v>
      </c>
      <c r="H18" s="260">
        <v>301</v>
      </c>
      <c r="I18" s="260">
        <v>552</v>
      </c>
      <c r="J18" s="260">
        <v>2034</v>
      </c>
      <c r="K18" s="260">
        <v>370</v>
      </c>
      <c r="L18" s="260">
        <v>412</v>
      </c>
      <c r="M18" s="152">
        <v>350980</v>
      </c>
      <c r="N18" s="187">
        <f t="shared" si="28"/>
        <v>230.05623261780238</v>
      </c>
      <c r="O18" s="186">
        <f t="shared" si="29"/>
        <v>0.76144974674162602</v>
      </c>
      <c r="P18" s="152">
        <v>53094</v>
      </c>
      <c r="Q18" s="152">
        <v>585958</v>
      </c>
      <c r="R18" s="208">
        <v>2774</v>
      </c>
      <c r="S18" s="266">
        <f t="shared" si="0"/>
        <v>0.93957764995912885</v>
      </c>
      <c r="T18" s="266">
        <f t="shared" si="1"/>
        <v>1.8791552999182577</v>
      </c>
      <c r="U18" s="152">
        <v>871938</v>
      </c>
      <c r="V18" s="152">
        <v>563955</v>
      </c>
      <c r="W18" s="187">
        <f t="shared" si="2"/>
        <v>64.678337221224453</v>
      </c>
      <c r="X18" s="186">
        <f t="shared" si="3"/>
        <v>0.93615097967638872</v>
      </c>
      <c r="Y18" s="152">
        <v>307983</v>
      </c>
      <c r="Z18" s="152">
        <v>718193</v>
      </c>
      <c r="AA18" s="187">
        <f t="shared" si="4"/>
        <v>82.367438969284507</v>
      </c>
      <c r="AB18" s="186">
        <f t="shared" si="5"/>
        <v>0.94300432024186909</v>
      </c>
      <c r="AC18" s="152">
        <v>153745</v>
      </c>
      <c r="AD18" s="186">
        <f t="shared" si="6"/>
        <v>0.90675378588716837</v>
      </c>
      <c r="AE18" s="186">
        <f t="shared" si="7"/>
        <v>4.505676059265225</v>
      </c>
      <c r="AF18" s="152">
        <v>270416</v>
      </c>
      <c r="AG18" s="152">
        <v>193216</v>
      </c>
      <c r="AH18" s="152">
        <v>1465507</v>
      </c>
      <c r="AI18" s="187">
        <f t="shared" si="8"/>
        <v>308.79582424913241</v>
      </c>
      <c r="AJ18" s="186">
        <f t="shared" si="9"/>
        <v>0.65103535477771413</v>
      </c>
      <c r="AK18" s="152">
        <v>1472650</v>
      </c>
      <c r="AL18" s="186">
        <f t="shared" si="10"/>
        <v>310.3009201460552</v>
      </c>
      <c r="AM18" s="186">
        <f t="shared" si="11"/>
        <v>0.90960540709828963</v>
      </c>
      <c r="AN18" s="152">
        <v>201495</v>
      </c>
      <c r="AO18" s="152">
        <v>50235</v>
      </c>
      <c r="AP18" s="152">
        <v>79144</v>
      </c>
      <c r="AQ18" s="152">
        <v>72980</v>
      </c>
      <c r="AR18" s="152">
        <v>176918</v>
      </c>
      <c r="AS18" s="152">
        <v>186256</v>
      </c>
      <c r="AT18" s="152">
        <v>3851924</v>
      </c>
      <c r="AU18" s="186">
        <f t="shared" si="12"/>
        <v>811.63586835478463</v>
      </c>
      <c r="AV18" s="186">
        <f t="shared" si="13"/>
        <v>0.97745700669436997</v>
      </c>
      <c r="AW18" s="152">
        <v>309574</v>
      </c>
      <c r="AX18" s="152">
        <v>7343</v>
      </c>
      <c r="AY18" s="254">
        <v>7588</v>
      </c>
      <c r="AZ18" s="265">
        <f t="shared" si="14"/>
        <v>1.5988614959890448</v>
      </c>
      <c r="BA18" s="265">
        <f t="shared" si="15"/>
        <v>0.99999999999999989</v>
      </c>
      <c r="BB18" s="254">
        <v>2007</v>
      </c>
      <c r="BC18" s="254">
        <v>4524</v>
      </c>
      <c r="BD18" s="254">
        <v>923</v>
      </c>
      <c r="BE18" s="254">
        <v>18111</v>
      </c>
      <c r="BF18" s="265">
        <f t="shared" si="16"/>
        <v>3.8161545273929347</v>
      </c>
      <c r="BG18" s="265">
        <f t="shared" si="17"/>
        <v>0.80617451991132405</v>
      </c>
      <c r="BH18" s="254">
        <v>7586</v>
      </c>
      <c r="BI18" s="265">
        <f t="shared" si="18"/>
        <v>1.5984400775662748</v>
      </c>
      <c r="BJ18" s="265">
        <f t="shared" si="19"/>
        <v>0.16140377078352675</v>
      </c>
      <c r="BK18" s="254">
        <v>329</v>
      </c>
      <c r="BL18" s="265">
        <f t="shared" si="20"/>
        <v>9.8207239511944114E-2</v>
      </c>
      <c r="BM18" s="265">
        <f t="shared" si="21"/>
        <v>6.9323330545650458E-2</v>
      </c>
      <c r="BN18" s="265">
        <f t="shared" si="22"/>
        <v>0.4643389482558824</v>
      </c>
      <c r="BO18" s="265">
        <f t="shared" si="23"/>
        <v>0.5813990905007802</v>
      </c>
      <c r="BP18" s="254">
        <v>73</v>
      </c>
      <c r="BQ18" s="254">
        <v>607</v>
      </c>
      <c r="BR18" s="265">
        <f t="shared" si="24"/>
        <v>0.12790049131066819</v>
      </c>
      <c r="BS18" s="265">
        <f t="shared" si="25"/>
        <v>0.5813990905007802</v>
      </c>
      <c r="BT18" s="264">
        <v>291</v>
      </c>
      <c r="BU18" s="78">
        <f t="shared" si="26"/>
        <v>6.1316380513022142E-2</v>
      </c>
      <c r="BV18" s="78">
        <f t="shared" si="27"/>
        <v>0</v>
      </c>
    </row>
    <row r="19" spans="2:74">
      <c r="B19" s="255" t="s">
        <v>36</v>
      </c>
      <c r="C19" s="256">
        <v>482829</v>
      </c>
      <c r="D19" s="256"/>
      <c r="E19" s="256"/>
      <c r="F19" s="256"/>
      <c r="G19" s="259"/>
      <c r="H19" s="262"/>
      <c r="I19" s="262"/>
      <c r="J19" s="262"/>
      <c r="K19" s="262"/>
      <c r="L19" s="262"/>
      <c r="M19" s="256"/>
      <c r="N19" s="187" t="s">
        <v>222</v>
      </c>
      <c r="O19" s="186" t="s">
        <v>50</v>
      </c>
      <c r="P19" s="256"/>
      <c r="Q19" s="256"/>
      <c r="R19" s="258"/>
      <c r="S19" s="266" t="e">
        <f t="shared" si="0"/>
        <v>#DIV/0!</v>
      </c>
      <c r="T19" s="266" t="e">
        <f t="shared" si="1"/>
        <v>#DIV/0!</v>
      </c>
      <c r="U19" s="256"/>
      <c r="V19" s="256"/>
      <c r="W19" s="187" t="e">
        <f t="shared" si="2"/>
        <v>#DIV/0!</v>
      </c>
      <c r="X19" s="186" t="e">
        <f t="shared" si="3"/>
        <v>#DIV/0!</v>
      </c>
      <c r="Y19" s="256"/>
      <c r="Z19" s="256"/>
      <c r="AA19" s="187" t="e">
        <f t="shared" si="4"/>
        <v>#DIV/0!</v>
      </c>
      <c r="AB19" s="186" t="e">
        <f t="shared" si="5"/>
        <v>#DIV/0!</v>
      </c>
      <c r="AC19" s="256"/>
      <c r="AD19" s="186">
        <f t="shared" si="6"/>
        <v>0</v>
      </c>
      <c r="AE19" s="186">
        <f t="shared" si="7"/>
        <v>0</v>
      </c>
      <c r="AF19" s="256"/>
      <c r="AG19" s="256"/>
      <c r="AH19" s="256"/>
      <c r="AI19" s="187">
        <f t="shared" si="8"/>
        <v>0</v>
      </c>
      <c r="AJ19" s="186">
        <f t="shared" si="9"/>
        <v>0</v>
      </c>
      <c r="AK19" s="256"/>
      <c r="AL19" s="186">
        <f t="shared" si="10"/>
        <v>0</v>
      </c>
      <c r="AM19" s="186">
        <f t="shared" si="11"/>
        <v>0</v>
      </c>
      <c r="AN19" s="256"/>
      <c r="AO19" s="256"/>
      <c r="AP19" s="256"/>
      <c r="AQ19" s="256"/>
      <c r="AR19" s="256"/>
      <c r="AS19" s="256"/>
      <c r="AT19" s="256"/>
      <c r="AU19" s="186">
        <f t="shared" si="12"/>
        <v>0</v>
      </c>
      <c r="AV19" s="186">
        <f t="shared" si="13"/>
        <v>0</v>
      </c>
      <c r="AW19" s="256"/>
      <c r="AX19" s="256"/>
      <c r="AY19" s="259"/>
      <c r="AZ19" s="265">
        <f t="shared" si="14"/>
        <v>0</v>
      </c>
      <c r="BA19" s="265">
        <f t="shared" si="15"/>
        <v>0</v>
      </c>
      <c r="BB19" s="259"/>
      <c r="BC19" s="259"/>
      <c r="BD19" s="259"/>
      <c r="BE19" s="259"/>
      <c r="BF19" s="265">
        <f t="shared" si="16"/>
        <v>0</v>
      </c>
      <c r="BG19" s="265">
        <f t="shared" si="17"/>
        <v>0</v>
      </c>
      <c r="BH19" s="259"/>
      <c r="BI19" s="265">
        <f t="shared" si="18"/>
        <v>0</v>
      </c>
      <c r="BJ19" s="265">
        <f t="shared" si="19"/>
        <v>0</v>
      </c>
      <c r="BK19" s="259"/>
      <c r="BL19" s="265">
        <f t="shared" si="20"/>
        <v>0</v>
      </c>
      <c r="BM19" s="265">
        <f t="shared" si="21"/>
        <v>0</v>
      </c>
      <c r="BN19" s="265">
        <f t="shared" si="22"/>
        <v>0</v>
      </c>
      <c r="BO19" s="265">
        <f t="shared" si="23"/>
        <v>0</v>
      </c>
      <c r="BP19" s="259"/>
      <c r="BQ19" s="259"/>
      <c r="BR19" s="265">
        <f t="shared" si="24"/>
        <v>0</v>
      </c>
      <c r="BS19" s="265">
        <f t="shared" si="25"/>
        <v>0</v>
      </c>
      <c r="BT19" s="259"/>
      <c r="BU19" s="78">
        <f t="shared" si="26"/>
        <v>0</v>
      </c>
      <c r="BV19" s="78">
        <f t="shared" si="27"/>
        <v>0</v>
      </c>
    </row>
    <row r="20" spans="2:74">
      <c r="B20" s="58" t="s">
        <v>37</v>
      </c>
      <c r="C20" s="152">
        <v>33007</v>
      </c>
      <c r="D20" s="152">
        <v>4231</v>
      </c>
      <c r="E20" s="152">
        <v>3763</v>
      </c>
      <c r="F20" s="152">
        <v>3951</v>
      </c>
      <c r="G20" s="254">
        <v>13878</v>
      </c>
      <c r="H20" s="260">
        <v>8</v>
      </c>
      <c r="I20" s="260">
        <v>8</v>
      </c>
      <c r="J20" s="260">
        <v>2</v>
      </c>
      <c r="K20" s="260">
        <v>2</v>
      </c>
      <c r="L20" s="260">
        <v>4</v>
      </c>
      <c r="M20" s="152">
        <v>2590</v>
      </c>
      <c r="N20" s="187">
        <f>(M20/G20)*1000</f>
        <v>186.62631503098427</v>
      </c>
      <c r="O20" s="186">
        <f>N20*$M$29</f>
        <v>0.61770358793865299</v>
      </c>
      <c r="P20" s="152">
        <v>309</v>
      </c>
      <c r="Q20" s="152">
        <v>4263</v>
      </c>
      <c r="R20" s="208">
        <v>56</v>
      </c>
      <c r="S20" s="266">
        <f t="shared" si="0"/>
        <v>0.29803993221943659</v>
      </c>
      <c r="T20" s="266">
        <f t="shared" si="1"/>
        <v>0.59607986443887317</v>
      </c>
      <c r="U20" s="152">
        <v>5160</v>
      </c>
      <c r="V20" s="152">
        <v>759</v>
      </c>
      <c r="W20" s="187">
        <f t="shared" si="2"/>
        <v>14.709302325581394</v>
      </c>
      <c r="X20" s="186">
        <f t="shared" si="3"/>
        <v>0.21290169744701604</v>
      </c>
      <c r="Y20" s="152">
        <v>4401</v>
      </c>
      <c r="Z20" s="152">
        <v>1727</v>
      </c>
      <c r="AA20" s="187">
        <f t="shared" si="4"/>
        <v>33.468992248062015</v>
      </c>
      <c r="AB20" s="186">
        <f t="shared" si="5"/>
        <v>0.38317816699185719</v>
      </c>
      <c r="AC20" s="152">
        <v>3433</v>
      </c>
      <c r="AD20" s="186">
        <f t="shared" si="6"/>
        <v>0.67168769986407972</v>
      </c>
      <c r="AE20" s="186">
        <f t="shared" si="7"/>
        <v>3.3376284010983994</v>
      </c>
      <c r="AF20" s="152">
        <v>3294</v>
      </c>
      <c r="AG20" s="152">
        <v>1605</v>
      </c>
      <c r="AH20" s="152">
        <v>11049</v>
      </c>
      <c r="AI20" s="187">
        <f t="shared" si="8"/>
        <v>334.74717484170026</v>
      </c>
      <c r="AJ20" s="186">
        <f t="shared" si="9"/>
        <v>0.70574868123242163</v>
      </c>
      <c r="AK20" s="152">
        <v>6996</v>
      </c>
      <c r="AL20" s="186">
        <f t="shared" si="10"/>
        <v>211.95503984003395</v>
      </c>
      <c r="AM20" s="186">
        <f t="shared" si="11"/>
        <v>0.62131768803483267</v>
      </c>
      <c r="AN20" s="152">
        <v>3596</v>
      </c>
      <c r="AO20" s="152">
        <v>392</v>
      </c>
      <c r="AP20" s="152">
        <v>241</v>
      </c>
      <c r="AQ20" s="152">
        <v>166</v>
      </c>
      <c r="AR20" s="152">
        <v>310</v>
      </c>
      <c r="AS20" s="152">
        <v>452</v>
      </c>
      <c r="AT20" s="152">
        <v>23581</v>
      </c>
      <c r="AU20" s="186">
        <f t="shared" si="12"/>
        <v>714.42421304571758</v>
      </c>
      <c r="AV20" s="186">
        <f t="shared" si="13"/>
        <v>0.86038453944767845</v>
      </c>
      <c r="AW20" s="152">
        <v>4393</v>
      </c>
      <c r="AX20" s="152">
        <v>127</v>
      </c>
      <c r="AY20" s="254">
        <v>17</v>
      </c>
      <c r="AZ20" s="265">
        <f t="shared" si="14"/>
        <v>0.51504226376223228</v>
      </c>
      <c r="BA20" s="265">
        <f t="shared" si="15"/>
        <v>0.32213063173657241</v>
      </c>
      <c r="BB20" s="254">
        <v>9</v>
      </c>
      <c r="BC20" s="254">
        <v>24</v>
      </c>
      <c r="BD20" s="254">
        <v>24</v>
      </c>
      <c r="BE20" s="254">
        <v>105</v>
      </c>
      <c r="BF20" s="265">
        <f t="shared" si="16"/>
        <v>3.1811433938255522</v>
      </c>
      <c r="BG20" s="265">
        <f t="shared" si="17"/>
        <v>0.67202644176948767</v>
      </c>
      <c r="BH20" s="254">
        <v>51</v>
      </c>
      <c r="BI20" s="265">
        <f t="shared" si="18"/>
        <v>1.5451267912866968</v>
      </c>
      <c r="BJ20" s="265">
        <f t="shared" si="19"/>
        <v>0.15602041887740639</v>
      </c>
      <c r="BK20" s="254">
        <v>0</v>
      </c>
      <c r="BL20" s="265">
        <f t="shared" si="20"/>
        <v>0</v>
      </c>
      <c r="BM20" s="265">
        <f t="shared" si="21"/>
        <v>0</v>
      </c>
      <c r="BN20" s="265">
        <f t="shared" si="22"/>
        <v>0.54995461616967733</v>
      </c>
      <c r="BO20" s="265">
        <f t="shared" si="23"/>
        <v>0.68859852239135411</v>
      </c>
      <c r="BP20" s="254">
        <v>8</v>
      </c>
      <c r="BQ20" s="254">
        <v>5</v>
      </c>
      <c r="BR20" s="265">
        <f t="shared" si="24"/>
        <v>0.15148301875359771</v>
      </c>
      <c r="BS20" s="265">
        <f t="shared" si="25"/>
        <v>0.68859852239135411</v>
      </c>
      <c r="BT20" s="264">
        <v>5</v>
      </c>
      <c r="BU20" s="78">
        <f t="shared" si="26"/>
        <v>0.15148301875359771</v>
      </c>
      <c r="BV20" s="78">
        <f t="shared" si="27"/>
        <v>0</v>
      </c>
    </row>
    <row r="21" spans="2:74">
      <c r="B21" s="60" t="s">
        <v>38</v>
      </c>
      <c r="C21" s="152">
        <v>101610</v>
      </c>
      <c r="D21" s="152">
        <v>13889</v>
      </c>
      <c r="E21" s="152">
        <v>12515</v>
      </c>
      <c r="F21" s="152">
        <v>10802</v>
      </c>
      <c r="G21" s="254">
        <v>33309</v>
      </c>
      <c r="H21" s="260">
        <v>359</v>
      </c>
      <c r="I21" s="260">
        <v>359</v>
      </c>
      <c r="J21" s="260">
        <v>40</v>
      </c>
      <c r="K21" s="260">
        <v>40</v>
      </c>
      <c r="L21" s="260">
        <v>14</v>
      </c>
      <c r="M21" s="152">
        <v>5306</v>
      </c>
      <c r="N21" s="187">
        <f>(M21/G21)*1000</f>
        <v>159.29628628899096</v>
      </c>
      <c r="O21" s="186">
        <f>N21*$M$29</f>
        <v>0.52724551502651829</v>
      </c>
      <c r="P21" s="152">
        <v>704</v>
      </c>
      <c r="Q21" s="152">
        <v>11277</v>
      </c>
      <c r="R21" s="208">
        <v>25</v>
      </c>
      <c r="S21" s="266">
        <f t="shared" si="0"/>
        <v>0.63466358678023749</v>
      </c>
      <c r="T21" s="266">
        <f t="shared" si="1"/>
        <v>1.269327173560475</v>
      </c>
      <c r="U21" s="152">
        <v>21603</v>
      </c>
      <c r="V21" s="152">
        <v>8679</v>
      </c>
      <c r="W21" s="187">
        <f t="shared" si="2"/>
        <v>40.174975697819747</v>
      </c>
      <c r="X21" s="186">
        <f t="shared" si="3"/>
        <v>0.58149056506120644</v>
      </c>
      <c r="Y21" s="152">
        <v>12924</v>
      </c>
      <c r="Z21" s="152">
        <v>12979</v>
      </c>
      <c r="AA21" s="187">
        <f t="shared" si="4"/>
        <v>60.079618571494699</v>
      </c>
      <c r="AB21" s="186">
        <f t="shared" si="5"/>
        <v>0.68783660849926842</v>
      </c>
      <c r="AC21" s="152">
        <v>8624</v>
      </c>
      <c r="AD21" s="186">
        <f t="shared" si="6"/>
        <v>0.73084136386695331</v>
      </c>
      <c r="AE21" s="186">
        <f t="shared" si="7"/>
        <v>3.6315640337517507</v>
      </c>
      <c r="AF21" s="152">
        <v>9983</v>
      </c>
      <c r="AG21" s="152">
        <v>4305</v>
      </c>
      <c r="AH21" s="152">
        <v>34444</v>
      </c>
      <c r="AI21" s="187">
        <f t="shared" si="8"/>
        <v>338.98238362365908</v>
      </c>
      <c r="AJ21" s="186">
        <f t="shared" si="9"/>
        <v>0.71467778724810305</v>
      </c>
      <c r="AK21" s="152">
        <v>22330</v>
      </c>
      <c r="AL21" s="186">
        <f t="shared" si="10"/>
        <v>219.76183446511169</v>
      </c>
      <c r="AM21" s="186">
        <f t="shared" si="11"/>
        <v>0.64420225634270034</v>
      </c>
      <c r="AN21" s="152">
        <v>9842</v>
      </c>
      <c r="AO21" s="152">
        <v>1112</v>
      </c>
      <c r="AP21" s="152">
        <v>1153</v>
      </c>
      <c r="AQ21" s="152">
        <v>1272</v>
      </c>
      <c r="AR21" s="152">
        <v>1273</v>
      </c>
      <c r="AS21" s="152">
        <v>2165</v>
      </c>
      <c r="AT21" s="152">
        <v>75982</v>
      </c>
      <c r="AU21" s="186">
        <f t="shared" si="12"/>
        <v>747.78073024308628</v>
      </c>
      <c r="AV21" s="186">
        <f t="shared" si="13"/>
        <v>0.90055595464102112</v>
      </c>
      <c r="AW21" s="152">
        <v>11706</v>
      </c>
      <c r="AX21" s="152">
        <v>191</v>
      </c>
      <c r="AY21" s="254">
        <v>92</v>
      </c>
      <c r="AZ21" s="265">
        <f t="shared" si="14"/>
        <v>0.90542269461667158</v>
      </c>
      <c r="BA21" s="265">
        <f t="shared" si="15"/>
        <v>0.56629213780433385</v>
      </c>
      <c r="BB21" s="254">
        <v>25</v>
      </c>
      <c r="BC21" s="254">
        <v>73</v>
      </c>
      <c r="BD21" s="254">
        <v>12</v>
      </c>
      <c r="BE21" s="254">
        <v>216</v>
      </c>
      <c r="BF21" s="265">
        <f t="shared" si="16"/>
        <v>2.1257750221434897</v>
      </c>
      <c r="BG21" s="265">
        <f t="shared" si="17"/>
        <v>0.44907658891024627</v>
      </c>
      <c r="BH21" s="254">
        <v>359</v>
      </c>
      <c r="BI21" s="265">
        <f t="shared" si="18"/>
        <v>3.5331168192107079</v>
      </c>
      <c r="BJ21" s="265">
        <f t="shared" si="19"/>
        <v>0.35675930880534618</v>
      </c>
      <c r="BK21" s="254">
        <v>4</v>
      </c>
      <c r="BL21" s="265">
        <f t="shared" si="20"/>
        <v>5.5768328002231173E-2</v>
      </c>
      <c r="BM21" s="265">
        <f t="shared" si="21"/>
        <v>3.936620411376833E-2</v>
      </c>
      <c r="BN21" s="265">
        <f t="shared" si="22"/>
        <v>0.67885973487321782</v>
      </c>
      <c r="BO21" s="265">
        <f t="shared" si="23"/>
        <v>0.85000070296793062</v>
      </c>
      <c r="BP21" s="254">
        <v>21</v>
      </c>
      <c r="BQ21" s="254">
        <v>19</v>
      </c>
      <c r="BR21" s="265">
        <f t="shared" si="24"/>
        <v>0.18698946954039958</v>
      </c>
      <c r="BS21" s="265">
        <f t="shared" si="25"/>
        <v>0.85000070296793062</v>
      </c>
      <c r="BT21" s="264">
        <v>19</v>
      </c>
      <c r="BU21" s="78">
        <f t="shared" si="26"/>
        <v>0.18698946954039958</v>
      </c>
      <c r="BV21" s="78">
        <f t="shared" si="27"/>
        <v>0</v>
      </c>
    </row>
    <row r="22" spans="2:74">
      <c r="B22" s="60" t="s">
        <v>39</v>
      </c>
      <c r="C22" s="152">
        <v>211918</v>
      </c>
      <c r="D22" s="152">
        <v>33785</v>
      </c>
      <c r="E22" s="152">
        <v>29361</v>
      </c>
      <c r="F22" s="152">
        <v>22915</v>
      </c>
      <c r="G22" s="254">
        <v>58806</v>
      </c>
      <c r="H22" s="260">
        <v>19</v>
      </c>
      <c r="I22" s="260">
        <v>5</v>
      </c>
      <c r="J22" s="260">
        <v>32</v>
      </c>
      <c r="K22" s="260">
        <v>32</v>
      </c>
      <c r="L22" s="260">
        <v>32</v>
      </c>
      <c r="M22" s="152">
        <v>7209</v>
      </c>
      <c r="N22" s="187">
        <f>(M22/G22)*1000</f>
        <v>122.58953168044077</v>
      </c>
      <c r="O22" s="186">
        <f>N22*$M$29</f>
        <v>0.40575196241835187</v>
      </c>
      <c r="P22" s="152">
        <v>2995</v>
      </c>
      <c r="Q22" s="152">
        <v>16141</v>
      </c>
      <c r="R22" s="208">
        <v>83</v>
      </c>
      <c r="S22" s="266">
        <f t="shared" si="0"/>
        <v>0.39859044460407522</v>
      </c>
      <c r="T22" s="266">
        <f t="shared" si="1"/>
        <v>0.79718088920815044</v>
      </c>
      <c r="U22" s="152">
        <v>42092</v>
      </c>
      <c r="V22" s="152">
        <v>9381</v>
      </c>
      <c r="W22" s="187">
        <f t="shared" si="2"/>
        <v>22.286895372042192</v>
      </c>
      <c r="X22" s="186">
        <f t="shared" si="3"/>
        <v>0.3225793957120453</v>
      </c>
      <c r="Y22" s="152">
        <v>32711</v>
      </c>
      <c r="Z22" s="152">
        <v>17449</v>
      </c>
      <c r="AA22" s="187">
        <f t="shared" si="4"/>
        <v>41.454433146441126</v>
      </c>
      <c r="AB22" s="186">
        <f t="shared" si="5"/>
        <v>0.47460149349610514</v>
      </c>
      <c r="AC22" s="152">
        <v>24643</v>
      </c>
      <c r="AD22" s="186">
        <f t="shared" si="6"/>
        <v>0.49953316584040763</v>
      </c>
      <c r="AE22" s="186">
        <f t="shared" si="7"/>
        <v>2.4821893894095739</v>
      </c>
      <c r="AF22" s="152">
        <v>34732</v>
      </c>
      <c r="AG22" s="152">
        <v>15131</v>
      </c>
      <c r="AH22" s="152">
        <v>68314</v>
      </c>
      <c r="AI22" s="187">
        <f t="shared" si="8"/>
        <v>322.36053567889468</v>
      </c>
      <c r="AJ22" s="186">
        <f t="shared" si="9"/>
        <v>0.67963388501887367</v>
      </c>
      <c r="AK22" s="152">
        <v>28511</v>
      </c>
      <c r="AL22" s="186">
        <f t="shared" si="10"/>
        <v>134.5378872960296</v>
      </c>
      <c r="AM22" s="186">
        <f t="shared" si="11"/>
        <v>0.39437971916566533</v>
      </c>
      <c r="AN22" s="152">
        <v>20539</v>
      </c>
      <c r="AO22" s="152">
        <v>1383</v>
      </c>
      <c r="AP22" s="152">
        <v>1255</v>
      </c>
      <c r="AQ22" s="152">
        <v>911</v>
      </c>
      <c r="AR22" s="152">
        <v>4993</v>
      </c>
      <c r="AS22" s="152">
        <v>2370</v>
      </c>
      <c r="AT22" s="152">
        <v>132999</v>
      </c>
      <c r="AU22" s="186">
        <f t="shared" si="12"/>
        <v>627.59652318349549</v>
      </c>
      <c r="AV22" s="186">
        <f t="shared" si="13"/>
        <v>0.75581753207410107</v>
      </c>
      <c r="AW22" s="152">
        <v>44468</v>
      </c>
      <c r="AX22" s="152">
        <v>675</v>
      </c>
      <c r="AY22" s="254">
        <v>17</v>
      </c>
      <c r="AZ22" s="265">
        <f t="shared" si="14"/>
        <v>8.0219707622759748E-2</v>
      </c>
      <c r="BA22" s="265">
        <f t="shared" si="15"/>
        <v>5.0173018628568808E-2</v>
      </c>
      <c r="BB22" s="254">
        <v>8</v>
      </c>
      <c r="BC22" s="254">
        <v>75</v>
      </c>
      <c r="BD22" s="254">
        <v>17</v>
      </c>
      <c r="BE22" s="254">
        <v>367</v>
      </c>
      <c r="BF22" s="265">
        <f t="shared" si="16"/>
        <v>1.7318019233854605</v>
      </c>
      <c r="BG22" s="265">
        <f t="shared" si="17"/>
        <v>0.36584854574025133</v>
      </c>
      <c r="BH22" s="254">
        <v>496</v>
      </c>
      <c r="BI22" s="265">
        <f t="shared" si="18"/>
        <v>2.3405279400522847</v>
      </c>
      <c r="BJ22" s="265">
        <f t="shared" si="19"/>
        <v>0.23633668878211408</v>
      </c>
      <c r="BK22" s="254">
        <v>0</v>
      </c>
      <c r="BL22" s="265">
        <f t="shared" si="20"/>
        <v>0</v>
      </c>
      <c r="BM22" s="265">
        <f t="shared" si="21"/>
        <v>0</v>
      </c>
      <c r="BN22" s="265">
        <f t="shared" si="22"/>
        <v>0.42828716805350514</v>
      </c>
      <c r="BO22" s="265">
        <f t="shared" si="23"/>
        <v>0.53625863373029725</v>
      </c>
      <c r="BP22" s="254">
        <v>8</v>
      </c>
      <c r="BQ22" s="254">
        <v>25</v>
      </c>
      <c r="BR22" s="265">
        <f t="shared" si="24"/>
        <v>0.11797015826876434</v>
      </c>
      <c r="BS22" s="265">
        <f t="shared" si="25"/>
        <v>0.53625863373029725</v>
      </c>
      <c r="BT22" s="264">
        <v>25</v>
      </c>
      <c r="BU22" s="78">
        <f t="shared" si="26"/>
        <v>0.11797015826876434</v>
      </c>
      <c r="BV22" s="78">
        <f t="shared" si="27"/>
        <v>0</v>
      </c>
    </row>
    <row r="23" spans="2:74">
      <c r="B23" s="60" t="s">
        <v>111</v>
      </c>
      <c r="C23" s="152">
        <v>1125865</v>
      </c>
      <c r="D23" s="152">
        <v>168563</v>
      </c>
      <c r="E23" s="152">
        <v>150333</v>
      </c>
      <c r="F23" s="152">
        <v>124662</v>
      </c>
      <c r="G23" s="254">
        <v>309611</v>
      </c>
      <c r="H23" s="260">
        <v>38</v>
      </c>
      <c r="I23" s="260">
        <v>36</v>
      </c>
      <c r="J23" s="260">
        <v>232</v>
      </c>
      <c r="K23" s="260">
        <v>35</v>
      </c>
      <c r="L23" s="260">
        <v>26</v>
      </c>
      <c r="M23" s="152">
        <v>41006</v>
      </c>
      <c r="N23" s="187">
        <f>(M23/G23)*1000</f>
        <v>132.44361472945081</v>
      </c>
      <c r="O23" s="186">
        <f>N23*$M$29</f>
        <v>0.43836741889461783</v>
      </c>
      <c r="P23" s="152">
        <v>34228</v>
      </c>
      <c r="Q23" s="152">
        <v>56099</v>
      </c>
      <c r="R23" s="208">
        <v>728</v>
      </c>
      <c r="S23" s="266">
        <f t="shared" si="0"/>
        <v>0.3723564981757751</v>
      </c>
      <c r="T23" s="266">
        <f t="shared" si="1"/>
        <v>0.74471299635155019</v>
      </c>
      <c r="U23" s="152">
        <v>211526</v>
      </c>
      <c r="V23" s="152">
        <v>65102</v>
      </c>
      <c r="W23" s="187">
        <f t="shared" si="2"/>
        <v>30.777303972088539</v>
      </c>
      <c r="X23" s="186">
        <f t="shared" si="3"/>
        <v>0.44546914010358724</v>
      </c>
      <c r="Y23" s="152">
        <v>146424</v>
      </c>
      <c r="Z23" s="152">
        <v>55288</v>
      </c>
      <c r="AA23" s="187">
        <f t="shared" si="4"/>
        <v>26.13768520181916</v>
      </c>
      <c r="AB23" s="186">
        <f t="shared" si="5"/>
        <v>0.29924385624796296</v>
      </c>
      <c r="AC23" s="152">
        <v>156238</v>
      </c>
      <c r="AD23" s="186">
        <f t="shared" si="6"/>
        <v>0.54691173782083979</v>
      </c>
      <c r="AE23" s="186">
        <f t="shared" si="7"/>
        <v>2.7176143755711104</v>
      </c>
      <c r="AF23" s="152">
        <v>197182</v>
      </c>
      <c r="AG23" s="152">
        <v>53716</v>
      </c>
      <c r="AH23" s="152">
        <v>436963</v>
      </c>
      <c r="AI23" s="187">
        <f t="shared" si="8"/>
        <v>388.11313967482778</v>
      </c>
      <c r="AJ23" s="186">
        <f t="shared" si="9"/>
        <v>0.81826033819109822</v>
      </c>
      <c r="AK23" s="152">
        <v>153759</v>
      </c>
      <c r="AL23" s="186">
        <f t="shared" si="10"/>
        <v>136.56965977270809</v>
      </c>
      <c r="AM23" s="186">
        <f t="shared" si="11"/>
        <v>0.40033558687598464</v>
      </c>
      <c r="AN23" s="152">
        <v>66171</v>
      </c>
      <c r="AO23" s="152">
        <v>6924</v>
      </c>
      <c r="AP23" s="152">
        <v>8271</v>
      </c>
      <c r="AQ23" s="152">
        <v>9512</v>
      </c>
      <c r="AR23" s="152">
        <v>9426</v>
      </c>
      <c r="AS23" s="152">
        <v>9934</v>
      </c>
      <c r="AT23" s="152">
        <v>714410</v>
      </c>
      <c r="AU23" s="186">
        <f t="shared" si="12"/>
        <v>634.54321788136235</v>
      </c>
      <c r="AV23" s="186">
        <f t="shared" si="13"/>
        <v>0.76418347013886445</v>
      </c>
      <c r="AW23" s="152">
        <v>233738</v>
      </c>
      <c r="AX23" s="152">
        <v>3714</v>
      </c>
      <c r="AY23" s="254">
        <v>371</v>
      </c>
      <c r="AZ23" s="265">
        <f t="shared" si="14"/>
        <v>0.32952441012021871</v>
      </c>
      <c r="BA23" s="265">
        <f t="shared" si="15"/>
        <v>0.20609940945283514</v>
      </c>
      <c r="BB23" s="254">
        <v>93</v>
      </c>
      <c r="BC23" s="254">
        <v>295</v>
      </c>
      <c r="BD23" s="254">
        <v>34</v>
      </c>
      <c r="BE23" s="254">
        <v>1773</v>
      </c>
      <c r="BF23" s="265">
        <f t="shared" si="16"/>
        <v>1.5747891621109102</v>
      </c>
      <c r="BG23" s="265">
        <f t="shared" si="17"/>
        <v>0.33267911129207745</v>
      </c>
      <c r="BH23" s="254">
        <v>2186</v>
      </c>
      <c r="BI23" s="265">
        <f t="shared" si="18"/>
        <v>1.9416182224334178</v>
      </c>
      <c r="BJ23" s="265">
        <f t="shared" si="19"/>
        <v>0.19605645962025023</v>
      </c>
      <c r="BK23" s="254">
        <v>235</v>
      </c>
      <c r="BL23" s="265">
        <f t="shared" si="20"/>
        <v>0.29569612141599494</v>
      </c>
      <c r="BM23" s="265">
        <f t="shared" si="21"/>
        <v>0.2087283999413784</v>
      </c>
      <c r="BN23" s="265">
        <f t="shared" si="22"/>
        <v>0.49658923768844965</v>
      </c>
      <c r="BO23" s="265">
        <f t="shared" si="23"/>
        <v>0.62177969827643642</v>
      </c>
      <c r="BP23" s="254">
        <v>50</v>
      </c>
      <c r="BQ23" s="254">
        <v>154</v>
      </c>
      <c r="BR23" s="265">
        <f t="shared" si="24"/>
        <v>0.13678371740839268</v>
      </c>
      <c r="BS23" s="265">
        <f t="shared" si="25"/>
        <v>0.62177969827643642</v>
      </c>
      <c r="BT23" s="264">
        <v>37</v>
      </c>
      <c r="BU23" s="78">
        <f t="shared" si="26"/>
        <v>3.2863620416302135E-2</v>
      </c>
      <c r="BV23" s="78">
        <f t="shared" si="27"/>
        <v>0</v>
      </c>
    </row>
    <row r="24" spans="2:74">
      <c r="B24" s="60" t="s">
        <v>41</v>
      </c>
      <c r="C24" s="152">
        <v>890258</v>
      </c>
      <c r="D24" s="152">
        <v>132094</v>
      </c>
      <c r="E24" s="152">
        <v>111903</v>
      </c>
      <c r="F24" s="152">
        <v>85276</v>
      </c>
      <c r="G24" s="254">
        <v>300136</v>
      </c>
      <c r="H24" s="260">
        <v>94</v>
      </c>
      <c r="I24" s="260">
        <v>62</v>
      </c>
      <c r="J24" s="260">
        <v>72</v>
      </c>
      <c r="K24" s="260">
        <v>55</v>
      </c>
      <c r="L24" s="260">
        <v>27</v>
      </c>
      <c r="M24" s="152">
        <v>21723</v>
      </c>
      <c r="N24" s="187">
        <f>(M24/G24)*1000</f>
        <v>72.377189007649861</v>
      </c>
      <c r="O24" s="186">
        <f>N24*$M$29</f>
        <v>0.23955704921632756</v>
      </c>
      <c r="P24" s="152">
        <v>14556</v>
      </c>
      <c r="Q24" s="152">
        <v>23559</v>
      </c>
      <c r="R24" s="208">
        <v>106</v>
      </c>
      <c r="S24" s="266">
        <f t="shared" si="0"/>
        <v>0.12613742175120407</v>
      </c>
      <c r="T24" s="266">
        <f t="shared" si="1"/>
        <v>0.25227484350240814</v>
      </c>
      <c r="U24" s="152">
        <v>207847</v>
      </c>
      <c r="V24" s="152">
        <v>18814</v>
      </c>
      <c r="W24" s="187">
        <f t="shared" si="2"/>
        <v>9.0518506401343295</v>
      </c>
      <c r="X24" s="186">
        <f t="shared" si="3"/>
        <v>0.13101602806612281</v>
      </c>
      <c r="Y24" s="152">
        <v>189033</v>
      </c>
      <c r="Z24" s="152">
        <v>22014</v>
      </c>
      <c r="AA24" s="187">
        <f t="shared" si="4"/>
        <v>10.591444668433994</v>
      </c>
      <c r="AB24" s="186">
        <f t="shared" si="5"/>
        <v>0.12125881543628533</v>
      </c>
      <c r="AC24" s="152">
        <v>185833</v>
      </c>
      <c r="AD24" s="186">
        <f t="shared" si="6"/>
        <v>0.45510671046314638</v>
      </c>
      <c r="AE24" s="186">
        <f t="shared" si="7"/>
        <v>2.2614335243590706</v>
      </c>
      <c r="AF24" s="152">
        <v>201239</v>
      </c>
      <c r="AG24" s="152">
        <v>51491</v>
      </c>
      <c r="AH24" s="152">
        <v>274878</v>
      </c>
      <c r="AI24" s="187">
        <f t="shared" si="8"/>
        <v>308.76217905371249</v>
      </c>
      <c r="AJ24" s="186">
        <f t="shared" si="9"/>
        <v>0.65096442049034142</v>
      </c>
      <c r="AK24" s="152">
        <v>81500</v>
      </c>
      <c r="AL24" s="186">
        <f t="shared" si="10"/>
        <v>91.546495510290271</v>
      </c>
      <c r="AM24" s="186">
        <f t="shared" si="11"/>
        <v>0.2683562371579965</v>
      </c>
      <c r="AN24" s="152">
        <v>108142</v>
      </c>
      <c r="AO24" s="152">
        <v>8400</v>
      </c>
      <c r="AP24" s="152">
        <v>3310</v>
      </c>
      <c r="AQ24" s="152">
        <v>4713</v>
      </c>
      <c r="AR24" s="152">
        <v>7895</v>
      </c>
      <c r="AS24" s="152">
        <v>6934</v>
      </c>
      <c r="AT24" s="152">
        <v>501346</v>
      </c>
      <c r="AU24" s="186">
        <f t="shared" si="12"/>
        <v>563.14686304419615</v>
      </c>
      <c r="AV24" s="186">
        <f t="shared" si="13"/>
        <v>0.67820049426387496</v>
      </c>
      <c r="AW24" s="152">
        <v>243588</v>
      </c>
      <c r="AX24" s="152">
        <v>3568</v>
      </c>
      <c r="AY24" s="254">
        <v>131</v>
      </c>
      <c r="AZ24" s="265">
        <f t="shared" si="14"/>
        <v>0.14714835474660157</v>
      </c>
      <c r="BA24" s="265">
        <f t="shared" si="15"/>
        <v>9.2033209327851501E-2</v>
      </c>
      <c r="BB24" s="254">
        <v>29</v>
      </c>
      <c r="BC24" s="254">
        <v>176</v>
      </c>
      <c r="BD24" s="254">
        <v>15</v>
      </c>
      <c r="BE24" s="254">
        <v>1205</v>
      </c>
      <c r="BF24" s="265">
        <f t="shared" si="16"/>
        <v>1.3535402096920219</v>
      </c>
      <c r="BG24" s="265">
        <f t="shared" si="17"/>
        <v>0.285939581559503</v>
      </c>
      <c r="BH24" s="254">
        <v>2521</v>
      </c>
      <c r="BI24" s="265">
        <f t="shared" si="18"/>
        <v>2.8317633764594086</v>
      </c>
      <c r="BJ24" s="265">
        <f t="shared" si="19"/>
        <v>0.285939581559503</v>
      </c>
      <c r="BK24" s="254">
        <v>0</v>
      </c>
      <c r="BL24" s="265">
        <f t="shared" si="20"/>
        <v>0</v>
      </c>
      <c r="BM24" s="265">
        <f t="shared" si="21"/>
        <v>0</v>
      </c>
      <c r="BN24" s="265">
        <f t="shared" si="22"/>
        <v>0.22836789175522204</v>
      </c>
      <c r="BO24" s="265">
        <f t="shared" si="23"/>
        <v>0.28593958155950294</v>
      </c>
      <c r="BP24" s="254">
        <v>4</v>
      </c>
      <c r="BQ24" s="254">
        <v>56</v>
      </c>
      <c r="BR24" s="265">
        <f t="shared" si="24"/>
        <v>6.2903113479463257E-2</v>
      </c>
      <c r="BS24" s="265">
        <f t="shared" si="25"/>
        <v>0.28593958155950294</v>
      </c>
      <c r="BT24" s="264">
        <v>12</v>
      </c>
      <c r="BU24" s="78">
        <f t="shared" si="26"/>
        <v>1.3479238602742126E-2</v>
      </c>
      <c r="BV24" s="78">
        <f t="shared" si="27"/>
        <v>0</v>
      </c>
    </row>
    <row r="25" spans="2:74">
      <c r="B25" s="255" t="s">
        <v>42</v>
      </c>
      <c r="C25" s="256">
        <v>319751</v>
      </c>
      <c r="D25" s="256"/>
      <c r="E25" s="256"/>
      <c r="F25" s="256"/>
      <c r="G25" s="259"/>
      <c r="H25" s="262"/>
      <c r="I25" s="262"/>
      <c r="J25" s="262"/>
      <c r="K25" s="262"/>
      <c r="L25" s="262"/>
      <c r="M25" s="256"/>
      <c r="N25" s="187" t="s">
        <v>222</v>
      </c>
      <c r="O25" s="186" t="s">
        <v>50</v>
      </c>
      <c r="P25" s="256"/>
      <c r="Q25" s="256"/>
      <c r="R25" s="258"/>
      <c r="S25" s="266" t="e">
        <f t="shared" si="0"/>
        <v>#DIV/0!</v>
      </c>
      <c r="T25" s="266" t="e">
        <f t="shared" si="1"/>
        <v>#DIV/0!</v>
      </c>
      <c r="U25" s="256"/>
      <c r="V25" s="256"/>
      <c r="W25" s="187" t="e">
        <f t="shared" si="2"/>
        <v>#DIV/0!</v>
      </c>
      <c r="X25" s="186" t="e">
        <f t="shared" si="3"/>
        <v>#DIV/0!</v>
      </c>
      <c r="Y25" s="256"/>
      <c r="Z25" s="256"/>
      <c r="AA25" s="187" t="e">
        <f t="shared" si="4"/>
        <v>#DIV/0!</v>
      </c>
      <c r="AB25" s="186" t="e">
        <f t="shared" si="5"/>
        <v>#DIV/0!</v>
      </c>
      <c r="AC25" s="256"/>
      <c r="AD25" s="186">
        <f t="shared" si="6"/>
        <v>0</v>
      </c>
      <c r="AE25" s="186">
        <f t="shared" si="7"/>
        <v>0</v>
      </c>
      <c r="AF25" s="256"/>
      <c r="AG25" s="256"/>
      <c r="AH25" s="256"/>
      <c r="AI25" s="187">
        <f t="shared" si="8"/>
        <v>0</v>
      </c>
      <c r="AJ25" s="186">
        <f t="shared" si="9"/>
        <v>0</v>
      </c>
      <c r="AK25" s="256"/>
      <c r="AL25" s="186">
        <f t="shared" si="10"/>
        <v>0</v>
      </c>
      <c r="AM25" s="186">
        <f t="shared" si="11"/>
        <v>0</v>
      </c>
      <c r="AN25" s="256"/>
      <c r="AO25" s="256"/>
      <c r="AP25" s="256"/>
      <c r="AQ25" s="256"/>
      <c r="AR25" s="256"/>
      <c r="AS25" s="256"/>
      <c r="AT25" s="256"/>
      <c r="AU25" s="186">
        <f t="shared" si="12"/>
        <v>0</v>
      </c>
      <c r="AV25" s="186">
        <f t="shared" si="13"/>
        <v>0</v>
      </c>
      <c r="AW25" s="256"/>
      <c r="AX25" s="256"/>
      <c r="AY25" s="259"/>
      <c r="AZ25" s="265">
        <f t="shared" si="14"/>
        <v>0</v>
      </c>
      <c r="BA25" s="265">
        <f t="shared" si="15"/>
        <v>0</v>
      </c>
      <c r="BB25" s="259"/>
      <c r="BC25" s="259"/>
      <c r="BD25" s="259"/>
      <c r="BE25" s="259"/>
      <c r="BF25" s="265">
        <f t="shared" si="16"/>
        <v>0</v>
      </c>
      <c r="BG25" s="265">
        <f t="shared" si="17"/>
        <v>0</v>
      </c>
      <c r="BH25" s="259"/>
      <c r="BI25" s="265">
        <f t="shared" si="18"/>
        <v>0</v>
      </c>
      <c r="BJ25" s="265">
        <f t="shared" si="19"/>
        <v>0</v>
      </c>
      <c r="BK25" s="259"/>
      <c r="BL25" s="265">
        <f t="shared" si="20"/>
        <v>0</v>
      </c>
      <c r="BM25" s="265">
        <f t="shared" si="21"/>
        <v>0</v>
      </c>
      <c r="BN25" s="265">
        <f t="shared" si="22"/>
        <v>0</v>
      </c>
      <c r="BO25" s="265">
        <f t="shared" si="23"/>
        <v>0</v>
      </c>
      <c r="BP25" s="259"/>
      <c r="BQ25" s="259"/>
      <c r="BR25" s="265">
        <f t="shared" si="24"/>
        <v>0</v>
      </c>
      <c r="BS25" s="265">
        <f t="shared" si="25"/>
        <v>0</v>
      </c>
      <c r="BT25" s="259"/>
      <c r="BU25" s="78">
        <f t="shared" si="26"/>
        <v>0</v>
      </c>
      <c r="BV25" s="78">
        <f t="shared" si="27"/>
        <v>0</v>
      </c>
    </row>
    <row r="26" spans="2:74">
      <c r="B26" s="60" t="s">
        <v>43</v>
      </c>
      <c r="C26" s="152">
        <v>143085</v>
      </c>
      <c r="D26" s="152">
        <v>18032</v>
      </c>
      <c r="E26" s="152">
        <v>17449</v>
      </c>
      <c r="F26" s="152">
        <v>19483</v>
      </c>
      <c r="G26" s="254">
        <v>48613</v>
      </c>
      <c r="H26" s="260">
        <v>13</v>
      </c>
      <c r="I26" s="260">
        <v>9</v>
      </c>
      <c r="J26" s="260">
        <v>22</v>
      </c>
      <c r="K26" s="260">
        <v>12</v>
      </c>
      <c r="L26" s="260">
        <v>8</v>
      </c>
      <c r="M26" s="152">
        <v>9265</v>
      </c>
      <c r="N26" s="187">
        <f>(M26/G26)*1000</f>
        <v>190.5868800526608</v>
      </c>
      <c r="O26" s="186">
        <f>N26*$M$29</f>
        <v>0.63081243179996882</v>
      </c>
      <c r="P26" s="152">
        <v>1318</v>
      </c>
      <c r="Q26" s="152">
        <v>15759</v>
      </c>
      <c r="R26" s="208">
        <v>98</v>
      </c>
      <c r="S26" s="266">
        <f t="shared" si="0"/>
        <v>0.69111948789828026</v>
      </c>
      <c r="T26" s="266">
        <f t="shared" si="1"/>
        <v>1.3822389757965605</v>
      </c>
      <c r="U26" s="152">
        <v>33242</v>
      </c>
      <c r="V26" s="152">
        <v>17416</v>
      </c>
      <c r="W26" s="187">
        <f t="shared" si="2"/>
        <v>52.391552854822208</v>
      </c>
      <c r="X26" s="186">
        <f t="shared" si="3"/>
        <v>0.75831268457090673</v>
      </c>
      <c r="Y26" s="152">
        <v>15826</v>
      </c>
      <c r="Z26" s="152">
        <v>18116</v>
      </c>
      <c r="AA26" s="187">
        <f t="shared" si="4"/>
        <v>54.497322664099634</v>
      </c>
      <c r="AB26" s="186">
        <f t="shared" si="5"/>
        <v>0.62392629122565391</v>
      </c>
      <c r="AC26" s="152">
        <v>15126</v>
      </c>
      <c r="AD26" s="186">
        <f t="shared" si="6"/>
        <v>0.74073188256238354</v>
      </c>
      <c r="AE26" s="186">
        <f t="shared" si="7"/>
        <v>3.6807102010943158</v>
      </c>
      <c r="AF26" s="152">
        <v>11499</v>
      </c>
      <c r="AG26" s="152">
        <v>5702</v>
      </c>
      <c r="AH26" s="152">
        <v>45559</v>
      </c>
      <c r="AI26" s="187">
        <f t="shared" si="8"/>
        <v>318.40514379564593</v>
      </c>
      <c r="AJ26" s="186">
        <f t="shared" si="9"/>
        <v>0.67129471798428908</v>
      </c>
      <c r="AK26" s="152">
        <v>35752</v>
      </c>
      <c r="AL26" s="186">
        <f t="shared" si="10"/>
        <v>249.86546458398854</v>
      </c>
      <c r="AM26" s="186">
        <f t="shared" si="11"/>
        <v>0.73244699862876483</v>
      </c>
      <c r="AN26" s="152">
        <v>13829</v>
      </c>
      <c r="AO26" s="152">
        <v>1953</v>
      </c>
      <c r="AP26" s="152">
        <v>1592</v>
      </c>
      <c r="AQ26" s="152">
        <v>2387</v>
      </c>
      <c r="AR26" s="152">
        <v>3640</v>
      </c>
      <c r="AS26" s="152">
        <v>3246</v>
      </c>
      <c r="AT26" s="152">
        <v>111660</v>
      </c>
      <c r="AU26" s="186">
        <f t="shared" si="12"/>
        <v>780.37530139427611</v>
      </c>
      <c r="AV26" s="186">
        <f t="shared" si="13"/>
        <v>0.93980975452114424</v>
      </c>
      <c r="AW26" s="152">
        <v>13234</v>
      </c>
      <c r="AX26" s="152">
        <v>265</v>
      </c>
      <c r="AY26" s="254">
        <v>128</v>
      </c>
      <c r="AZ26" s="265">
        <f t="shared" si="14"/>
        <v>0.89457315581647279</v>
      </c>
      <c r="BA26" s="265">
        <f t="shared" si="15"/>
        <v>0.55950634752330186</v>
      </c>
      <c r="BB26" s="254">
        <v>61</v>
      </c>
      <c r="BC26" s="254">
        <v>206</v>
      </c>
      <c r="BD26" s="254">
        <v>17</v>
      </c>
      <c r="BE26" s="254">
        <v>336</v>
      </c>
      <c r="BF26" s="265">
        <f t="shared" si="16"/>
        <v>2.3482545340182406</v>
      </c>
      <c r="BG26" s="265">
        <f t="shared" si="17"/>
        <v>0.49607607815741356</v>
      </c>
      <c r="BH26" s="254">
        <v>399</v>
      </c>
      <c r="BI26" s="265">
        <f t="shared" si="18"/>
        <v>2.7885522591466607</v>
      </c>
      <c r="BJ26" s="265">
        <f t="shared" si="19"/>
        <v>0.28157630427940261</v>
      </c>
      <c r="BK26" s="254">
        <v>0</v>
      </c>
      <c r="BL26" s="265">
        <f t="shared" si="20"/>
        <v>0</v>
      </c>
      <c r="BM26" s="265">
        <f t="shared" si="21"/>
        <v>0</v>
      </c>
      <c r="BN26" s="265">
        <f t="shared" si="22"/>
        <v>0.40596517070915977</v>
      </c>
      <c r="BO26" s="265">
        <f t="shared" si="23"/>
        <v>0.50830924675143141</v>
      </c>
      <c r="BP26" s="254">
        <v>15</v>
      </c>
      <c r="BQ26" s="254">
        <v>16</v>
      </c>
      <c r="BR26" s="265">
        <f t="shared" si="24"/>
        <v>0.1118216444770591</v>
      </c>
      <c r="BS26" s="265">
        <f t="shared" si="25"/>
        <v>0.50830924675143141</v>
      </c>
      <c r="BT26" s="264">
        <v>8</v>
      </c>
      <c r="BU26" s="78">
        <f t="shared" si="26"/>
        <v>5.5910822238529549E-2</v>
      </c>
      <c r="BV26" s="78">
        <f t="shared" si="27"/>
        <v>0</v>
      </c>
    </row>
    <row r="27" spans="2:74">
      <c r="B27" s="60" t="s">
        <v>44</v>
      </c>
      <c r="C27" s="152">
        <v>103839</v>
      </c>
      <c r="D27" s="152">
        <v>14699</v>
      </c>
      <c r="E27" s="152">
        <v>12976</v>
      </c>
      <c r="F27" s="152">
        <v>13534</v>
      </c>
      <c r="G27" s="254">
        <v>29745</v>
      </c>
      <c r="H27" s="260">
        <v>346</v>
      </c>
      <c r="I27" s="260">
        <v>13</v>
      </c>
      <c r="J27" s="260">
        <v>14</v>
      </c>
      <c r="K27" s="260">
        <v>16</v>
      </c>
      <c r="L27" s="260">
        <v>16</v>
      </c>
      <c r="M27" s="152">
        <v>5934</v>
      </c>
      <c r="N27" s="187">
        <f>(M27/G27)*1000</f>
        <v>199.4957135653051</v>
      </c>
      <c r="O27" s="186">
        <f>N27*$M$29</f>
        <v>0.66029926180138032</v>
      </c>
      <c r="P27" s="152">
        <v>1600</v>
      </c>
      <c r="Q27" s="152">
        <v>6923</v>
      </c>
      <c r="R27" s="208">
        <v>135</v>
      </c>
      <c r="S27" s="266">
        <f t="shared" si="0"/>
        <v>0.51126158648585163</v>
      </c>
      <c r="T27" s="266">
        <f t="shared" si="1"/>
        <v>1.0225231729717033</v>
      </c>
      <c r="U27" s="152">
        <v>16872</v>
      </c>
      <c r="V27" s="152">
        <v>4927</v>
      </c>
      <c r="W27" s="187">
        <f t="shared" si="2"/>
        <v>29.202228544333806</v>
      </c>
      <c r="X27" s="186">
        <f t="shared" si="3"/>
        <v>0.42267157807422612</v>
      </c>
      <c r="Y27" s="152">
        <v>11945</v>
      </c>
      <c r="Z27" s="152">
        <v>8840</v>
      </c>
      <c r="AA27" s="187">
        <f t="shared" si="4"/>
        <v>52.394499762920823</v>
      </c>
      <c r="AB27" s="186">
        <f t="shared" si="5"/>
        <v>0.59985159489747708</v>
      </c>
      <c r="AC27" s="152">
        <v>8032</v>
      </c>
      <c r="AD27" s="186">
        <f t="shared" si="6"/>
        <v>0.66109972921627957</v>
      </c>
      <c r="AE27" s="186">
        <f t="shared" si="7"/>
        <v>3.2850165823152877</v>
      </c>
      <c r="AF27" s="152">
        <v>8475</v>
      </c>
      <c r="AG27" s="152">
        <v>4682</v>
      </c>
      <c r="AH27" s="152">
        <v>42198</v>
      </c>
      <c r="AI27" s="187">
        <f t="shared" si="8"/>
        <v>406.37910611619907</v>
      </c>
      <c r="AJ27" s="186">
        <f t="shared" si="9"/>
        <v>0.85677054140201292</v>
      </c>
      <c r="AK27" s="152">
        <v>19592</v>
      </c>
      <c r="AL27" s="186">
        <f t="shared" si="10"/>
        <v>188.67670143202457</v>
      </c>
      <c r="AM27" s="186">
        <f t="shared" si="11"/>
        <v>0.55308037029106738</v>
      </c>
      <c r="AN27" s="152">
        <v>8033</v>
      </c>
      <c r="AO27" s="152">
        <v>957</v>
      </c>
      <c r="AP27" s="152">
        <v>964</v>
      </c>
      <c r="AQ27" s="152">
        <v>1090</v>
      </c>
      <c r="AR27" s="152">
        <v>790</v>
      </c>
      <c r="AS27" s="152">
        <v>1101</v>
      </c>
      <c r="AT27" s="152">
        <v>75897</v>
      </c>
      <c r="AU27" s="186">
        <f t="shared" si="12"/>
        <v>730.9103516019992</v>
      </c>
      <c r="AV27" s="186">
        <f t="shared" si="13"/>
        <v>0.88023887594692207</v>
      </c>
      <c r="AW27" s="152">
        <v>11551</v>
      </c>
      <c r="AX27" s="152">
        <v>434</v>
      </c>
      <c r="AY27" s="254">
        <v>34</v>
      </c>
      <c r="AZ27" s="265">
        <f t="shared" si="14"/>
        <v>0.32742996369379518</v>
      </c>
      <c r="BA27" s="265">
        <f t="shared" si="15"/>
        <v>0.20478944831381357</v>
      </c>
      <c r="BB27" s="254">
        <v>11</v>
      </c>
      <c r="BC27" s="254">
        <v>16</v>
      </c>
      <c r="BD27" s="254">
        <v>4</v>
      </c>
      <c r="BE27" s="254">
        <v>223</v>
      </c>
      <c r="BF27" s="265">
        <f t="shared" si="16"/>
        <v>2.1475553501093039</v>
      </c>
      <c r="BG27" s="265">
        <f t="shared" si="17"/>
        <v>0.45367775097412816</v>
      </c>
      <c r="BH27" s="254">
        <v>346</v>
      </c>
      <c r="BI27" s="265">
        <f t="shared" si="18"/>
        <v>3.3320813952368571</v>
      </c>
      <c r="BJ27" s="265">
        <f t="shared" si="19"/>
        <v>0.33645959538734405</v>
      </c>
      <c r="BK27" s="254">
        <v>4</v>
      </c>
      <c r="BL27" s="265">
        <f t="shared" si="20"/>
        <v>5.457120935589431E-2</v>
      </c>
      <c r="BM27" s="265">
        <f t="shared" si="21"/>
        <v>3.8521172199270023E-2</v>
      </c>
      <c r="BN27" s="265">
        <f t="shared" si="22"/>
        <v>0.45451242058737668</v>
      </c>
      <c r="BO27" s="265">
        <f t="shared" si="23"/>
        <v>0.5690952889982156</v>
      </c>
      <c r="BP27" s="254">
        <v>16</v>
      </c>
      <c r="BQ27" s="254">
        <v>13</v>
      </c>
      <c r="BR27" s="265">
        <f t="shared" si="24"/>
        <v>0.12519380964762758</v>
      </c>
      <c r="BS27" s="265">
        <f t="shared" si="25"/>
        <v>0.5690952889982156</v>
      </c>
      <c r="BT27" s="264">
        <v>8</v>
      </c>
      <c r="BU27" s="78">
        <f t="shared" si="26"/>
        <v>7.7042344398540047E-2</v>
      </c>
      <c r="BV27" s="78">
        <f t="shared" si="27"/>
        <v>0</v>
      </c>
    </row>
    <row r="28" spans="2:74">
      <c r="B28" s="60" t="s">
        <v>45</v>
      </c>
      <c r="C28" s="152">
        <v>163208</v>
      </c>
      <c r="D28" s="152">
        <v>30203</v>
      </c>
      <c r="E28" s="152">
        <v>28012</v>
      </c>
      <c r="F28" s="152">
        <v>22060</v>
      </c>
      <c r="G28" s="254">
        <v>58940</v>
      </c>
      <c r="H28" s="260">
        <v>20</v>
      </c>
      <c r="I28" s="260">
        <v>20</v>
      </c>
      <c r="J28" s="260">
        <v>64</v>
      </c>
      <c r="K28" s="260">
        <v>64</v>
      </c>
      <c r="L28" s="260">
        <v>64</v>
      </c>
      <c r="M28" s="152">
        <v>8050</v>
      </c>
      <c r="N28" s="187">
        <f>(M28/G28)*1000</f>
        <v>136.57957244655583</v>
      </c>
      <c r="O28" s="186">
        <f>N28*$M$29</f>
        <v>0.45205678483957673</v>
      </c>
      <c r="P28" s="152">
        <v>1875</v>
      </c>
      <c r="Q28" s="152">
        <v>10453</v>
      </c>
      <c r="R28" s="208">
        <v>345</v>
      </c>
      <c r="S28" s="266">
        <f t="shared" si="0"/>
        <v>0.24392472969793816</v>
      </c>
      <c r="T28" s="266">
        <f t="shared" si="1"/>
        <v>0.48784945939587632</v>
      </c>
      <c r="U28" s="152">
        <v>32656</v>
      </c>
      <c r="V28" s="152">
        <v>3827</v>
      </c>
      <c r="W28" s="187">
        <f t="shared" si="2"/>
        <v>11.719132778049977</v>
      </c>
      <c r="X28" s="186">
        <f t="shared" si="3"/>
        <v>0.16962213474357885</v>
      </c>
      <c r="Y28" s="152">
        <v>28829</v>
      </c>
      <c r="Z28" s="152">
        <v>9077</v>
      </c>
      <c r="AA28" s="187">
        <f t="shared" si="4"/>
        <v>27.795810877021065</v>
      </c>
      <c r="AB28" s="186">
        <f t="shared" si="5"/>
        <v>0.31822732465229747</v>
      </c>
      <c r="AC28" s="152">
        <v>23579</v>
      </c>
      <c r="AD28" s="186">
        <f t="shared" si="6"/>
        <v>0.53793146746442744</v>
      </c>
      <c r="AE28" s="186">
        <f t="shared" si="7"/>
        <v>2.672991248785896</v>
      </c>
      <c r="AF28" s="152">
        <v>21690</v>
      </c>
      <c r="AG28" s="152">
        <v>11916</v>
      </c>
      <c r="AH28" s="152">
        <v>77412</v>
      </c>
      <c r="AI28" s="187">
        <f t="shared" si="8"/>
        <v>474.31498455958041</v>
      </c>
      <c r="AJ28" s="186">
        <f t="shared" si="9"/>
        <v>1</v>
      </c>
      <c r="AK28" s="152">
        <v>31209</v>
      </c>
      <c r="AL28" s="186">
        <f t="shared" si="10"/>
        <v>191.22224400764668</v>
      </c>
      <c r="AM28" s="186">
        <f t="shared" si="11"/>
        <v>0.56054228593635436</v>
      </c>
      <c r="AN28" s="152">
        <v>17055</v>
      </c>
      <c r="AO28" s="152">
        <v>1387</v>
      </c>
      <c r="AP28" s="152">
        <v>1013</v>
      </c>
      <c r="AQ28" s="152">
        <v>875</v>
      </c>
      <c r="AR28" s="152">
        <v>800</v>
      </c>
      <c r="AS28" s="152">
        <v>1305</v>
      </c>
      <c r="AT28" s="152">
        <v>132860</v>
      </c>
      <c r="AU28" s="186">
        <f t="shared" si="12"/>
        <v>814.05323268467237</v>
      </c>
      <c r="AV28" s="186">
        <f t="shared" si="13"/>
        <v>0.98036825026320262</v>
      </c>
      <c r="AW28" s="152">
        <v>30976</v>
      </c>
      <c r="AX28" s="152">
        <v>830</v>
      </c>
      <c r="AY28" s="254">
        <v>13</v>
      </c>
      <c r="AZ28" s="265">
        <f t="shared" si="14"/>
        <v>7.9652958188324102E-2</v>
      </c>
      <c r="BA28" s="265">
        <f t="shared" si="15"/>
        <v>4.981854800315353E-2</v>
      </c>
      <c r="BB28" s="254">
        <v>13</v>
      </c>
      <c r="BC28" s="254">
        <v>13</v>
      </c>
      <c r="BD28" s="254">
        <v>13</v>
      </c>
      <c r="BE28" s="254">
        <v>43</v>
      </c>
      <c r="BF28" s="265">
        <f t="shared" si="16"/>
        <v>0.26346747708445667</v>
      </c>
      <c r="BG28" s="265">
        <f t="shared" si="17"/>
        <v>5.5658324453625965E-2</v>
      </c>
      <c r="BH28" s="254">
        <v>43</v>
      </c>
      <c r="BI28" s="265">
        <f t="shared" si="18"/>
        <v>0.26346747708445667</v>
      </c>
      <c r="BJ28" s="265">
        <f t="shared" si="19"/>
        <v>2.6603840129559415E-2</v>
      </c>
      <c r="BK28" s="254">
        <v>13</v>
      </c>
      <c r="BL28" s="265">
        <f t="shared" si="20"/>
        <v>0.11284075766504587</v>
      </c>
      <c r="BM28" s="265">
        <f t="shared" si="21"/>
        <v>7.9652958188324102E-2</v>
      </c>
      <c r="BN28" s="265">
        <f t="shared" si="22"/>
        <v>0.20019995115829231</v>
      </c>
      <c r="BO28" s="265">
        <f t="shared" si="23"/>
        <v>0.25067048534035441</v>
      </c>
      <c r="BP28" s="254">
        <v>9</v>
      </c>
      <c r="BQ28" s="254">
        <v>9</v>
      </c>
      <c r="BR28" s="265">
        <f t="shared" si="24"/>
        <v>5.514435566883976E-2</v>
      </c>
      <c r="BS28" s="265">
        <f t="shared" si="25"/>
        <v>0.25067048534035441</v>
      </c>
      <c r="BT28" s="264">
        <v>9</v>
      </c>
      <c r="BU28" s="78">
        <f t="shared" si="26"/>
        <v>5.514435566883976E-2</v>
      </c>
      <c r="BV28" s="78">
        <f t="shared" si="27"/>
        <v>0</v>
      </c>
    </row>
    <row r="29" spans="2:74">
      <c r="M29">
        <f>1/N10</f>
        <v>3.3098418507384658E-3</v>
      </c>
      <c r="R29">
        <f>1/T10</f>
        <v>0.5</v>
      </c>
      <c r="V29">
        <f>1/W10</f>
        <v>1.4473949391654847E-2</v>
      </c>
      <c r="Z29">
        <f>1/AA10</f>
        <v>1.1448751254649584E-2</v>
      </c>
      <c r="AC29">
        <f>1/AE14</f>
        <v>0.20124699910961633</v>
      </c>
      <c r="AH29">
        <f>1/AI28</f>
        <v>2.1083036221774404E-3</v>
      </c>
      <c r="AK29">
        <f>1/AL10</f>
        <v>2.9313654844147687E-3</v>
      </c>
      <c r="AT29">
        <f>1/AU10</f>
        <v>1.2043048426084357E-3</v>
      </c>
      <c r="AY29">
        <f>1/AZ18</f>
        <v>0.62544504480759089</v>
      </c>
      <c r="BE29">
        <f>1/BF4</f>
        <v>0.21125311203319502</v>
      </c>
      <c r="BH29">
        <f>1/BI4</f>
        <v>0.10097580325267751</v>
      </c>
      <c r="BK29">
        <f>1/BM10</f>
        <v>1.4166549520766774</v>
      </c>
      <c r="BQ29">
        <f>1/BR4</f>
        <v>4.5457142857142854</v>
      </c>
      <c r="BT29">
        <f>1/BU21</f>
        <v>5.3478947368421048</v>
      </c>
    </row>
    <row r="31" spans="2:74">
      <c r="BN31">
        <f>1/BO4</f>
        <v>0.79865785110865994</v>
      </c>
    </row>
    <row r="33" spans="3:10">
      <c r="C33" s="301" t="s">
        <v>319</v>
      </c>
      <c r="D33" s="301"/>
      <c r="E33" s="301"/>
      <c r="F33" s="301"/>
      <c r="G33" s="301"/>
      <c r="H33" s="301"/>
      <c r="I33" s="301"/>
      <c r="J33" s="301"/>
    </row>
    <row r="34" spans="3:10" ht="41.4">
      <c r="C34" s="80" t="s">
        <v>5</v>
      </c>
      <c r="D34" s="13" t="s">
        <v>122</v>
      </c>
      <c r="E34" s="13" t="s">
        <v>61</v>
      </c>
      <c r="F34" s="152" t="s">
        <v>120</v>
      </c>
      <c r="G34" s="152" t="s">
        <v>121</v>
      </c>
      <c r="H34" s="204" t="s">
        <v>57</v>
      </c>
      <c r="I34" s="204" t="s">
        <v>301</v>
      </c>
      <c r="J34" s="204" t="s">
        <v>60</v>
      </c>
    </row>
    <row r="35" spans="3:10">
      <c r="C35" s="58" t="s">
        <v>21</v>
      </c>
      <c r="D35" s="78">
        <f>E35*$C$60</f>
        <v>0.5237018027215069</v>
      </c>
      <c r="E35" s="111">
        <f>SUM(F35:J35)</f>
        <v>2.1587501849513231</v>
      </c>
      <c r="F35" s="111">
        <v>0.20496062708567039</v>
      </c>
      <c r="G35" s="111">
        <v>0.14598486898191429</v>
      </c>
      <c r="H35" s="116">
        <v>0.80780468888373813</v>
      </c>
      <c r="I35" s="116">
        <v>0</v>
      </c>
      <c r="J35" s="116">
        <v>1</v>
      </c>
    </row>
    <row r="36" spans="3:10">
      <c r="C36" s="58" t="s">
        <v>22</v>
      </c>
      <c r="D36" s="78">
        <f t="shared" ref="D36:D59" si="30">E36*$C$60</f>
        <v>0.42809840054011711</v>
      </c>
      <c r="E36" s="111">
        <f t="shared" ref="E36:E59" si="31">SUM(F36:J36)</f>
        <v>1.7646635863019742</v>
      </c>
      <c r="F36" s="111">
        <v>0.46562376744121392</v>
      </c>
      <c r="G36" s="111">
        <v>0.42028908792613834</v>
      </c>
      <c r="H36" s="116">
        <v>0.58859544366993377</v>
      </c>
      <c r="I36" s="116">
        <v>6.1713020314352253E-2</v>
      </c>
      <c r="J36" s="116">
        <v>0.22844226695033568</v>
      </c>
    </row>
    <row r="37" spans="3:10">
      <c r="C37" s="60" t="s">
        <v>23</v>
      </c>
      <c r="D37" s="111" t="s">
        <v>50</v>
      </c>
      <c r="E37" s="111" t="s">
        <v>50</v>
      </c>
      <c r="F37" s="111" t="s">
        <v>50</v>
      </c>
      <c r="G37" s="111" t="s">
        <v>50</v>
      </c>
      <c r="H37" s="111" t="s">
        <v>50</v>
      </c>
      <c r="I37" s="111" t="s">
        <v>50</v>
      </c>
      <c r="J37" s="111" t="s">
        <v>50</v>
      </c>
    </row>
    <row r="38" spans="3:10">
      <c r="C38" s="58" t="s">
        <v>24</v>
      </c>
      <c r="D38" s="78">
        <f t="shared" si="30"/>
        <v>0.56880396580108306</v>
      </c>
      <c r="E38" s="111">
        <f t="shared" si="31"/>
        <v>2.3446657238778061</v>
      </c>
      <c r="F38" s="111">
        <v>0.55524109375965125</v>
      </c>
      <c r="G38" s="111">
        <v>0.68314658107237203</v>
      </c>
      <c r="H38" s="116">
        <v>0.73445977758276615</v>
      </c>
      <c r="I38" s="116">
        <v>4.8118711044524691E-2</v>
      </c>
      <c r="J38" s="116">
        <v>0.32369956041849191</v>
      </c>
    </row>
    <row r="39" spans="3:10">
      <c r="C39" s="58" t="s">
        <v>25</v>
      </c>
      <c r="D39" s="78">
        <f t="shared" si="30"/>
        <v>0.25747569462844894</v>
      </c>
      <c r="E39" s="111">
        <f t="shared" si="31"/>
        <v>1.0613400612928774</v>
      </c>
      <c r="F39" s="111">
        <v>0.26015447954657261</v>
      </c>
      <c r="G39" s="111">
        <v>0.16961609847465259</v>
      </c>
      <c r="H39" s="116">
        <v>0.40799703377174407</v>
      </c>
      <c r="I39" s="116">
        <v>0</v>
      </c>
      <c r="J39" s="116">
        <v>0.22357244949990812</v>
      </c>
    </row>
    <row r="40" spans="3:10">
      <c r="C40" s="58" t="s">
        <v>26</v>
      </c>
      <c r="D40" s="78">
        <f t="shared" si="30"/>
        <v>0.38166704414879665</v>
      </c>
      <c r="E40" s="111">
        <f t="shared" si="31"/>
        <v>1.5732689822039509</v>
      </c>
      <c r="F40" s="111">
        <v>0.60610653740010412</v>
      </c>
      <c r="G40" s="111">
        <v>0.37884046073118427</v>
      </c>
      <c r="H40" s="116">
        <v>0.41501194499021593</v>
      </c>
      <c r="I40" s="116">
        <v>0</v>
      </c>
      <c r="J40" s="116">
        <v>0.17331003908244669</v>
      </c>
    </row>
    <row r="41" spans="3:10">
      <c r="C41" s="58" t="s">
        <v>168</v>
      </c>
      <c r="D41" s="78">
        <f t="shared" si="30"/>
        <v>1</v>
      </c>
      <c r="E41" s="111">
        <f t="shared" si="31"/>
        <v>4.1220980598749222</v>
      </c>
      <c r="F41" s="111">
        <v>1</v>
      </c>
      <c r="G41" s="111">
        <v>1</v>
      </c>
      <c r="H41" s="116">
        <v>0.7618454336776066</v>
      </c>
      <c r="I41" s="116">
        <v>1</v>
      </c>
      <c r="J41" s="116">
        <v>0.36025262619731574</v>
      </c>
    </row>
    <row r="42" spans="3:10">
      <c r="C42" s="58" t="s">
        <v>28</v>
      </c>
      <c r="D42" s="78">
        <f t="shared" si="30"/>
        <v>0.35492135299861066</v>
      </c>
      <c r="E42" s="111">
        <f t="shared" si="31"/>
        <v>1.4630206206037555</v>
      </c>
      <c r="F42" s="111">
        <v>0.32667465899941994</v>
      </c>
      <c r="G42" s="111">
        <v>0.26511641326651963</v>
      </c>
      <c r="H42" s="116">
        <v>0.53543990523093232</v>
      </c>
      <c r="I42" s="116">
        <v>0</v>
      </c>
      <c r="J42" s="116">
        <v>0.3357896431068837</v>
      </c>
    </row>
    <row r="43" spans="3:10">
      <c r="C43" s="58" t="s">
        <v>29</v>
      </c>
      <c r="D43" s="78">
        <f t="shared" si="30"/>
        <v>0.1956788821785824</v>
      </c>
      <c r="E43" s="111">
        <f t="shared" si="31"/>
        <v>0.80660754058682804</v>
      </c>
      <c r="F43" s="111">
        <v>0.20082193974294021</v>
      </c>
      <c r="G43" s="111">
        <v>0.13278005305806298</v>
      </c>
      <c r="H43" s="116">
        <v>0.43113124779842565</v>
      </c>
      <c r="I43" s="116">
        <v>0</v>
      </c>
      <c r="J43" s="116">
        <v>4.1874299987399062E-2</v>
      </c>
    </row>
    <row r="44" spans="3:10">
      <c r="C44" s="58" t="s">
        <v>30</v>
      </c>
      <c r="D44" s="78">
        <f t="shared" si="30"/>
        <v>0.2720353569362518</v>
      </c>
      <c r="E44" s="111">
        <f t="shared" si="31"/>
        <v>1.1213564170443056</v>
      </c>
      <c r="F44" s="111">
        <v>0.26014507579449481</v>
      </c>
      <c r="G44" s="111">
        <v>0.16404810900381017</v>
      </c>
      <c r="H44" s="116">
        <v>0.41607122547908615</v>
      </c>
      <c r="I44" s="116">
        <v>0</v>
      </c>
      <c r="J44" s="116">
        <v>0.28109200676691454</v>
      </c>
    </row>
    <row r="45" spans="3:10">
      <c r="C45" s="58" t="s">
        <v>31</v>
      </c>
      <c r="D45" s="78">
        <f t="shared" si="30"/>
        <v>0.71470263336376771</v>
      </c>
      <c r="E45" s="111">
        <f t="shared" si="31"/>
        <v>2.9460743383762846</v>
      </c>
      <c r="F45" s="111">
        <v>0.71715839835160089</v>
      </c>
      <c r="G45" s="111">
        <v>0.60159168908999383</v>
      </c>
      <c r="H45" s="116">
        <v>1</v>
      </c>
      <c r="I45" s="116">
        <v>7.5094005945566755E-2</v>
      </c>
      <c r="J45" s="116">
        <v>0.5522302449891231</v>
      </c>
    </row>
    <row r="46" spans="3:10">
      <c r="C46" s="58" t="s">
        <v>32</v>
      </c>
      <c r="D46" s="78">
        <f t="shared" si="30"/>
        <v>0.4745698010917293</v>
      </c>
      <c r="E46" s="111">
        <f t="shared" si="31"/>
        <v>1.9562232563554451</v>
      </c>
      <c r="F46" s="111">
        <v>0.48677239559324237</v>
      </c>
      <c r="G46" s="111">
        <v>0.45813522110434557</v>
      </c>
      <c r="H46" s="116">
        <v>0.63405301479815268</v>
      </c>
      <c r="I46" s="116">
        <v>6.6491048372716421E-3</v>
      </c>
      <c r="J46" s="116">
        <v>0.37061352002243297</v>
      </c>
    </row>
    <row r="47" spans="3:10">
      <c r="C47" s="58" t="s">
        <v>33</v>
      </c>
      <c r="D47" s="78">
        <f t="shared" si="30"/>
        <v>0.49562133426380689</v>
      </c>
      <c r="E47" s="111">
        <f t="shared" si="31"/>
        <v>2.0429997404014588</v>
      </c>
      <c r="F47" s="111">
        <v>0.43427660799933016</v>
      </c>
      <c r="G47" s="111">
        <v>0.57313640279188338</v>
      </c>
      <c r="H47" s="116">
        <v>0.64697933267149199</v>
      </c>
      <c r="I47" s="116">
        <v>1.1540107585185453E-2</v>
      </c>
      <c r="J47" s="116">
        <v>0.37706728935356787</v>
      </c>
    </row>
    <row r="48" spans="3:10">
      <c r="C48" s="58" t="s">
        <v>34</v>
      </c>
      <c r="D48" s="78">
        <f t="shared" si="30"/>
        <v>0.53340699485992293</v>
      </c>
      <c r="E48" s="111">
        <f t="shared" si="31"/>
        <v>2.1987559386358009</v>
      </c>
      <c r="F48" s="111">
        <v>0.54010368579087042</v>
      </c>
      <c r="G48" s="111">
        <v>0.58378378935494069</v>
      </c>
      <c r="H48" s="116">
        <v>0.50427846058781933</v>
      </c>
      <c r="I48" s="116">
        <v>0</v>
      </c>
      <c r="J48" s="116">
        <v>0.57059000290217077</v>
      </c>
    </row>
    <row r="49" spans="3:10">
      <c r="C49" s="58" t="s">
        <v>35</v>
      </c>
      <c r="D49" s="78">
        <f t="shared" si="30"/>
        <v>0.76910527704718101</v>
      </c>
      <c r="E49" s="111">
        <f t="shared" si="31"/>
        <v>3.1703273703557495</v>
      </c>
      <c r="F49" s="111">
        <v>0.76144974674162602</v>
      </c>
      <c r="G49" s="111">
        <v>0.93957764995912885</v>
      </c>
      <c r="H49" s="116">
        <v>0.90675378588716837</v>
      </c>
      <c r="I49" s="116">
        <v>9.8207239511944114E-2</v>
      </c>
      <c r="J49" s="116">
        <v>0.4643389482558824</v>
      </c>
    </row>
    <row r="50" spans="3:10">
      <c r="C50" s="60" t="s">
        <v>36</v>
      </c>
      <c r="D50" s="111" t="s">
        <v>50</v>
      </c>
      <c r="E50" s="111" t="s">
        <v>50</v>
      </c>
      <c r="F50" s="111" t="s">
        <v>50</v>
      </c>
      <c r="G50" s="111" t="s">
        <v>50</v>
      </c>
      <c r="H50" s="111" t="s">
        <v>50</v>
      </c>
      <c r="I50" s="111" t="s">
        <v>50</v>
      </c>
      <c r="J50" s="111" t="s">
        <v>50</v>
      </c>
    </row>
    <row r="51" spans="3:10">
      <c r="C51" s="58" t="s">
        <v>37</v>
      </c>
      <c r="D51" s="78">
        <f t="shared" si="30"/>
        <v>0.5185189204976608</v>
      </c>
      <c r="E51" s="111">
        <f t="shared" si="31"/>
        <v>2.1373858361918465</v>
      </c>
      <c r="F51" s="111">
        <v>0.61770358793865299</v>
      </c>
      <c r="G51" s="111">
        <v>0.29803993221943659</v>
      </c>
      <c r="H51" s="116">
        <v>0.67168769986407972</v>
      </c>
      <c r="I51" s="116">
        <v>0</v>
      </c>
      <c r="J51" s="116">
        <v>0.54995461616967733</v>
      </c>
    </row>
    <row r="52" spans="3:10">
      <c r="C52" s="60" t="s">
        <v>38</v>
      </c>
      <c r="D52" s="78">
        <f t="shared" si="30"/>
        <v>0.63738865266802536</v>
      </c>
      <c r="E52" s="111">
        <f t="shared" si="31"/>
        <v>2.627378528549158</v>
      </c>
      <c r="F52" s="111">
        <v>0.52724551502651829</v>
      </c>
      <c r="G52" s="111">
        <v>0.63466358678023749</v>
      </c>
      <c r="H52" s="116">
        <v>0.73084136386695331</v>
      </c>
      <c r="I52" s="116">
        <v>5.5768328002231173E-2</v>
      </c>
      <c r="J52" s="116">
        <v>0.67885973487321782</v>
      </c>
    </row>
    <row r="53" spans="3:10">
      <c r="C53" s="60" t="s">
        <v>39</v>
      </c>
      <c r="D53" s="78">
        <f t="shared" si="30"/>
        <v>0.42021386094073154</v>
      </c>
      <c r="E53" s="111">
        <f t="shared" si="31"/>
        <v>1.7321627409163398</v>
      </c>
      <c r="F53" s="111">
        <v>0.40575196241835187</v>
      </c>
      <c r="G53" s="111">
        <v>0.39859044460407522</v>
      </c>
      <c r="H53" s="116">
        <v>0.49953316584040763</v>
      </c>
      <c r="I53" s="116">
        <v>0</v>
      </c>
      <c r="J53" s="116">
        <v>0.42828716805350514</v>
      </c>
    </row>
    <row r="54" spans="3:10">
      <c r="C54" s="60" t="s">
        <v>111</v>
      </c>
      <c r="D54" s="78">
        <f t="shared" si="30"/>
        <v>0.52155989080495402</v>
      </c>
      <c r="E54" s="111">
        <f t="shared" si="31"/>
        <v>2.1499210139956775</v>
      </c>
      <c r="F54" s="111">
        <v>0.43836741889461783</v>
      </c>
      <c r="G54" s="111">
        <v>0.3723564981757751</v>
      </c>
      <c r="H54" s="116">
        <v>0.54691173782083979</v>
      </c>
      <c r="I54" s="116">
        <v>0.29569612141599494</v>
      </c>
      <c r="J54" s="116">
        <v>0.49658923768844965</v>
      </c>
    </row>
    <row r="55" spans="3:10">
      <c r="C55" s="60" t="s">
        <v>41</v>
      </c>
      <c r="D55" s="78">
        <f t="shared" si="30"/>
        <v>0.25452307488719356</v>
      </c>
      <c r="E55" s="111">
        <f t="shared" si="31"/>
        <v>1.0491690731859</v>
      </c>
      <c r="F55" s="111">
        <v>0.23955704921632756</v>
      </c>
      <c r="G55" s="111">
        <v>0.12613742175120407</v>
      </c>
      <c r="H55" s="116">
        <v>0.45510671046314638</v>
      </c>
      <c r="I55" s="116">
        <v>0</v>
      </c>
      <c r="J55" s="116">
        <v>0.22836789175522204</v>
      </c>
    </row>
    <row r="56" spans="3:10">
      <c r="C56" s="60" t="s">
        <v>42</v>
      </c>
      <c r="D56" s="111" t="s">
        <v>50</v>
      </c>
      <c r="E56" s="111" t="s">
        <v>50</v>
      </c>
      <c r="F56" s="111" t="s">
        <v>50</v>
      </c>
      <c r="G56" s="111" t="s">
        <v>50</v>
      </c>
      <c r="H56" s="111" t="s">
        <v>50</v>
      </c>
      <c r="I56" s="111" t="s">
        <v>50</v>
      </c>
      <c r="J56" s="111" t="s">
        <v>50</v>
      </c>
    </row>
    <row r="57" spans="3:10">
      <c r="C57" s="60" t="s">
        <v>43</v>
      </c>
      <c r="D57" s="78">
        <f t="shared" si="30"/>
        <v>0.59887681882189348</v>
      </c>
      <c r="E57" s="111">
        <f t="shared" si="31"/>
        <v>2.4686289729697926</v>
      </c>
      <c r="F57" s="111">
        <v>0.63081243179996882</v>
      </c>
      <c r="G57" s="111">
        <v>0.69111948789828026</v>
      </c>
      <c r="H57" s="116">
        <v>0.74073188256238354</v>
      </c>
      <c r="I57" s="116">
        <v>0</v>
      </c>
      <c r="J57" s="116">
        <v>0.40596517070915977</v>
      </c>
    </row>
    <row r="58" spans="3:10">
      <c r="C58" s="60" t="s">
        <v>44</v>
      </c>
      <c r="D58" s="78">
        <f t="shared" si="30"/>
        <v>0.5680952207909965</v>
      </c>
      <c r="E58" s="111">
        <f t="shared" si="31"/>
        <v>2.3417442074467822</v>
      </c>
      <c r="F58" s="111">
        <v>0.66029926180138032</v>
      </c>
      <c r="G58" s="111">
        <v>0.51126158648585163</v>
      </c>
      <c r="H58" s="116">
        <v>0.66109972921627957</v>
      </c>
      <c r="I58" s="116">
        <v>5.457120935589431E-2</v>
      </c>
      <c r="J58" s="116">
        <v>0.45451242058737668</v>
      </c>
    </row>
    <row r="59" spans="3:10">
      <c r="C59" s="60" t="s">
        <v>45</v>
      </c>
      <c r="D59" s="78">
        <f t="shared" si="30"/>
        <v>0.37528308845525621</v>
      </c>
      <c r="E59" s="111">
        <f t="shared" si="31"/>
        <v>1.5469536908252806</v>
      </c>
      <c r="F59" s="111">
        <v>0.45205678483957673</v>
      </c>
      <c r="G59" s="111">
        <v>0.24392472969793816</v>
      </c>
      <c r="H59" s="116">
        <v>0.53793146746442744</v>
      </c>
      <c r="I59" s="116">
        <v>0.11284075766504587</v>
      </c>
      <c r="J59" s="116">
        <v>0.20019995115829231</v>
      </c>
    </row>
    <row r="60" spans="3:10">
      <c r="C60">
        <f>1/E41</f>
        <v>0.24259490809647144</v>
      </c>
    </row>
  </sheetData>
  <mergeCells count="7">
    <mergeCell ref="BN2:BV2"/>
    <mergeCell ref="H2:R2"/>
    <mergeCell ref="C33:J33"/>
    <mergeCell ref="C2:G2"/>
    <mergeCell ref="S2:AC2"/>
    <mergeCell ref="AD2:BJ2"/>
    <mergeCell ref="BK2:BM2"/>
  </mergeCells>
  <conditionalFormatting sqref="N4:N28">
    <cfRule type="dataBar" priority="19">
      <dataBar>
        <cfvo type="min"/>
        <cfvo type="max"/>
        <color rgb="FF638EC6"/>
      </dataBar>
      <extLst>
        <ext xmlns:x14="http://schemas.microsoft.com/office/spreadsheetml/2009/9/main" uri="{B025F937-C7B1-47D3-B67F-A62EFF666E3E}">
          <x14:id>{FA165E2C-4489-4616-BF87-F5366EF2208D}</x14:id>
        </ext>
      </extLst>
    </cfRule>
  </conditionalFormatting>
  <conditionalFormatting sqref="W4:W28">
    <cfRule type="dataBar" priority="18">
      <dataBar>
        <cfvo type="min"/>
        <cfvo type="max"/>
        <color rgb="FF638EC6"/>
      </dataBar>
      <extLst>
        <ext xmlns:x14="http://schemas.microsoft.com/office/spreadsheetml/2009/9/main" uri="{B025F937-C7B1-47D3-B67F-A62EFF666E3E}">
          <x14:id>{08C10A1F-F36A-4D11-AF4D-387DB4926DE8}</x14:id>
        </ext>
      </extLst>
    </cfRule>
  </conditionalFormatting>
  <conditionalFormatting sqref="X4:X28">
    <cfRule type="dataBar" priority="17">
      <dataBar>
        <cfvo type="min"/>
        <cfvo type="max"/>
        <color rgb="FFFF555A"/>
      </dataBar>
      <extLst>
        <ext xmlns:x14="http://schemas.microsoft.com/office/spreadsheetml/2009/9/main" uri="{B025F937-C7B1-47D3-B67F-A62EFF666E3E}">
          <x14:id>{C77E33C1-D85A-40F4-A42F-9E9F5F533D03}</x14:id>
        </ext>
      </extLst>
    </cfRule>
  </conditionalFormatting>
  <conditionalFormatting sqref="AA4:AA28">
    <cfRule type="dataBar" priority="16">
      <dataBar>
        <cfvo type="min"/>
        <cfvo type="max"/>
        <color rgb="FF638EC6"/>
      </dataBar>
      <extLst>
        <ext xmlns:x14="http://schemas.microsoft.com/office/spreadsheetml/2009/9/main" uri="{B025F937-C7B1-47D3-B67F-A62EFF666E3E}">
          <x14:id>{E530C85C-2105-406F-9DCB-779B68EDC78F}</x14:id>
        </ext>
      </extLst>
    </cfRule>
  </conditionalFormatting>
  <conditionalFormatting sqref="AI4:AI28">
    <cfRule type="dataBar" priority="15">
      <dataBar>
        <cfvo type="min"/>
        <cfvo type="max"/>
        <color rgb="FF638EC6"/>
      </dataBar>
      <extLst>
        <ext xmlns:x14="http://schemas.microsoft.com/office/spreadsheetml/2009/9/main" uri="{B025F937-C7B1-47D3-B67F-A62EFF666E3E}">
          <x14:id>{E3678872-9C79-47A9-B243-3E356CCFC92A}</x14:id>
        </ext>
      </extLst>
    </cfRule>
  </conditionalFormatting>
  <conditionalFormatting sqref="AL4:AL28">
    <cfRule type="dataBar" priority="14">
      <dataBar>
        <cfvo type="min"/>
        <cfvo type="max"/>
        <color rgb="FF638EC6"/>
      </dataBar>
      <extLst>
        <ext xmlns:x14="http://schemas.microsoft.com/office/spreadsheetml/2009/9/main" uri="{B025F937-C7B1-47D3-B67F-A62EFF666E3E}">
          <x14:id>{9D15C1B0-27E3-4352-B7AB-45BFD2EFCB29}</x14:id>
        </ext>
      </extLst>
    </cfRule>
  </conditionalFormatting>
  <conditionalFormatting sqref="AU4:AU28">
    <cfRule type="dataBar" priority="13">
      <dataBar>
        <cfvo type="min"/>
        <cfvo type="max"/>
        <color rgb="FF638EC6"/>
      </dataBar>
      <extLst>
        <ext xmlns:x14="http://schemas.microsoft.com/office/spreadsheetml/2009/9/main" uri="{B025F937-C7B1-47D3-B67F-A62EFF666E3E}">
          <x14:id>{132A7288-E5F3-46E2-A860-C0955E64E5E6}</x14:id>
        </ext>
      </extLst>
    </cfRule>
  </conditionalFormatting>
  <conditionalFormatting sqref="AZ4:AZ28">
    <cfRule type="dataBar" priority="12">
      <dataBar>
        <cfvo type="min"/>
        <cfvo type="max"/>
        <color rgb="FF638EC6"/>
      </dataBar>
      <extLst>
        <ext xmlns:x14="http://schemas.microsoft.com/office/spreadsheetml/2009/9/main" uri="{B025F937-C7B1-47D3-B67F-A62EFF666E3E}">
          <x14:id>{9A39913F-7200-48B1-9D5A-645DE0334518}</x14:id>
        </ext>
      </extLst>
    </cfRule>
  </conditionalFormatting>
  <conditionalFormatting sqref="BF4:BF28">
    <cfRule type="dataBar" priority="11">
      <dataBar>
        <cfvo type="min"/>
        <cfvo type="max"/>
        <color rgb="FF638EC6"/>
      </dataBar>
      <extLst>
        <ext xmlns:x14="http://schemas.microsoft.com/office/spreadsheetml/2009/9/main" uri="{B025F937-C7B1-47D3-B67F-A62EFF666E3E}">
          <x14:id>{FF5F26AF-E37F-426F-9B38-2751E0A25B6D}</x14:id>
        </ext>
      </extLst>
    </cfRule>
  </conditionalFormatting>
  <conditionalFormatting sqref="BI4:BI28">
    <cfRule type="dataBar" priority="10">
      <dataBar>
        <cfvo type="min"/>
        <cfvo type="max"/>
        <color rgb="FF638EC6"/>
      </dataBar>
      <extLst>
        <ext xmlns:x14="http://schemas.microsoft.com/office/spreadsheetml/2009/9/main" uri="{B025F937-C7B1-47D3-B67F-A62EFF666E3E}">
          <x14:id>{765BBAEA-5025-43DC-B689-FA3BD82080DB}</x14:id>
        </ext>
      </extLst>
    </cfRule>
  </conditionalFormatting>
  <conditionalFormatting sqref="BM4:BM28">
    <cfRule type="dataBar" priority="9">
      <dataBar>
        <cfvo type="min"/>
        <cfvo type="max"/>
        <color rgb="FF638EC6"/>
      </dataBar>
      <extLst>
        <ext xmlns:x14="http://schemas.microsoft.com/office/spreadsheetml/2009/9/main" uri="{B025F937-C7B1-47D3-B67F-A62EFF666E3E}">
          <x14:id>{7CBD7729-D77A-434A-A956-92ABE5D3A20A}</x14:id>
        </ext>
      </extLst>
    </cfRule>
  </conditionalFormatting>
  <conditionalFormatting sqref="BR4:BR28">
    <cfRule type="dataBar" priority="8">
      <dataBar>
        <cfvo type="min"/>
        <cfvo type="max"/>
        <color rgb="FF638EC6"/>
      </dataBar>
      <extLst>
        <ext xmlns:x14="http://schemas.microsoft.com/office/spreadsheetml/2009/9/main" uri="{B025F937-C7B1-47D3-B67F-A62EFF666E3E}">
          <x14:id>{C0CD8236-4408-4DC4-B1BE-55538AAD0AEA}</x14:id>
        </ext>
      </extLst>
    </cfRule>
  </conditionalFormatting>
  <conditionalFormatting sqref="BU4:BU28">
    <cfRule type="dataBar" priority="7">
      <dataBar>
        <cfvo type="min"/>
        <cfvo type="max"/>
        <color rgb="FF638EC6"/>
      </dataBar>
      <extLst>
        <ext xmlns:x14="http://schemas.microsoft.com/office/spreadsheetml/2009/9/main" uri="{B025F937-C7B1-47D3-B67F-A62EFF666E3E}">
          <x14:id>{BB9A8593-FB24-4C58-8C18-1C7CE9450C4E}</x14:id>
        </ext>
      </extLst>
    </cfRule>
  </conditionalFormatting>
  <conditionalFormatting sqref="T4:T28">
    <cfRule type="dataBar" priority="6">
      <dataBar>
        <cfvo type="min"/>
        <cfvo type="max"/>
        <color rgb="FFFF555A"/>
      </dataBar>
      <extLst>
        <ext xmlns:x14="http://schemas.microsoft.com/office/spreadsheetml/2009/9/main" uri="{B025F937-C7B1-47D3-B67F-A62EFF666E3E}">
          <x14:id>{ED280E64-9D90-41E1-85C4-A41A979A4591}</x14:id>
        </ext>
      </extLst>
    </cfRule>
  </conditionalFormatting>
  <conditionalFormatting sqref="AE4:AE28">
    <cfRule type="dataBar" priority="5">
      <dataBar>
        <cfvo type="min"/>
        <cfvo type="max"/>
        <color rgb="FF638EC6"/>
      </dataBar>
      <extLst>
        <ext xmlns:x14="http://schemas.microsoft.com/office/spreadsheetml/2009/9/main" uri="{B025F937-C7B1-47D3-B67F-A62EFF666E3E}">
          <x14:id>{669FB7A6-6593-4B10-B77F-88E50F1A0658}</x14:id>
        </ext>
      </extLst>
    </cfRule>
  </conditionalFormatting>
  <conditionalFormatting sqref="BO4:BO28">
    <cfRule type="dataBar" priority="4">
      <dataBar>
        <cfvo type="min"/>
        <cfvo type="max"/>
        <color rgb="FFFF555A"/>
      </dataBar>
      <extLst>
        <ext xmlns:x14="http://schemas.microsoft.com/office/spreadsheetml/2009/9/main" uri="{B025F937-C7B1-47D3-B67F-A62EFF666E3E}">
          <x14:id>{203CF81C-B0E4-4BD0-AF73-20EF9C3C8D06}</x14:id>
        </ext>
      </extLst>
    </cfRule>
  </conditionalFormatting>
  <conditionalFormatting sqref="BN4:BN28">
    <cfRule type="dataBar" priority="3">
      <dataBar>
        <cfvo type="min"/>
        <cfvo type="max"/>
        <color rgb="FFFF555A"/>
      </dataBar>
      <extLst>
        <ext xmlns:x14="http://schemas.microsoft.com/office/spreadsheetml/2009/9/main" uri="{B025F937-C7B1-47D3-B67F-A62EFF666E3E}">
          <x14:id>{B79E5D43-5534-453C-A2A7-C24423C86328}</x14:id>
        </ext>
      </extLst>
    </cfRule>
  </conditionalFormatting>
  <conditionalFormatting sqref="E35:E36 E51:E55 E57:E59 E38:E49">
    <cfRule type="dataBar" priority="2">
      <dataBar>
        <cfvo type="min"/>
        <cfvo type="max"/>
        <color rgb="FF638EC6"/>
      </dataBar>
      <extLst>
        <ext xmlns:x14="http://schemas.microsoft.com/office/spreadsheetml/2009/9/main" uri="{B025F937-C7B1-47D3-B67F-A62EFF666E3E}">
          <x14:id>{49B55F84-7787-4245-A076-00AC6ED86C96}</x14:id>
        </ext>
      </extLst>
    </cfRule>
  </conditionalFormatting>
  <conditionalFormatting sqref="D35:D36 D51:D55 D57:D59 D38:D49">
    <cfRule type="dataBar" priority="1">
      <dataBar>
        <cfvo type="min"/>
        <cfvo type="max"/>
        <color rgb="FFFF555A"/>
      </dataBar>
      <extLst>
        <ext xmlns:x14="http://schemas.microsoft.com/office/spreadsheetml/2009/9/main" uri="{B025F937-C7B1-47D3-B67F-A62EFF666E3E}">
          <x14:id>{95665264-4B03-4FE7-AE36-3757124D5D34}</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FA165E2C-4489-4616-BF87-F5366EF2208D}">
            <x14:dataBar minLength="0" maxLength="100" border="1" negativeBarBorderColorSameAsPositive="0">
              <x14:cfvo type="autoMin"/>
              <x14:cfvo type="autoMax"/>
              <x14:borderColor rgb="FF638EC6"/>
              <x14:negativeFillColor rgb="FFFF0000"/>
              <x14:negativeBorderColor rgb="FFFF0000"/>
              <x14:axisColor rgb="FF000000"/>
            </x14:dataBar>
          </x14:cfRule>
          <xm:sqref>N4:N28</xm:sqref>
        </x14:conditionalFormatting>
        <x14:conditionalFormatting xmlns:xm="http://schemas.microsoft.com/office/excel/2006/main">
          <x14:cfRule type="dataBar" id="{08C10A1F-F36A-4D11-AF4D-387DB4926DE8}">
            <x14:dataBar minLength="0" maxLength="100" border="1" negativeBarBorderColorSameAsPositive="0">
              <x14:cfvo type="autoMin"/>
              <x14:cfvo type="autoMax"/>
              <x14:borderColor rgb="FF638EC6"/>
              <x14:negativeFillColor rgb="FFFF0000"/>
              <x14:negativeBorderColor rgb="FFFF0000"/>
              <x14:axisColor rgb="FF000000"/>
            </x14:dataBar>
          </x14:cfRule>
          <xm:sqref>W4:W28</xm:sqref>
        </x14:conditionalFormatting>
        <x14:conditionalFormatting xmlns:xm="http://schemas.microsoft.com/office/excel/2006/main">
          <x14:cfRule type="dataBar" id="{C77E33C1-D85A-40F4-A42F-9E9F5F533D03}">
            <x14:dataBar minLength="0" maxLength="100" border="1" negativeBarBorderColorSameAsPositive="0">
              <x14:cfvo type="autoMin"/>
              <x14:cfvo type="autoMax"/>
              <x14:borderColor rgb="FFFF555A"/>
              <x14:negativeFillColor rgb="FFFF0000"/>
              <x14:negativeBorderColor rgb="FFFF0000"/>
              <x14:axisColor rgb="FF000000"/>
            </x14:dataBar>
          </x14:cfRule>
          <xm:sqref>X4:X28</xm:sqref>
        </x14:conditionalFormatting>
        <x14:conditionalFormatting xmlns:xm="http://schemas.microsoft.com/office/excel/2006/main">
          <x14:cfRule type="dataBar" id="{E530C85C-2105-406F-9DCB-779B68EDC78F}">
            <x14:dataBar minLength="0" maxLength="100" border="1" negativeBarBorderColorSameAsPositive="0">
              <x14:cfvo type="autoMin"/>
              <x14:cfvo type="autoMax"/>
              <x14:borderColor rgb="FF638EC6"/>
              <x14:negativeFillColor rgb="FFFF0000"/>
              <x14:negativeBorderColor rgb="FFFF0000"/>
              <x14:axisColor rgb="FF000000"/>
            </x14:dataBar>
          </x14:cfRule>
          <xm:sqref>AA4:AA28</xm:sqref>
        </x14:conditionalFormatting>
        <x14:conditionalFormatting xmlns:xm="http://schemas.microsoft.com/office/excel/2006/main">
          <x14:cfRule type="dataBar" id="{E3678872-9C79-47A9-B243-3E356CCFC92A}">
            <x14:dataBar minLength="0" maxLength="100" border="1" negativeBarBorderColorSameAsPositive="0">
              <x14:cfvo type="autoMin"/>
              <x14:cfvo type="autoMax"/>
              <x14:borderColor rgb="FF638EC6"/>
              <x14:negativeFillColor rgb="FFFF0000"/>
              <x14:negativeBorderColor rgb="FFFF0000"/>
              <x14:axisColor rgb="FF000000"/>
            </x14:dataBar>
          </x14:cfRule>
          <xm:sqref>AI4:AI28</xm:sqref>
        </x14:conditionalFormatting>
        <x14:conditionalFormatting xmlns:xm="http://schemas.microsoft.com/office/excel/2006/main">
          <x14:cfRule type="dataBar" id="{9D15C1B0-27E3-4352-B7AB-45BFD2EFCB29}">
            <x14:dataBar minLength="0" maxLength="100" border="1" negativeBarBorderColorSameAsPositive="0">
              <x14:cfvo type="autoMin"/>
              <x14:cfvo type="autoMax"/>
              <x14:borderColor rgb="FF638EC6"/>
              <x14:negativeFillColor rgb="FFFF0000"/>
              <x14:negativeBorderColor rgb="FFFF0000"/>
              <x14:axisColor rgb="FF000000"/>
            </x14:dataBar>
          </x14:cfRule>
          <xm:sqref>AL4:AL28</xm:sqref>
        </x14:conditionalFormatting>
        <x14:conditionalFormatting xmlns:xm="http://schemas.microsoft.com/office/excel/2006/main">
          <x14:cfRule type="dataBar" id="{132A7288-E5F3-46E2-A860-C0955E64E5E6}">
            <x14:dataBar minLength="0" maxLength="100" border="1" negativeBarBorderColorSameAsPositive="0">
              <x14:cfvo type="autoMin"/>
              <x14:cfvo type="autoMax"/>
              <x14:borderColor rgb="FF638EC6"/>
              <x14:negativeFillColor rgb="FFFF0000"/>
              <x14:negativeBorderColor rgb="FFFF0000"/>
              <x14:axisColor rgb="FF000000"/>
            </x14:dataBar>
          </x14:cfRule>
          <xm:sqref>AU4:AU28</xm:sqref>
        </x14:conditionalFormatting>
        <x14:conditionalFormatting xmlns:xm="http://schemas.microsoft.com/office/excel/2006/main">
          <x14:cfRule type="dataBar" id="{9A39913F-7200-48B1-9D5A-645DE0334518}">
            <x14:dataBar minLength="0" maxLength="100" border="1" negativeBarBorderColorSameAsPositive="0">
              <x14:cfvo type="autoMin"/>
              <x14:cfvo type="autoMax"/>
              <x14:borderColor rgb="FF638EC6"/>
              <x14:negativeFillColor rgb="FFFF0000"/>
              <x14:negativeBorderColor rgb="FFFF0000"/>
              <x14:axisColor rgb="FF000000"/>
            </x14:dataBar>
          </x14:cfRule>
          <xm:sqref>AZ4:AZ28</xm:sqref>
        </x14:conditionalFormatting>
        <x14:conditionalFormatting xmlns:xm="http://schemas.microsoft.com/office/excel/2006/main">
          <x14:cfRule type="dataBar" id="{FF5F26AF-E37F-426F-9B38-2751E0A25B6D}">
            <x14:dataBar minLength="0" maxLength="100" border="1" negativeBarBorderColorSameAsPositive="0">
              <x14:cfvo type="autoMin"/>
              <x14:cfvo type="autoMax"/>
              <x14:borderColor rgb="FF638EC6"/>
              <x14:negativeFillColor rgb="FFFF0000"/>
              <x14:negativeBorderColor rgb="FFFF0000"/>
              <x14:axisColor rgb="FF000000"/>
            </x14:dataBar>
          </x14:cfRule>
          <xm:sqref>BF4:BF28</xm:sqref>
        </x14:conditionalFormatting>
        <x14:conditionalFormatting xmlns:xm="http://schemas.microsoft.com/office/excel/2006/main">
          <x14:cfRule type="dataBar" id="{765BBAEA-5025-43DC-B689-FA3BD82080DB}">
            <x14:dataBar minLength="0" maxLength="100" border="1" negativeBarBorderColorSameAsPositive="0">
              <x14:cfvo type="autoMin"/>
              <x14:cfvo type="autoMax"/>
              <x14:borderColor rgb="FF638EC6"/>
              <x14:negativeFillColor rgb="FFFF0000"/>
              <x14:negativeBorderColor rgb="FFFF0000"/>
              <x14:axisColor rgb="FF000000"/>
            </x14:dataBar>
          </x14:cfRule>
          <xm:sqref>BI4:BI28</xm:sqref>
        </x14:conditionalFormatting>
        <x14:conditionalFormatting xmlns:xm="http://schemas.microsoft.com/office/excel/2006/main">
          <x14:cfRule type="dataBar" id="{7CBD7729-D77A-434A-A956-92ABE5D3A20A}">
            <x14:dataBar minLength="0" maxLength="100" border="1" negativeBarBorderColorSameAsPositive="0">
              <x14:cfvo type="autoMin"/>
              <x14:cfvo type="autoMax"/>
              <x14:borderColor rgb="FF638EC6"/>
              <x14:negativeFillColor rgb="FFFF0000"/>
              <x14:negativeBorderColor rgb="FFFF0000"/>
              <x14:axisColor rgb="FF000000"/>
            </x14:dataBar>
          </x14:cfRule>
          <xm:sqref>BM4:BM28</xm:sqref>
        </x14:conditionalFormatting>
        <x14:conditionalFormatting xmlns:xm="http://schemas.microsoft.com/office/excel/2006/main">
          <x14:cfRule type="dataBar" id="{C0CD8236-4408-4DC4-B1BE-55538AAD0AEA}">
            <x14:dataBar minLength="0" maxLength="100" border="1" negativeBarBorderColorSameAsPositive="0">
              <x14:cfvo type="autoMin"/>
              <x14:cfvo type="autoMax"/>
              <x14:borderColor rgb="FF638EC6"/>
              <x14:negativeFillColor rgb="FFFF0000"/>
              <x14:negativeBorderColor rgb="FFFF0000"/>
              <x14:axisColor rgb="FF000000"/>
            </x14:dataBar>
          </x14:cfRule>
          <xm:sqref>BR4:BR28</xm:sqref>
        </x14:conditionalFormatting>
        <x14:conditionalFormatting xmlns:xm="http://schemas.microsoft.com/office/excel/2006/main">
          <x14:cfRule type="dataBar" id="{BB9A8593-FB24-4C58-8C18-1C7CE9450C4E}">
            <x14:dataBar minLength="0" maxLength="100" border="1" negativeBarBorderColorSameAsPositive="0">
              <x14:cfvo type="autoMin"/>
              <x14:cfvo type="autoMax"/>
              <x14:borderColor rgb="FF638EC6"/>
              <x14:negativeFillColor rgb="FFFF0000"/>
              <x14:negativeBorderColor rgb="FFFF0000"/>
              <x14:axisColor rgb="FF000000"/>
            </x14:dataBar>
          </x14:cfRule>
          <xm:sqref>BU4:BU28</xm:sqref>
        </x14:conditionalFormatting>
        <x14:conditionalFormatting xmlns:xm="http://schemas.microsoft.com/office/excel/2006/main">
          <x14:cfRule type="dataBar" id="{ED280E64-9D90-41E1-85C4-A41A979A4591}">
            <x14:dataBar minLength="0" maxLength="100" border="1" negativeBarBorderColorSameAsPositive="0">
              <x14:cfvo type="autoMin"/>
              <x14:cfvo type="autoMax"/>
              <x14:borderColor rgb="FFFF555A"/>
              <x14:negativeFillColor rgb="FFFF0000"/>
              <x14:negativeBorderColor rgb="FFFF0000"/>
              <x14:axisColor rgb="FF000000"/>
            </x14:dataBar>
          </x14:cfRule>
          <xm:sqref>T4:T28</xm:sqref>
        </x14:conditionalFormatting>
        <x14:conditionalFormatting xmlns:xm="http://schemas.microsoft.com/office/excel/2006/main">
          <x14:cfRule type="dataBar" id="{669FB7A6-6593-4B10-B77F-88E50F1A0658}">
            <x14:dataBar minLength="0" maxLength="100" border="1" negativeBarBorderColorSameAsPositive="0">
              <x14:cfvo type="autoMin"/>
              <x14:cfvo type="autoMax"/>
              <x14:borderColor rgb="FF638EC6"/>
              <x14:negativeFillColor rgb="FFFF0000"/>
              <x14:negativeBorderColor rgb="FFFF0000"/>
              <x14:axisColor rgb="FF000000"/>
            </x14:dataBar>
          </x14:cfRule>
          <xm:sqref>AE4:AE28</xm:sqref>
        </x14:conditionalFormatting>
        <x14:conditionalFormatting xmlns:xm="http://schemas.microsoft.com/office/excel/2006/main">
          <x14:cfRule type="dataBar" id="{203CF81C-B0E4-4BD0-AF73-20EF9C3C8D06}">
            <x14:dataBar minLength="0" maxLength="100" border="1" negativeBarBorderColorSameAsPositive="0">
              <x14:cfvo type="autoMin"/>
              <x14:cfvo type="autoMax"/>
              <x14:borderColor rgb="FFFF555A"/>
              <x14:negativeFillColor rgb="FFFF0000"/>
              <x14:negativeBorderColor rgb="FFFF0000"/>
              <x14:axisColor rgb="FF000000"/>
            </x14:dataBar>
          </x14:cfRule>
          <xm:sqref>BO4:BO28</xm:sqref>
        </x14:conditionalFormatting>
        <x14:conditionalFormatting xmlns:xm="http://schemas.microsoft.com/office/excel/2006/main">
          <x14:cfRule type="dataBar" id="{B79E5D43-5534-453C-A2A7-C24423C86328}">
            <x14:dataBar minLength="0" maxLength="100" border="1" negativeBarBorderColorSameAsPositive="0">
              <x14:cfvo type="autoMin"/>
              <x14:cfvo type="autoMax"/>
              <x14:borderColor rgb="FFFF555A"/>
              <x14:negativeFillColor rgb="FFFF0000"/>
              <x14:negativeBorderColor rgb="FFFF0000"/>
              <x14:axisColor rgb="FF000000"/>
            </x14:dataBar>
          </x14:cfRule>
          <xm:sqref>BN4:BN28</xm:sqref>
        </x14:conditionalFormatting>
        <x14:conditionalFormatting xmlns:xm="http://schemas.microsoft.com/office/excel/2006/main">
          <x14:cfRule type="dataBar" id="{49B55F84-7787-4245-A076-00AC6ED86C96}">
            <x14:dataBar minLength="0" maxLength="100" border="1" negativeBarBorderColorSameAsPositive="0">
              <x14:cfvo type="autoMin"/>
              <x14:cfvo type="autoMax"/>
              <x14:borderColor rgb="FF638EC6"/>
              <x14:negativeFillColor rgb="FFFF0000"/>
              <x14:negativeBorderColor rgb="FFFF0000"/>
              <x14:axisColor rgb="FF000000"/>
            </x14:dataBar>
          </x14:cfRule>
          <xm:sqref>E35:E36 E51:E55 E57:E59 E38:E49</xm:sqref>
        </x14:conditionalFormatting>
        <x14:conditionalFormatting xmlns:xm="http://schemas.microsoft.com/office/excel/2006/main">
          <x14:cfRule type="dataBar" id="{95665264-4B03-4FE7-AE36-3757124D5D34}">
            <x14:dataBar minLength="0" maxLength="100" border="1" negativeBarBorderColorSameAsPositive="0">
              <x14:cfvo type="autoMin"/>
              <x14:cfvo type="autoMax"/>
              <x14:borderColor rgb="FFFF555A"/>
              <x14:negativeFillColor rgb="FFFF0000"/>
              <x14:negativeBorderColor rgb="FFFF0000"/>
              <x14:axisColor rgb="FF000000"/>
            </x14:dataBar>
          </x14:cfRule>
          <xm:sqref>D35:D36 D51:D55 D57:D59 D38:D49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K34"/>
  <sheetViews>
    <sheetView topLeftCell="AZ1" zoomScale="70" zoomScaleNormal="70" workbookViewId="0">
      <selection activeCell="AU14" sqref="AU14"/>
    </sheetView>
  </sheetViews>
  <sheetFormatPr baseColWidth="10" defaultRowHeight="14.4"/>
  <cols>
    <col min="7" max="10" width="11.5546875" customWidth="1"/>
    <col min="14" max="14" width="15.5546875" customWidth="1"/>
    <col min="15" max="15" width="15.77734375" customWidth="1"/>
  </cols>
  <sheetData>
    <row r="2" spans="2:63" ht="43.2">
      <c r="B2" s="152"/>
      <c r="C2" s="152" t="s">
        <v>174</v>
      </c>
      <c r="D2" s="331" t="s">
        <v>175</v>
      </c>
      <c r="E2" s="332"/>
      <c r="F2" s="332"/>
      <c r="G2" s="332"/>
      <c r="H2" s="332"/>
      <c r="I2" s="332"/>
      <c r="J2" s="332"/>
      <c r="K2" s="332"/>
      <c r="L2" s="332"/>
      <c r="M2" s="332"/>
      <c r="N2" s="332"/>
      <c r="O2" s="332"/>
      <c r="P2" s="332"/>
      <c r="Q2" s="332"/>
      <c r="R2" s="332"/>
      <c r="S2" s="332"/>
      <c r="T2" s="332"/>
      <c r="U2" s="332"/>
      <c r="V2" s="332"/>
      <c r="W2" s="332"/>
      <c r="X2" s="332"/>
      <c r="Y2" s="332"/>
      <c r="Z2" s="332"/>
      <c r="AA2" s="332"/>
      <c r="AB2" s="332"/>
      <c r="AC2" s="332"/>
      <c r="AD2" s="332"/>
      <c r="AE2" s="332"/>
      <c r="AF2" s="332"/>
      <c r="AG2" s="332"/>
      <c r="AH2" s="332"/>
      <c r="AI2" s="332"/>
      <c r="AJ2" s="332"/>
      <c r="AK2" s="332"/>
      <c r="AL2" s="332"/>
      <c r="AM2" s="332"/>
      <c r="AN2" s="332"/>
      <c r="AO2" s="332"/>
      <c r="AP2" s="332"/>
      <c r="AQ2" s="332"/>
      <c r="AR2" s="332"/>
      <c r="AS2" s="332"/>
      <c r="AT2" s="332"/>
      <c r="AU2" s="332"/>
      <c r="AV2" s="332"/>
      <c r="AW2" s="332"/>
      <c r="AX2" s="332"/>
      <c r="AY2" s="332"/>
      <c r="AZ2" s="332"/>
      <c r="BA2" s="332"/>
      <c r="BB2" s="332"/>
      <c r="BC2" s="333"/>
      <c r="BD2" s="350" t="s">
        <v>176</v>
      </c>
      <c r="BE2" s="350"/>
      <c r="BF2" s="350"/>
      <c r="BG2" s="206" t="s">
        <v>112</v>
      </c>
      <c r="BH2" s="350" t="s">
        <v>0</v>
      </c>
      <c r="BI2" s="350"/>
      <c r="BJ2" s="350"/>
      <c r="BK2" s="350"/>
    </row>
    <row r="3" spans="2:63" ht="100.8">
      <c r="B3" s="80" t="s">
        <v>5</v>
      </c>
      <c r="C3" s="80" t="s">
        <v>177</v>
      </c>
      <c r="D3" s="80" t="s">
        <v>57</v>
      </c>
      <c r="E3" s="80" t="s">
        <v>61</v>
      </c>
      <c r="F3" s="211" t="s">
        <v>178</v>
      </c>
      <c r="G3" s="212" t="s">
        <v>179</v>
      </c>
      <c r="H3" s="230" t="s">
        <v>212</v>
      </c>
      <c r="I3" s="230" t="s">
        <v>213</v>
      </c>
      <c r="J3" s="230" t="s">
        <v>215</v>
      </c>
      <c r="K3" s="213" t="s">
        <v>180</v>
      </c>
      <c r="L3" s="213" t="s">
        <v>181</v>
      </c>
      <c r="M3" s="48" t="s">
        <v>212</v>
      </c>
      <c r="N3" s="48" t="s">
        <v>213</v>
      </c>
      <c r="O3" s="48" t="s">
        <v>215</v>
      </c>
      <c r="P3" s="214" t="s">
        <v>182</v>
      </c>
      <c r="Q3" s="214" t="s">
        <v>183</v>
      </c>
      <c r="R3" s="212" t="s">
        <v>212</v>
      </c>
      <c r="S3" s="212" t="s">
        <v>213</v>
      </c>
      <c r="T3" s="215" t="s">
        <v>184</v>
      </c>
      <c r="U3" s="216" t="s">
        <v>185</v>
      </c>
      <c r="V3" s="212" t="s">
        <v>212</v>
      </c>
      <c r="W3" s="212" t="s">
        <v>213</v>
      </c>
      <c r="X3" s="217" t="s">
        <v>186</v>
      </c>
      <c r="Y3" s="217" t="s">
        <v>187</v>
      </c>
      <c r="Z3" s="212" t="s">
        <v>212</v>
      </c>
      <c r="AA3" s="212" t="s">
        <v>213</v>
      </c>
      <c r="AB3" s="218" t="s">
        <v>188</v>
      </c>
      <c r="AC3" s="218" t="s">
        <v>189</v>
      </c>
      <c r="AD3" s="212" t="s">
        <v>212</v>
      </c>
      <c r="AE3" s="212" t="s">
        <v>213</v>
      </c>
      <c r="AF3" s="219" t="s">
        <v>190</v>
      </c>
      <c r="AG3" s="219" t="s">
        <v>191</v>
      </c>
      <c r="AH3" s="219" t="s">
        <v>192</v>
      </c>
      <c r="AI3" s="219" t="s">
        <v>193</v>
      </c>
      <c r="AJ3" s="219" t="s">
        <v>194</v>
      </c>
      <c r="AK3" s="212" t="s">
        <v>212</v>
      </c>
      <c r="AL3" s="212" t="s">
        <v>213</v>
      </c>
      <c r="AM3" s="8" t="s">
        <v>195</v>
      </c>
      <c r="AN3" s="212" t="s">
        <v>212</v>
      </c>
      <c r="AO3" s="212" t="s">
        <v>213</v>
      </c>
      <c r="AP3" s="220" t="s">
        <v>196</v>
      </c>
      <c r="AQ3" s="220" t="s">
        <v>197</v>
      </c>
      <c r="AR3" s="220" t="s">
        <v>198</v>
      </c>
      <c r="AS3" s="220" t="s">
        <v>199</v>
      </c>
      <c r="AT3" s="220" t="s">
        <v>200</v>
      </c>
      <c r="AU3" s="220" t="s">
        <v>201</v>
      </c>
      <c r="AV3" s="212" t="s">
        <v>212</v>
      </c>
      <c r="AW3" s="212" t="s">
        <v>213</v>
      </c>
      <c r="AX3" s="221" t="s">
        <v>202</v>
      </c>
      <c r="AY3" s="221" t="s">
        <v>203</v>
      </c>
      <c r="AZ3" s="221" t="s">
        <v>204</v>
      </c>
      <c r="BA3" s="221" t="s">
        <v>205</v>
      </c>
      <c r="BB3" s="212" t="s">
        <v>212</v>
      </c>
      <c r="BC3" s="212" t="s">
        <v>213</v>
      </c>
      <c r="BD3" s="206" t="s">
        <v>206</v>
      </c>
      <c r="BE3" s="222" t="s">
        <v>207</v>
      </c>
      <c r="BF3" s="222" t="s">
        <v>208</v>
      </c>
      <c r="BG3" s="222" t="s">
        <v>209</v>
      </c>
      <c r="BH3" s="63" t="s">
        <v>210</v>
      </c>
      <c r="BI3" s="63" t="s">
        <v>104</v>
      </c>
      <c r="BJ3" s="63" t="s">
        <v>211</v>
      </c>
      <c r="BK3" s="63" t="s">
        <v>105</v>
      </c>
    </row>
    <row r="4" spans="2:63" ht="16.8">
      <c r="B4" s="223" t="s">
        <v>21</v>
      </c>
      <c r="C4" s="224">
        <v>118439</v>
      </c>
      <c r="D4" s="224"/>
      <c r="E4" s="224"/>
      <c r="F4" s="225">
        <v>291</v>
      </c>
      <c r="G4" s="152">
        <v>289</v>
      </c>
      <c r="H4" s="231">
        <f>(G4/C4)*1000</f>
        <v>2.4400746375771494</v>
      </c>
      <c r="I4" s="233" t="e">
        <f>$G$30/H4</f>
        <v>#VALUE!</v>
      </c>
      <c r="J4" s="231" t="e">
        <f>IF(AND(I4&lt;1.68),5,IF(AND(I4&gt;1.68, I4&lt;3.36),4,IF(AND(I4&gt;3.36,I4&lt;5.04),3,IF(AND(I4&gt;5.04,I4&lt;6.73),2,IF(AND(I4&gt;6.73,I4&lt;8.41),1,0)))))</f>
        <v>#VALUE!</v>
      </c>
      <c r="K4" s="152">
        <v>577</v>
      </c>
      <c r="L4" s="152">
        <v>566</v>
      </c>
      <c r="M4" s="235">
        <f>(L4/C4)*1000</f>
        <v>4.7788312971234133</v>
      </c>
      <c r="N4" s="234">
        <f>$L$30/M4</f>
        <v>0.12868053355712539</v>
      </c>
      <c r="O4" s="196">
        <f>IF(AND(N4&lt;0.6114),5,IF(AND(N4&gt;0.614, N4&lt;1.229),4,IF(AND(N4&gt;1.229,N4&lt;1.844),3,IF(AND(N4&gt;1.844,N4&lt;2.459),2,IF(AND(N4&gt;2.459,N4&lt;3.074),1,0)))))</f>
        <v>5</v>
      </c>
      <c r="P4" s="152">
        <v>15498</v>
      </c>
      <c r="Q4" s="152">
        <v>15205</v>
      </c>
      <c r="R4" s="152"/>
      <c r="S4" s="152"/>
      <c r="T4" s="152">
        <v>5</v>
      </c>
      <c r="U4" s="152">
        <v>4</v>
      </c>
      <c r="V4" s="152"/>
      <c r="W4" s="152"/>
      <c r="X4" s="152">
        <v>66</v>
      </c>
      <c r="Y4" s="152">
        <v>46</v>
      </c>
      <c r="Z4" s="152"/>
      <c r="AA4" s="152"/>
      <c r="AB4" s="152">
        <v>553</v>
      </c>
      <c r="AC4" s="152">
        <v>449</v>
      </c>
      <c r="AD4" s="152"/>
      <c r="AE4" s="152"/>
      <c r="AF4" s="152"/>
      <c r="AG4" s="152"/>
      <c r="AH4" s="152"/>
      <c r="AI4" s="152"/>
      <c r="AJ4" s="152"/>
      <c r="AK4" s="152"/>
      <c r="AL4" s="152"/>
      <c r="AM4" s="152"/>
      <c r="AN4" s="152"/>
      <c r="AO4" s="152"/>
      <c r="AP4" s="152"/>
      <c r="AQ4" s="152"/>
      <c r="AR4" s="152"/>
      <c r="AS4" s="152"/>
      <c r="AT4" s="152"/>
      <c r="AU4" s="152"/>
      <c r="AV4" s="152"/>
      <c r="AW4" s="152"/>
      <c r="AX4" s="152"/>
      <c r="AY4" s="152"/>
      <c r="AZ4" s="152"/>
      <c r="BA4" s="152"/>
      <c r="BB4" s="152"/>
      <c r="BC4" s="152"/>
      <c r="BD4" s="152">
        <v>22526</v>
      </c>
      <c r="BE4" s="152">
        <v>596</v>
      </c>
      <c r="BF4" s="152">
        <v>21930</v>
      </c>
      <c r="BG4" s="152">
        <v>330</v>
      </c>
      <c r="BH4" s="226">
        <v>19</v>
      </c>
      <c r="BI4" s="226">
        <v>5</v>
      </c>
      <c r="BJ4" s="226">
        <v>5</v>
      </c>
      <c r="BK4" s="226">
        <v>1</v>
      </c>
    </row>
    <row r="5" spans="2:63" ht="16.8">
      <c r="B5" s="58" t="s">
        <v>22</v>
      </c>
      <c r="C5" s="145">
        <v>586214</v>
      </c>
      <c r="D5" s="145"/>
      <c r="E5" s="145"/>
      <c r="F5" s="225">
        <v>1170</v>
      </c>
      <c r="G5" s="152">
        <v>1144</v>
      </c>
      <c r="H5" s="231">
        <f t="shared" ref="H5:H28" si="0">(G5/C5)*1000</f>
        <v>1.9515057641066231</v>
      </c>
      <c r="I5" s="233" t="e">
        <f>$G$30/H5</f>
        <v>#VALUE!</v>
      </c>
      <c r="J5" s="231" t="e">
        <f t="shared" ref="J5:J28" si="1">IF(AND(I5&lt;1.68),5,IF(AND(I5&gt;1.68, I5&lt;3.36),4,IF(AND(I5&gt;3.36,I5&lt;5.04),3,IF(AND(I5&gt;5.04,I5&lt;6.73),2,IF(AND(I5&gt;6.73,I5&lt;8.41),1,0)))))</f>
        <v>#VALUE!</v>
      </c>
      <c r="K5" s="152">
        <v>2373</v>
      </c>
      <c r="L5" s="152">
        <v>2300</v>
      </c>
      <c r="M5" s="235">
        <f t="shared" ref="M5:M28" si="2">(L5/C5)*1000</f>
        <v>3.9234818683961827</v>
      </c>
      <c r="N5" s="234">
        <f>$L$30/M5</f>
        <v>0.15673388630815899</v>
      </c>
      <c r="O5" s="196">
        <f t="shared" ref="O5:O28" si="3">IF(AND(N5&lt;0.6114),5,IF(AND(N5&gt;0.614, N5&lt;1.229),4,IF(AND(N5&gt;1.229,N5&lt;1.844),3,IF(AND(N5&gt;1.844,N5&lt;2.459),2,IF(AND(N5&gt;2.459,N5&lt;3.074),1,0)))))</f>
        <v>5</v>
      </c>
      <c r="P5" s="152">
        <v>89806</v>
      </c>
      <c r="Q5" s="152">
        <v>86748</v>
      </c>
      <c r="R5" s="152"/>
      <c r="S5" s="152"/>
      <c r="T5" s="152">
        <v>15</v>
      </c>
      <c r="U5" s="152">
        <v>13</v>
      </c>
      <c r="V5" s="152"/>
      <c r="W5" s="152"/>
      <c r="X5" s="152">
        <v>235</v>
      </c>
      <c r="Y5" s="152">
        <v>217</v>
      </c>
      <c r="Z5" s="152"/>
      <c r="AA5" s="152"/>
      <c r="AB5" s="152">
        <v>3916</v>
      </c>
      <c r="AC5" s="152">
        <v>3759</v>
      </c>
      <c r="AD5" s="152"/>
      <c r="AE5" s="152"/>
      <c r="AF5" s="152">
        <v>10</v>
      </c>
      <c r="AG5" s="152">
        <v>2</v>
      </c>
      <c r="AH5" s="152">
        <v>1</v>
      </c>
      <c r="AI5" s="152">
        <v>1</v>
      </c>
      <c r="AJ5" s="152">
        <v>5</v>
      </c>
      <c r="AK5" s="152"/>
      <c r="AL5" s="152"/>
      <c r="AM5" s="152">
        <v>487</v>
      </c>
      <c r="AN5" s="152"/>
      <c r="AO5" s="152"/>
      <c r="AP5" s="152">
        <v>18</v>
      </c>
      <c r="AQ5" s="152">
        <v>4</v>
      </c>
      <c r="AR5" s="152">
        <v>8</v>
      </c>
      <c r="AS5" s="152">
        <v>9</v>
      </c>
      <c r="AT5" s="152">
        <v>7</v>
      </c>
      <c r="AU5" s="152" t="s">
        <v>110</v>
      </c>
      <c r="AV5" s="152"/>
      <c r="AW5" s="152"/>
      <c r="AX5" s="152">
        <v>7668</v>
      </c>
      <c r="AY5" s="152">
        <v>7219</v>
      </c>
      <c r="AZ5" s="152">
        <v>291</v>
      </c>
      <c r="BA5" s="152">
        <v>158</v>
      </c>
      <c r="BB5" s="152"/>
      <c r="BC5" s="152"/>
      <c r="BD5" s="152">
        <v>124021</v>
      </c>
      <c r="BE5" s="152">
        <v>6745</v>
      </c>
      <c r="BF5" s="152">
        <v>117276</v>
      </c>
      <c r="BG5" s="152">
        <v>2339.4</v>
      </c>
      <c r="BH5" s="226">
        <v>50</v>
      </c>
      <c r="BI5" s="226">
        <v>7</v>
      </c>
      <c r="BJ5" s="226">
        <v>16</v>
      </c>
      <c r="BK5" s="226">
        <v>2</v>
      </c>
    </row>
    <row r="6" spans="2:63" ht="16.8">
      <c r="B6" s="58" t="s">
        <v>23</v>
      </c>
      <c r="C6" s="145">
        <v>288223</v>
      </c>
      <c r="D6" s="145"/>
      <c r="E6" s="145"/>
      <c r="F6" s="225">
        <v>387</v>
      </c>
      <c r="G6" s="152">
        <v>386</v>
      </c>
      <c r="H6" s="231">
        <f t="shared" si="0"/>
        <v>1.339240796189062</v>
      </c>
      <c r="I6" s="233" t="e">
        <f t="shared" ref="I6:I28" si="4">$G$30/H6</f>
        <v>#VALUE!</v>
      </c>
      <c r="J6" s="231" t="e">
        <f t="shared" si="1"/>
        <v>#VALUE!</v>
      </c>
      <c r="K6" s="152">
        <v>803</v>
      </c>
      <c r="L6" s="152">
        <v>802</v>
      </c>
      <c r="M6" s="235">
        <f t="shared" si="2"/>
        <v>2.7825676646207969</v>
      </c>
      <c r="N6" s="234">
        <f t="shared" ref="N6:N28" si="5">$L$30/M6</f>
        <v>0.22099824162843268</v>
      </c>
      <c r="O6" s="196">
        <f t="shared" si="3"/>
        <v>5</v>
      </c>
      <c r="P6" s="152">
        <v>33369</v>
      </c>
      <c r="Q6" s="152">
        <v>33323</v>
      </c>
      <c r="R6" s="152"/>
      <c r="S6" s="152"/>
      <c r="T6" s="152">
        <v>5</v>
      </c>
      <c r="U6" s="152">
        <v>5</v>
      </c>
      <c r="V6" s="152"/>
      <c r="W6" s="152"/>
      <c r="X6" s="152">
        <v>61</v>
      </c>
      <c r="Y6" s="152">
        <v>61</v>
      </c>
      <c r="Z6" s="152"/>
      <c r="AA6" s="152"/>
      <c r="AB6" s="152">
        <v>952</v>
      </c>
      <c r="AC6" s="152">
        <v>952</v>
      </c>
      <c r="AD6" s="152"/>
      <c r="AE6" s="152"/>
      <c r="AF6" s="152"/>
      <c r="AG6" s="152"/>
      <c r="AH6" s="152"/>
      <c r="AI6" s="152"/>
      <c r="AJ6" s="152"/>
      <c r="AK6" s="152"/>
      <c r="AL6" s="152"/>
      <c r="AM6" s="152"/>
      <c r="AN6" s="152"/>
      <c r="AO6" s="152"/>
      <c r="AP6" s="152"/>
      <c r="AQ6" s="152"/>
      <c r="AR6" s="152"/>
      <c r="AS6" s="152"/>
      <c r="AT6" s="152"/>
      <c r="AU6" s="152"/>
      <c r="AV6" s="152"/>
      <c r="AW6" s="152"/>
      <c r="AX6" s="152"/>
      <c r="AY6" s="152"/>
      <c r="AZ6" s="152"/>
      <c r="BA6" s="152"/>
      <c r="BB6" s="152"/>
      <c r="BC6" s="152"/>
      <c r="BD6" s="152">
        <v>62443</v>
      </c>
      <c r="BE6" s="152">
        <v>925</v>
      </c>
      <c r="BF6" s="152">
        <v>61518</v>
      </c>
      <c r="BG6" s="152">
        <v>1392</v>
      </c>
      <c r="BH6" s="226">
        <v>30</v>
      </c>
      <c r="BI6" s="226">
        <v>7</v>
      </c>
      <c r="BJ6" s="226">
        <v>6</v>
      </c>
      <c r="BK6" s="226">
        <v>2</v>
      </c>
    </row>
    <row r="7" spans="2:63" ht="16.8">
      <c r="B7" s="58" t="s">
        <v>24</v>
      </c>
      <c r="C7" s="145">
        <v>388881</v>
      </c>
      <c r="D7" s="145"/>
      <c r="E7" s="145"/>
      <c r="F7" s="225">
        <v>615</v>
      </c>
      <c r="G7" s="152">
        <v>580</v>
      </c>
      <c r="H7" s="231">
        <f t="shared" si="0"/>
        <v>1.4914588267361995</v>
      </c>
      <c r="I7" s="233" t="e">
        <f t="shared" si="4"/>
        <v>#VALUE!</v>
      </c>
      <c r="J7" s="231" t="e">
        <f t="shared" si="1"/>
        <v>#VALUE!</v>
      </c>
      <c r="K7" s="152">
        <v>1903</v>
      </c>
      <c r="L7" s="152">
        <v>1671</v>
      </c>
      <c r="M7" s="235">
        <f t="shared" si="2"/>
        <v>4.2969443094417059</v>
      </c>
      <c r="N7" s="234">
        <f t="shared" si="5"/>
        <v>0.14311159670887819</v>
      </c>
      <c r="O7" s="196">
        <f t="shared" si="3"/>
        <v>5</v>
      </c>
      <c r="P7" s="152">
        <v>65705</v>
      </c>
      <c r="Q7" s="152">
        <v>58926</v>
      </c>
      <c r="R7" s="152"/>
      <c r="S7" s="152"/>
      <c r="T7" s="152">
        <v>34</v>
      </c>
      <c r="U7" s="152">
        <v>13</v>
      </c>
      <c r="V7" s="152"/>
      <c r="W7" s="152"/>
      <c r="X7" s="152">
        <v>736</v>
      </c>
      <c r="Y7" s="152">
        <v>287</v>
      </c>
      <c r="Z7" s="152"/>
      <c r="AA7" s="152"/>
      <c r="AB7" s="152">
        <v>10323</v>
      </c>
      <c r="AC7" s="152">
        <v>5406</v>
      </c>
      <c r="AD7" s="152"/>
      <c r="AE7" s="152"/>
      <c r="AF7" s="152">
        <v>4</v>
      </c>
      <c r="AG7" s="152">
        <v>2</v>
      </c>
      <c r="AH7" s="152">
        <v>1</v>
      </c>
      <c r="AI7" s="152">
        <v>1</v>
      </c>
      <c r="AJ7" s="152" t="s">
        <v>110</v>
      </c>
      <c r="AK7" s="152"/>
      <c r="AL7" s="152"/>
      <c r="AM7" s="152">
        <v>1251</v>
      </c>
      <c r="AN7" s="152"/>
      <c r="AO7" s="152"/>
      <c r="AP7" s="152">
        <v>77</v>
      </c>
      <c r="AQ7" s="152">
        <v>6</v>
      </c>
      <c r="AR7" s="152">
        <v>7</v>
      </c>
      <c r="AS7" s="152">
        <v>17</v>
      </c>
      <c r="AT7" s="152">
        <v>23</v>
      </c>
      <c r="AU7" s="152">
        <v>4</v>
      </c>
      <c r="AV7" s="152"/>
      <c r="AW7" s="152"/>
      <c r="AX7" s="152">
        <v>17825</v>
      </c>
      <c r="AY7" s="152">
        <v>16373</v>
      </c>
      <c r="AZ7" s="152">
        <v>749</v>
      </c>
      <c r="BA7" s="152">
        <v>703</v>
      </c>
      <c r="BB7" s="152"/>
      <c r="BC7" s="152"/>
      <c r="BD7" s="152">
        <v>78275</v>
      </c>
      <c r="BE7" s="152">
        <v>22521</v>
      </c>
      <c r="BF7" s="152">
        <v>55754</v>
      </c>
      <c r="BG7" s="152">
        <v>3431.6</v>
      </c>
      <c r="BH7" s="226">
        <v>46</v>
      </c>
      <c r="BI7" s="226">
        <v>13</v>
      </c>
      <c r="BJ7" s="226">
        <v>12</v>
      </c>
      <c r="BK7" s="226">
        <v>3</v>
      </c>
    </row>
    <row r="8" spans="2:63" ht="16.8">
      <c r="B8" s="58" t="s">
        <v>25</v>
      </c>
      <c r="C8" s="145">
        <v>410772</v>
      </c>
      <c r="D8" s="145"/>
      <c r="E8" s="145"/>
      <c r="F8" s="225">
        <v>708</v>
      </c>
      <c r="G8" s="152">
        <v>702</v>
      </c>
      <c r="H8" s="231">
        <f t="shared" si="0"/>
        <v>1.7089772428500483</v>
      </c>
      <c r="I8" s="233" t="e">
        <f t="shared" si="4"/>
        <v>#VALUE!</v>
      </c>
      <c r="J8" s="231" t="e">
        <f t="shared" si="1"/>
        <v>#VALUE!</v>
      </c>
      <c r="K8" s="152">
        <v>1258</v>
      </c>
      <c r="L8" s="152">
        <v>1232</v>
      </c>
      <c r="M8" s="235">
        <f t="shared" si="2"/>
        <v>2.9992307167966659</v>
      </c>
      <c r="N8" s="234">
        <f t="shared" si="5"/>
        <v>0.20503342995570578</v>
      </c>
      <c r="O8" s="196">
        <f t="shared" si="3"/>
        <v>5</v>
      </c>
      <c r="P8" s="152">
        <v>48970</v>
      </c>
      <c r="Q8" s="152">
        <v>48238</v>
      </c>
      <c r="R8" s="152"/>
      <c r="S8" s="152"/>
      <c r="T8" s="152">
        <v>7</v>
      </c>
      <c r="U8" s="152">
        <v>6</v>
      </c>
      <c r="V8" s="152"/>
      <c r="W8" s="152"/>
      <c r="X8" s="152">
        <v>116</v>
      </c>
      <c r="Y8" s="152">
        <v>100</v>
      </c>
      <c r="Z8" s="152"/>
      <c r="AA8" s="152"/>
      <c r="AB8" s="152">
        <v>2324</v>
      </c>
      <c r="AC8" s="152">
        <v>2098</v>
      </c>
      <c r="AD8" s="152"/>
      <c r="AE8" s="152"/>
      <c r="AF8" s="152">
        <v>3</v>
      </c>
      <c r="AG8" s="152">
        <v>2</v>
      </c>
      <c r="AH8" s="152">
        <v>1</v>
      </c>
      <c r="AI8" s="152" t="s">
        <v>110</v>
      </c>
      <c r="AJ8" s="152" t="s">
        <v>110</v>
      </c>
      <c r="AK8" s="152"/>
      <c r="AL8" s="152"/>
      <c r="AM8" s="152">
        <v>212</v>
      </c>
      <c r="AN8" s="152"/>
      <c r="AO8" s="152"/>
      <c r="AP8" s="152">
        <v>6</v>
      </c>
      <c r="AQ8" s="152">
        <v>1</v>
      </c>
      <c r="AR8" s="152">
        <v>2</v>
      </c>
      <c r="AS8" s="152">
        <v>2</v>
      </c>
      <c r="AT8" s="152">
        <v>2</v>
      </c>
      <c r="AU8" s="152" t="s">
        <v>110</v>
      </c>
      <c r="AV8" s="152"/>
      <c r="AW8" s="152"/>
      <c r="AX8" s="152">
        <v>3009</v>
      </c>
      <c r="AY8" s="152">
        <v>2760</v>
      </c>
      <c r="AZ8" s="152">
        <v>117</v>
      </c>
      <c r="BA8" s="152">
        <v>132</v>
      </c>
      <c r="BB8" s="152"/>
      <c r="BC8" s="152"/>
      <c r="BD8" s="152">
        <v>95209</v>
      </c>
      <c r="BE8" s="152">
        <v>2658</v>
      </c>
      <c r="BF8" s="152">
        <v>92251</v>
      </c>
      <c r="BG8" s="152">
        <v>1473.4</v>
      </c>
      <c r="BH8" s="226">
        <v>25</v>
      </c>
      <c r="BI8" s="226">
        <v>7</v>
      </c>
      <c r="BJ8" s="226">
        <v>6</v>
      </c>
      <c r="BK8" s="226">
        <v>2</v>
      </c>
    </row>
    <row r="9" spans="2:63" ht="16.8">
      <c r="B9" s="58" t="s">
        <v>26</v>
      </c>
      <c r="C9" s="145">
        <v>731256</v>
      </c>
      <c r="D9" s="145"/>
      <c r="E9" s="145"/>
      <c r="F9" s="225">
        <v>1065</v>
      </c>
      <c r="G9" s="152">
        <v>1025</v>
      </c>
      <c r="H9" s="231">
        <f t="shared" si="0"/>
        <v>1.4016979005984225</v>
      </c>
      <c r="I9" s="233" t="e">
        <f t="shared" si="4"/>
        <v>#VALUE!</v>
      </c>
      <c r="J9" s="231" t="e">
        <f t="shared" si="1"/>
        <v>#VALUE!</v>
      </c>
      <c r="K9" s="152">
        <v>2055</v>
      </c>
      <c r="L9" s="152">
        <v>2000</v>
      </c>
      <c r="M9" s="235">
        <f t="shared" si="2"/>
        <v>2.7350202938505803</v>
      </c>
      <c r="N9" s="234">
        <f t="shared" si="5"/>
        <v>0.22484021872743223</v>
      </c>
      <c r="O9" s="196">
        <f t="shared" si="3"/>
        <v>5</v>
      </c>
      <c r="P9" s="152">
        <v>76943</v>
      </c>
      <c r="Q9" s="152">
        <v>74938</v>
      </c>
      <c r="R9" s="152"/>
      <c r="S9" s="152"/>
      <c r="T9" s="152">
        <v>13</v>
      </c>
      <c r="U9" s="152">
        <v>10</v>
      </c>
      <c r="V9" s="152"/>
      <c r="W9" s="152"/>
      <c r="X9" s="152">
        <v>171</v>
      </c>
      <c r="Y9" s="152">
        <v>138</v>
      </c>
      <c r="Z9" s="152"/>
      <c r="AA9" s="152"/>
      <c r="AB9" s="152">
        <v>3112</v>
      </c>
      <c r="AC9" s="152">
        <v>2814</v>
      </c>
      <c r="AD9" s="152"/>
      <c r="AE9" s="152"/>
      <c r="AF9" s="152">
        <v>2</v>
      </c>
      <c r="AG9" s="152">
        <v>2</v>
      </c>
      <c r="AH9" s="152" t="s">
        <v>110</v>
      </c>
      <c r="AI9" s="152" t="s">
        <v>110</v>
      </c>
      <c r="AJ9" s="152" t="s">
        <v>110</v>
      </c>
      <c r="AK9" s="152"/>
      <c r="AL9" s="152"/>
      <c r="AM9" s="152">
        <v>160</v>
      </c>
      <c r="AN9" s="152"/>
      <c r="AO9" s="152"/>
      <c r="AP9" s="152">
        <v>5</v>
      </c>
      <c r="AQ9" s="152">
        <v>1</v>
      </c>
      <c r="AR9" s="152">
        <v>1</v>
      </c>
      <c r="AS9" s="152">
        <v>2</v>
      </c>
      <c r="AT9" s="152">
        <v>2</v>
      </c>
      <c r="AU9" s="152" t="s">
        <v>110</v>
      </c>
      <c r="AV9" s="152"/>
      <c r="AW9" s="152"/>
      <c r="AX9" s="152">
        <v>1465</v>
      </c>
      <c r="AY9" s="152">
        <v>1343</v>
      </c>
      <c r="AZ9" s="152">
        <v>51</v>
      </c>
      <c r="BA9" s="152">
        <v>71</v>
      </c>
      <c r="BB9" s="152"/>
      <c r="BC9" s="152"/>
      <c r="BD9" s="152">
        <v>145228</v>
      </c>
      <c r="BE9" s="152">
        <v>3411</v>
      </c>
      <c r="BF9" s="152">
        <v>141817</v>
      </c>
      <c r="BG9" s="152">
        <v>2415</v>
      </c>
      <c r="BH9" s="226">
        <v>37</v>
      </c>
      <c r="BI9" s="226">
        <v>10</v>
      </c>
      <c r="BJ9" s="226">
        <v>9</v>
      </c>
      <c r="BK9" s="226">
        <v>3</v>
      </c>
    </row>
    <row r="10" spans="2:63" ht="16.8">
      <c r="B10" s="58" t="s">
        <v>168</v>
      </c>
      <c r="C10" s="145">
        <v>213540</v>
      </c>
      <c r="D10" s="145"/>
      <c r="E10" s="145"/>
      <c r="F10" s="225">
        <v>115</v>
      </c>
      <c r="G10" s="152">
        <v>75</v>
      </c>
      <c r="H10" s="231">
        <f t="shared" si="0"/>
        <v>0.35122225344197805</v>
      </c>
      <c r="I10" s="233" t="e">
        <f>$G$30/H10</f>
        <v>#VALUE!</v>
      </c>
      <c r="J10" s="231" t="e">
        <f t="shared" si="1"/>
        <v>#VALUE!</v>
      </c>
      <c r="K10" s="152">
        <v>904</v>
      </c>
      <c r="L10" s="152">
        <v>556</v>
      </c>
      <c r="M10" s="235">
        <f t="shared" si="2"/>
        <v>2.6037276388498642</v>
      </c>
      <c r="N10" s="234">
        <f t="shared" si="5"/>
        <v>0.23617775988465789</v>
      </c>
      <c r="O10" s="196">
        <f t="shared" si="3"/>
        <v>5</v>
      </c>
      <c r="P10" s="152">
        <v>29894</v>
      </c>
      <c r="Q10" s="152">
        <v>20169</v>
      </c>
      <c r="R10" s="152"/>
      <c r="S10" s="152"/>
      <c r="T10" s="152">
        <v>19</v>
      </c>
      <c r="U10" s="152">
        <v>4</v>
      </c>
      <c r="V10" s="152"/>
      <c r="W10" s="152"/>
      <c r="X10" s="152">
        <v>387</v>
      </c>
      <c r="Y10" s="152">
        <v>184</v>
      </c>
      <c r="Z10" s="152"/>
      <c r="AA10" s="152"/>
      <c r="AB10" s="152">
        <v>5867</v>
      </c>
      <c r="AC10" s="152">
        <v>2881</v>
      </c>
      <c r="AD10" s="152"/>
      <c r="AE10" s="152"/>
      <c r="AF10" s="152">
        <v>5</v>
      </c>
      <c r="AG10" s="152">
        <v>4</v>
      </c>
      <c r="AH10" s="152">
        <v>1</v>
      </c>
      <c r="AI10" s="152" t="s">
        <v>110</v>
      </c>
      <c r="AJ10" s="152" t="s">
        <v>110</v>
      </c>
      <c r="AK10" s="152"/>
      <c r="AL10" s="152"/>
      <c r="AM10" s="152">
        <v>1100</v>
      </c>
      <c r="AN10" s="152"/>
      <c r="AO10" s="152"/>
      <c r="AP10" s="152">
        <v>156</v>
      </c>
      <c r="AQ10" s="152">
        <v>11</v>
      </c>
      <c r="AR10" s="152">
        <v>5</v>
      </c>
      <c r="AS10" s="152">
        <v>233</v>
      </c>
      <c r="AT10" s="152">
        <v>12</v>
      </c>
      <c r="AU10" s="152">
        <v>8</v>
      </c>
      <c r="AV10" s="152"/>
      <c r="AW10" s="152"/>
      <c r="AX10" s="152">
        <v>17474</v>
      </c>
      <c r="AY10" s="152">
        <v>16143</v>
      </c>
      <c r="AZ10" s="152">
        <v>639</v>
      </c>
      <c r="BA10" s="152">
        <v>692</v>
      </c>
      <c r="BB10" s="152"/>
      <c r="BC10" s="152"/>
      <c r="BD10" s="152">
        <v>39365</v>
      </c>
      <c r="BE10" s="152">
        <v>29928</v>
      </c>
      <c r="BF10" s="152">
        <v>9437</v>
      </c>
      <c r="BG10" s="152"/>
      <c r="BH10" s="226">
        <v>26</v>
      </c>
      <c r="BI10" s="226">
        <v>5</v>
      </c>
      <c r="BJ10" s="226">
        <v>10</v>
      </c>
      <c r="BK10" s="226">
        <v>1</v>
      </c>
    </row>
    <row r="11" spans="2:63" ht="16.8">
      <c r="B11" s="58" t="s">
        <v>28</v>
      </c>
      <c r="C11" s="145">
        <v>611972</v>
      </c>
      <c r="D11" s="145"/>
      <c r="E11" s="145"/>
      <c r="F11" s="225">
        <v>773</v>
      </c>
      <c r="G11" s="152">
        <v>743</v>
      </c>
      <c r="H11" s="231">
        <f t="shared" si="0"/>
        <v>1.2141078349989869</v>
      </c>
      <c r="I11" s="233" t="e">
        <f t="shared" si="4"/>
        <v>#VALUE!</v>
      </c>
      <c r="J11" s="231" t="e">
        <f t="shared" si="1"/>
        <v>#VALUE!</v>
      </c>
      <c r="K11" s="152">
        <v>1808</v>
      </c>
      <c r="L11" s="152">
        <v>1705</v>
      </c>
      <c r="M11" s="235">
        <f t="shared" si="2"/>
        <v>2.7860751799101919</v>
      </c>
      <c r="N11" s="234">
        <f t="shared" si="5"/>
        <v>0.2207200170072772</v>
      </c>
      <c r="O11" s="196">
        <f t="shared" si="3"/>
        <v>5</v>
      </c>
      <c r="P11" s="152">
        <v>66881</v>
      </c>
      <c r="Q11" s="152">
        <v>62735</v>
      </c>
      <c r="R11" s="152"/>
      <c r="S11" s="152"/>
      <c r="T11" s="152">
        <v>15</v>
      </c>
      <c r="U11" s="152">
        <v>7</v>
      </c>
      <c r="V11" s="152"/>
      <c r="W11" s="152"/>
      <c r="X11" s="152">
        <v>336</v>
      </c>
      <c r="Y11" s="152">
        <v>150</v>
      </c>
      <c r="Z11" s="152"/>
      <c r="AA11" s="152"/>
      <c r="AB11" s="152">
        <v>5416</v>
      </c>
      <c r="AC11" s="152">
        <v>2741</v>
      </c>
      <c r="AD11" s="152"/>
      <c r="AE11" s="152"/>
      <c r="AF11" s="152">
        <v>3</v>
      </c>
      <c r="AG11" s="152">
        <v>2</v>
      </c>
      <c r="AH11" s="152">
        <v>1</v>
      </c>
      <c r="AI11" s="152" t="s">
        <v>110</v>
      </c>
      <c r="AJ11" s="152" t="s">
        <v>110</v>
      </c>
      <c r="AK11" s="152"/>
      <c r="AL11" s="152"/>
      <c r="AM11" s="152">
        <v>644</v>
      </c>
      <c r="AN11" s="152"/>
      <c r="AO11" s="152"/>
      <c r="AP11" s="152">
        <v>46</v>
      </c>
      <c r="AQ11" s="152">
        <v>4</v>
      </c>
      <c r="AR11" s="152">
        <v>4</v>
      </c>
      <c r="AS11" s="152">
        <v>12</v>
      </c>
      <c r="AT11" s="152">
        <v>1</v>
      </c>
      <c r="AU11" s="152">
        <v>1</v>
      </c>
      <c r="AV11" s="152"/>
      <c r="AW11" s="152"/>
      <c r="AX11" s="152">
        <v>10918</v>
      </c>
      <c r="AY11" s="152">
        <v>9427</v>
      </c>
      <c r="AZ11" s="152">
        <v>972</v>
      </c>
      <c r="BA11" s="152">
        <v>519</v>
      </c>
      <c r="BB11" s="152"/>
      <c r="BC11" s="152"/>
      <c r="BD11" s="152">
        <v>121695</v>
      </c>
      <c r="BE11" s="152">
        <v>16094</v>
      </c>
      <c r="BF11" s="152">
        <v>106601</v>
      </c>
      <c r="BG11" s="152">
        <v>2512</v>
      </c>
      <c r="BH11" s="226">
        <v>76.147247719593793</v>
      </c>
      <c r="BI11" s="226">
        <v>12.691207953265632</v>
      </c>
      <c r="BJ11" s="226">
        <v>17.57244178144472</v>
      </c>
      <c r="BK11" s="226">
        <v>3.9049870625432712</v>
      </c>
    </row>
    <row r="12" spans="2:63" ht="16.8">
      <c r="B12" s="58" t="s">
        <v>29</v>
      </c>
      <c r="C12" s="145">
        <v>302817</v>
      </c>
      <c r="D12" s="145"/>
      <c r="E12" s="145"/>
      <c r="F12" s="225">
        <v>541</v>
      </c>
      <c r="G12" s="152">
        <v>536</v>
      </c>
      <c r="H12" s="231">
        <f t="shared" si="0"/>
        <v>1.7700459353338815</v>
      </c>
      <c r="I12" s="233" t="e">
        <f t="shared" si="4"/>
        <v>#VALUE!</v>
      </c>
      <c r="J12" s="231" t="e">
        <f t="shared" si="1"/>
        <v>#VALUE!</v>
      </c>
      <c r="K12" s="152">
        <v>899</v>
      </c>
      <c r="L12" s="152">
        <v>888</v>
      </c>
      <c r="M12" s="235">
        <f t="shared" si="2"/>
        <v>2.932464161523296</v>
      </c>
      <c r="N12" s="234">
        <f t="shared" si="5"/>
        <v>0.20970164585878273</v>
      </c>
      <c r="O12" s="196">
        <f t="shared" si="3"/>
        <v>5</v>
      </c>
      <c r="P12" s="152">
        <v>34798</v>
      </c>
      <c r="Q12" s="152">
        <v>34526</v>
      </c>
      <c r="R12" s="152"/>
      <c r="S12" s="152"/>
      <c r="T12" s="152">
        <v>3</v>
      </c>
      <c r="U12" s="152">
        <v>3</v>
      </c>
      <c r="V12" s="152"/>
      <c r="W12" s="152"/>
      <c r="X12" s="152">
        <v>37</v>
      </c>
      <c r="Y12" s="152">
        <v>37</v>
      </c>
      <c r="Z12" s="152"/>
      <c r="AA12" s="152"/>
      <c r="AB12" s="152">
        <v>558</v>
      </c>
      <c r="AC12" s="152">
        <v>558</v>
      </c>
      <c r="AD12" s="152"/>
      <c r="AE12" s="152"/>
      <c r="AF12" s="152">
        <v>1</v>
      </c>
      <c r="AG12" s="152">
        <v>1</v>
      </c>
      <c r="AH12" s="152" t="s">
        <v>110</v>
      </c>
      <c r="AI12" s="152" t="s">
        <v>110</v>
      </c>
      <c r="AJ12" s="152" t="s">
        <v>110</v>
      </c>
      <c r="AK12" s="152"/>
      <c r="AL12" s="152"/>
      <c r="AM12" s="152">
        <v>30</v>
      </c>
      <c r="AN12" s="152"/>
      <c r="AO12" s="152"/>
      <c r="AP12" s="152">
        <v>2</v>
      </c>
      <c r="AQ12" s="152" t="s">
        <v>110</v>
      </c>
      <c r="AR12" s="152">
        <v>1</v>
      </c>
      <c r="AS12" s="152">
        <v>1</v>
      </c>
      <c r="AT12" s="152" t="s">
        <v>110</v>
      </c>
      <c r="AU12" s="152" t="s">
        <v>110</v>
      </c>
      <c r="AV12" s="152"/>
      <c r="AW12" s="152"/>
      <c r="AX12" s="152">
        <v>255</v>
      </c>
      <c r="AY12" s="152">
        <v>228</v>
      </c>
      <c r="AZ12" s="152">
        <v>11</v>
      </c>
      <c r="BA12" s="152">
        <v>16</v>
      </c>
      <c r="BB12" s="152"/>
      <c r="BC12" s="152"/>
      <c r="BD12" s="152">
        <v>69203</v>
      </c>
      <c r="BE12" s="152">
        <v>913</v>
      </c>
      <c r="BF12" s="152"/>
      <c r="BG12" s="152">
        <v>1391.2</v>
      </c>
      <c r="BH12" s="226">
        <v>24</v>
      </c>
      <c r="BI12" s="226">
        <v>7</v>
      </c>
      <c r="BJ12" s="226">
        <v>5</v>
      </c>
      <c r="BK12" s="226">
        <v>2</v>
      </c>
    </row>
    <row r="13" spans="2:63" ht="16.8">
      <c r="B13" s="58" t="s">
        <v>30</v>
      </c>
      <c r="C13" s="145">
        <v>323246</v>
      </c>
      <c r="D13" s="145"/>
      <c r="E13" s="145"/>
      <c r="F13" s="225">
        <v>628</v>
      </c>
      <c r="G13" s="152">
        <v>606</v>
      </c>
      <c r="H13" s="231">
        <f t="shared" si="0"/>
        <v>1.8747331753525178</v>
      </c>
      <c r="I13" s="233" t="e">
        <f>$G$30/H13</f>
        <v>#VALUE!</v>
      </c>
      <c r="J13" s="231" t="e">
        <f t="shared" si="1"/>
        <v>#VALUE!</v>
      </c>
      <c r="K13" s="152">
        <v>1099</v>
      </c>
      <c r="L13" s="152">
        <v>1043</v>
      </c>
      <c r="M13" s="235">
        <f t="shared" si="2"/>
        <v>3.2266447225951755</v>
      </c>
      <c r="N13" s="234">
        <f t="shared" si="5"/>
        <v>0.19058266836354235</v>
      </c>
      <c r="O13" s="196">
        <f t="shared" si="3"/>
        <v>5</v>
      </c>
      <c r="P13" s="152">
        <v>43365</v>
      </c>
      <c r="Q13" s="152">
        <v>41531</v>
      </c>
      <c r="R13" s="152"/>
      <c r="S13" s="152"/>
      <c r="T13" s="152">
        <v>8</v>
      </c>
      <c r="U13" s="152">
        <v>4</v>
      </c>
      <c r="V13" s="152"/>
      <c r="W13" s="152"/>
      <c r="X13" s="152">
        <v>116</v>
      </c>
      <c r="Y13" s="152">
        <v>73</v>
      </c>
      <c r="Z13" s="152"/>
      <c r="AA13" s="152"/>
      <c r="AB13" s="152">
        <v>1717</v>
      </c>
      <c r="AC13" s="152">
        <v>1310</v>
      </c>
      <c r="AD13" s="152"/>
      <c r="AE13" s="152"/>
      <c r="AF13" s="152">
        <v>2</v>
      </c>
      <c r="AG13" s="152">
        <v>1</v>
      </c>
      <c r="AH13" s="152">
        <v>1</v>
      </c>
      <c r="AI13" s="152" t="s">
        <v>110</v>
      </c>
      <c r="AJ13" s="152" t="s">
        <v>110</v>
      </c>
      <c r="AK13" s="152"/>
      <c r="AL13" s="152"/>
      <c r="AM13" s="152">
        <v>216</v>
      </c>
      <c r="AN13" s="152"/>
      <c r="AO13" s="152"/>
      <c r="AP13" s="152">
        <v>10</v>
      </c>
      <c r="AQ13" s="152" t="s">
        <v>110</v>
      </c>
      <c r="AR13" s="152">
        <v>1</v>
      </c>
      <c r="AS13" s="152">
        <v>3</v>
      </c>
      <c r="AT13" s="152">
        <v>1</v>
      </c>
      <c r="AU13" s="152" t="s">
        <v>110</v>
      </c>
      <c r="AV13" s="152"/>
      <c r="AW13" s="152"/>
      <c r="AX13" s="152">
        <v>3852</v>
      </c>
      <c r="AY13" s="152">
        <v>3551</v>
      </c>
      <c r="AZ13" s="152">
        <v>150</v>
      </c>
      <c r="BA13" s="152">
        <v>151</v>
      </c>
      <c r="BB13" s="152"/>
      <c r="BC13" s="152"/>
      <c r="BD13" s="152">
        <v>65735</v>
      </c>
      <c r="BE13" s="152">
        <v>3669</v>
      </c>
      <c r="BF13" s="152">
        <v>62066</v>
      </c>
      <c r="BG13" s="152">
        <v>824.6</v>
      </c>
      <c r="BH13" s="226">
        <v>25.097172138925792</v>
      </c>
      <c r="BI13" s="226">
        <v>4.8800056936800154</v>
      </c>
      <c r="BJ13" s="226">
        <v>10.457155057885746</v>
      </c>
      <c r="BK13" s="226">
        <v>1.3942873410514329</v>
      </c>
    </row>
    <row r="14" spans="2:63" ht="16.8">
      <c r="B14" s="58" t="s">
        <v>31</v>
      </c>
      <c r="C14" s="145">
        <v>255930</v>
      </c>
      <c r="D14" s="145"/>
      <c r="E14" s="145"/>
      <c r="F14" s="225">
        <v>344</v>
      </c>
      <c r="G14" s="152">
        <v>269</v>
      </c>
      <c r="H14" s="231">
        <f t="shared" si="0"/>
        <v>1.0510686515844176</v>
      </c>
      <c r="I14" s="233" t="e">
        <f t="shared" si="4"/>
        <v>#VALUE!</v>
      </c>
      <c r="J14" s="231" t="e">
        <f t="shared" si="1"/>
        <v>#VALUE!</v>
      </c>
      <c r="K14" s="152">
        <v>901</v>
      </c>
      <c r="L14" s="152">
        <v>730</v>
      </c>
      <c r="M14" s="235">
        <f t="shared" si="2"/>
        <v>2.8523424373852224</v>
      </c>
      <c r="N14" s="234">
        <f t="shared" si="5"/>
        <v>0.21559212282276174</v>
      </c>
      <c r="O14" s="196">
        <f t="shared" si="3"/>
        <v>5</v>
      </c>
      <c r="P14" s="152">
        <v>41909</v>
      </c>
      <c r="Q14" s="152">
        <v>36230</v>
      </c>
      <c r="R14" s="152"/>
      <c r="S14" s="152"/>
      <c r="T14" s="152">
        <v>14</v>
      </c>
      <c r="U14" s="152">
        <v>7</v>
      </c>
      <c r="V14" s="152"/>
      <c r="W14" s="152"/>
      <c r="X14" s="152">
        <v>272</v>
      </c>
      <c r="Y14" s="152">
        <v>168</v>
      </c>
      <c r="Z14" s="152"/>
      <c r="AA14" s="152"/>
      <c r="AB14" s="152">
        <v>5286</v>
      </c>
      <c r="AC14" s="152">
        <v>3981</v>
      </c>
      <c r="AD14" s="152"/>
      <c r="AE14" s="152"/>
      <c r="AF14" s="152">
        <v>7</v>
      </c>
      <c r="AG14" s="152">
        <v>5</v>
      </c>
      <c r="AH14" s="152" t="s">
        <v>110</v>
      </c>
      <c r="AI14" s="152">
        <v>2</v>
      </c>
      <c r="AJ14" s="152" t="s">
        <v>110</v>
      </c>
      <c r="AK14" s="152"/>
      <c r="AL14" s="152"/>
      <c r="AM14" s="152">
        <v>880</v>
      </c>
      <c r="AN14" s="152"/>
      <c r="AO14" s="152"/>
      <c r="AP14" s="152">
        <v>61</v>
      </c>
      <c r="AQ14" s="152">
        <v>4</v>
      </c>
      <c r="AR14" s="152">
        <v>5</v>
      </c>
      <c r="AS14" s="152">
        <v>26</v>
      </c>
      <c r="AT14" s="152">
        <v>12</v>
      </c>
      <c r="AU14" s="152">
        <v>1</v>
      </c>
      <c r="AV14" s="152"/>
      <c r="AW14" s="152"/>
      <c r="AX14" s="152">
        <v>14397</v>
      </c>
      <c r="AY14" s="152">
        <v>13438</v>
      </c>
      <c r="AZ14" s="152">
        <v>444</v>
      </c>
      <c r="BA14" s="152">
        <v>515</v>
      </c>
      <c r="BB14" s="152"/>
      <c r="BC14" s="152"/>
      <c r="BD14" s="152">
        <v>44567</v>
      </c>
      <c r="BE14" s="152">
        <v>10670</v>
      </c>
      <c r="BF14" s="152">
        <v>33897</v>
      </c>
      <c r="BG14" s="152">
        <v>2217.6</v>
      </c>
      <c r="BH14" s="226">
        <v>28</v>
      </c>
      <c r="BI14" s="226">
        <v>7</v>
      </c>
      <c r="BJ14" s="226">
        <v>7</v>
      </c>
      <c r="BK14" s="226">
        <v>2</v>
      </c>
    </row>
    <row r="15" spans="2:63" ht="16.8">
      <c r="B15" s="58" t="s">
        <v>32</v>
      </c>
      <c r="C15" s="145">
        <v>521210</v>
      </c>
      <c r="D15" s="145"/>
      <c r="E15" s="145"/>
      <c r="F15" s="225">
        <v>847</v>
      </c>
      <c r="G15" s="152">
        <v>796</v>
      </c>
      <c r="H15" s="231">
        <f t="shared" si="0"/>
        <v>1.5272155177375721</v>
      </c>
      <c r="I15" s="233" t="e">
        <f t="shared" si="4"/>
        <v>#VALUE!</v>
      </c>
      <c r="J15" s="231" t="e">
        <f t="shared" si="1"/>
        <v>#VALUE!</v>
      </c>
      <c r="K15" s="152">
        <v>2184</v>
      </c>
      <c r="L15" s="152">
        <v>1978</v>
      </c>
      <c r="M15" s="235">
        <f t="shared" si="2"/>
        <v>3.7950154448302986</v>
      </c>
      <c r="N15" s="234">
        <f t="shared" si="5"/>
        <v>0.16203954108566976</v>
      </c>
      <c r="O15" s="196">
        <f t="shared" si="3"/>
        <v>5</v>
      </c>
      <c r="P15" s="152">
        <v>81956</v>
      </c>
      <c r="Q15" s="152">
        <v>75820</v>
      </c>
      <c r="R15" s="152"/>
      <c r="S15" s="152"/>
      <c r="T15" s="152">
        <v>21</v>
      </c>
      <c r="U15" s="152">
        <v>9</v>
      </c>
      <c r="V15" s="152"/>
      <c r="W15" s="152"/>
      <c r="X15" s="152">
        <v>335</v>
      </c>
      <c r="Y15" s="152">
        <v>203</v>
      </c>
      <c r="Z15" s="152"/>
      <c r="AA15" s="152"/>
      <c r="AB15" s="152">
        <v>6306</v>
      </c>
      <c r="AC15" s="152">
        <v>4858</v>
      </c>
      <c r="AD15" s="152"/>
      <c r="AE15" s="152"/>
      <c r="AF15" s="152">
        <v>7</v>
      </c>
      <c r="AG15" s="152">
        <v>3</v>
      </c>
      <c r="AH15" s="152">
        <v>1</v>
      </c>
      <c r="AI15" s="152">
        <v>1</v>
      </c>
      <c r="AJ15" s="152">
        <v>2</v>
      </c>
      <c r="AK15" s="152"/>
      <c r="AL15" s="152"/>
      <c r="AM15" s="152">
        <v>1014</v>
      </c>
      <c r="AN15" s="152"/>
      <c r="AO15" s="152"/>
      <c r="AP15" s="152">
        <v>49</v>
      </c>
      <c r="AQ15" s="152">
        <v>8</v>
      </c>
      <c r="AR15" s="152">
        <v>4</v>
      </c>
      <c r="AS15" s="152">
        <v>43</v>
      </c>
      <c r="AT15" s="152">
        <v>3</v>
      </c>
      <c r="AU15" s="152" t="s">
        <v>110</v>
      </c>
      <c r="AV15" s="152"/>
      <c r="AW15" s="152"/>
      <c r="AX15" s="152">
        <v>11879</v>
      </c>
      <c r="AY15" s="152">
        <v>10803</v>
      </c>
      <c r="AZ15" s="152">
        <v>568</v>
      </c>
      <c r="BA15" s="152">
        <v>508</v>
      </c>
      <c r="BB15" s="152"/>
      <c r="BC15" s="152"/>
      <c r="BD15" s="152">
        <v>112563</v>
      </c>
      <c r="BE15" s="152">
        <v>15518</v>
      </c>
      <c r="BF15" s="152">
        <v>97045</v>
      </c>
      <c r="BG15" s="152">
        <v>2370</v>
      </c>
      <c r="BH15" s="226">
        <v>35</v>
      </c>
      <c r="BI15" s="226">
        <v>10</v>
      </c>
      <c r="BJ15" s="226">
        <v>7</v>
      </c>
      <c r="BK15" s="226">
        <v>3</v>
      </c>
    </row>
    <row r="16" spans="2:63" ht="16.8">
      <c r="B16" s="58" t="s">
        <v>33</v>
      </c>
      <c r="C16" s="145">
        <v>597925</v>
      </c>
      <c r="D16" s="145"/>
      <c r="E16" s="145"/>
      <c r="F16" s="225">
        <v>711</v>
      </c>
      <c r="G16" s="152">
        <v>655</v>
      </c>
      <c r="H16" s="231">
        <f t="shared" si="0"/>
        <v>1.0954551156081447</v>
      </c>
      <c r="I16" s="233" t="e">
        <f t="shared" si="4"/>
        <v>#VALUE!</v>
      </c>
      <c r="J16" s="231" t="e">
        <f t="shared" si="1"/>
        <v>#VALUE!</v>
      </c>
      <c r="K16" s="152">
        <v>1814</v>
      </c>
      <c r="L16" s="152">
        <v>1628</v>
      </c>
      <c r="M16" s="235">
        <f t="shared" si="2"/>
        <v>2.7227495087176488</v>
      </c>
      <c r="N16" s="234">
        <f t="shared" si="5"/>
        <v>0.22585352017305257</v>
      </c>
      <c r="O16" s="196">
        <f t="shared" si="3"/>
        <v>5</v>
      </c>
      <c r="P16" s="152">
        <v>76853</v>
      </c>
      <c r="Q16" s="152">
        <v>71584</v>
      </c>
      <c r="R16" s="152"/>
      <c r="S16" s="152"/>
      <c r="T16" s="152">
        <v>25</v>
      </c>
      <c r="U16" s="152">
        <v>6</v>
      </c>
      <c r="V16" s="152"/>
      <c r="W16" s="152"/>
      <c r="X16" s="152">
        <v>510</v>
      </c>
      <c r="Y16" s="152">
        <v>150</v>
      </c>
      <c r="Z16" s="152"/>
      <c r="AA16" s="152"/>
      <c r="AB16" s="152">
        <v>8037</v>
      </c>
      <c r="AC16" s="152">
        <v>3259</v>
      </c>
      <c r="AD16" s="152"/>
      <c r="AE16" s="152"/>
      <c r="AF16" s="152">
        <v>11</v>
      </c>
      <c r="AG16" s="152">
        <v>2</v>
      </c>
      <c r="AH16" s="152">
        <v>1</v>
      </c>
      <c r="AI16" s="152">
        <v>1</v>
      </c>
      <c r="AJ16" s="152">
        <v>6</v>
      </c>
      <c r="AK16" s="152"/>
      <c r="AL16" s="152"/>
      <c r="AM16" s="152">
        <v>1106</v>
      </c>
      <c r="AN16" s="152"/>
      <c r="AO16" s="152"/>
      <c r="AP16" s="152">
        <v>50</v>
      </c>
      <c r="AQ16" s="152">
        <v>8</v>
      </c>
      <c r="AR16" s="152">
        <v>7</v>
      </c>
      <c r="AS16" s="152">
        <v>49</v>
      </c>
      <c r="AT16" s="152">
        <v>12</v>
      </c>
      <c r="AU16" s="152">
        <v>10</v>
      </c>
      <c r="AV16" s="152"/>
      <c r="AW16" s="152"/>
      <c r="AX16" s="152">
        <v>16670</v>
      </c>
      <c r="AY16" s="152">
        <v>15185</v>
      </c>
      <c r="AZ16" s="152">
        <v>787</v>
      </c>
      <c r="BA16" s="152">
        <v>698</v>
      </c>
      <c r="BB16" s="152"/>
      <c r="BC16" s="152"/>
      <c r="BD16" s="152">
        <v>106688</v>
      </c>
      <c r="BE16" s="152">
        <v>16427</v>
      </c>
      <c r="BF16" s="152">
        <v>90261</v>
      </c>
      <c r="BG16" s="152">
        <v>2573.6</v>
      </c>
      <c r="BH16" s="226">
        <v>42</v>
      </c>
      <c r="BI16" s="226">
        <v>10</v>
      </c>
      <c r="BJ16" s="226">
        <v>10</v>
      </c>
      <c r="BK16" s="226">
        <v>3</v>
      </c>
    </row>
    <row r="17" spans="2:63" ht="16.8">
      <c r="B17" s="58" t="s">
        <v>34</v>
      </c>
      <c r="C17" s="145">
        <v>342446</v>
      </c>
      <c r="D17" s="145"/>
      <c r="E17" s="145"/>
      <c r="F17" s="225">
        <v>265</v>
      </c>
      <c r="G17" s="152">
        <v>211</v>
      </c>
      <c r="H17" s="231">
        <f t="shared" si="0"/>
        <v>0.61615553985153859</v>
      </c>
      <c r="I17" s="233" t="e">
        <f t="shared" si="4"/>
        <v>#VALUE!</v>
      </c>
      <c r="J17" s="231" t="e">
        <f t="shared" si="1"/>
        <v>#VALUE!</v>
      </c>
      <c r="K17" s="152">
        <v>776</v>
      </c>
      <c r="L17" s="152">
        <v>641</v>
      </c>
      <c r="M17" s="235">
        <f t="shared" si="2"/>
        <v>1.8718279670371387</v>
      </c>
      <c r="N17" s="234">
        <f t="shared" si="5"/>
        <v>0.32852514863676541</v>
      </c>
      <c r="O17" s="196">
        <f t="shared" si="3"/>
        <v>5</v>
      </c>
      <c r="P17" s="152">
        <v>38864</v>
      </c>
      <c r="Q17" s="152">
        <v>34129</v>
      </c>
      <c r="R17" s="152"/>
      <c r="S17" s="152"/>
      <c r="T17" s="152">
        <v>15</v>
      </c>
      <c r="U17" s="152">
        <v>4</v>
      </c>
      <c r="V17" s="152"/>
      <c r="W17" s="152"/>
      <c r="X17" s="152">
        <v>216</v>
      </c>
      <c r="Y17" s="152">
        <v>95</v>
      </c>
      <c r="Z17" s="152"/>
      <c r="AA17" s="152"/>
      <c r="AB17" s="152">
        <v>3620</v>
      </c>
      <c r="AC17" s="152">
        <v>2141</v>
      </c>
      <c r="AD17" s="152"/>
      <c r="AE17" s="152"/>
      <c r="AF17" s="152">
        <v>5</v>
      </c>
      <c r="AG17" s="152">
        <v>2</v>
      </c>
      <c r="AH17" s="152" t="s">
        <v>110</v>
      </c>
      <c r="AI17" s="152" t="s">
        <v>110</v>
      </c>
      <c r="AJ17" s="152">
        <v>2</v>
      </c>
      <c r="AK17" s="152"/>
      <c r="AL17" s="152"/>
      <c r="AM17" s="152">
        <v>703</v>
      </c>
      <c r="AN17" s="152"/>
      <c r="AO17" s="152"/>
      <c r="AP17" s="152">
        <v>65</v>
      </c>
      <c r="AQ17" s="152">
        <v>6</v>
      </c>
      <c r="AR17" s="152">
        <v>8</v>
      </c>
      <c r="AS17" s="152">
        <v>14</v>
      </c>
      <c r="AT17" s="152">
        <v>5</v>
      </c>
      <c r="AU17" s="152">
        <v>1</v>
      </c>
      <c r="AV17" s="152"/>
      <c r="AW17" s="152"/>
      <c r="AX17" s="152">
        <v>10411</v>
      </c>
      <c r="AY17" s="152">
        <v>9643</v>
      </c>
      <c r="AZ17" s="152">
        <v>348</v>
      </c>
      <c r="BA17" s="152">
        <v>420</v>
      </c>
      <c r="BB17" s="152"/>
      <c r="BC17" s="152"/>
      <c r="BD17" s="152">
        <v>57134</v>
      </c>
      <c r="BE17" s="152">
        <v>8377</v>
      </c>
      <c r="BF17" s="152">
        <v>48757</v>
      </c>
      <c r="BG17" s="152">
        <v>1607.7</v>
      </c>
      <c r="BH17" s="226">
        <v>32</v>
      </c>
      <c r="BI17" s="226">
        <v>7</v>
      </c>
      <c r="BJ17" s="226">
        <v>7</v>
      </c>
      <c r="BK17" s="226">
        <v>2</v>
      </c>
    </row>
    <row r="18" spans="2:63" ht="16.8">
      <c r="B18" s="58" t="s">
        <v>35</v>
      </c>
      <c r="C18" s="145">
        <v>2031051</v>
      </c>
      <c r="D18" s="145"/>
      <c r="E18" s="145"/>
      <c r="F18" s="225">
        <v>1799</v>
      </c>
      <c r="G18" s="152">
        <v>1370</v>
      </c>
      <c r="H18" s="231">
        <f t="shared" si="0"/>
        <v>0.67452762141374101</v>
      </c>
      <c r="I18" s="233" t="e">
        <f t="shared" si="4"/>
        <v>#VALUE!</v>
      </c>
      <c r="J18" s="231" t="e">
        <f t="shared" si="1"/>
        <v>#VALUE!</v>
      </c>
      <c r="K18" s="152">
        <v>8922</v>
      </c>
      <c r="L18" s="152">
        <v>6423</v>
      </c>
      <c r="M18" s="235">
        <f t="shared" si="2"/>
        <v>3.1624021257959547</v>
      </c>
      <c r="N18" s="234">
        <f t="shared" si="5"/>
        <v>0.1944542587032804</v>
      </c>
      <c r="O18" s="196">
        <f t="shared" si="3"/>
        <v>5</v>
      </c>
      <c r="P18" s="152">
        <v>289128</v>
      </c>
      <c r="Q18" s="152">
        <v>225702</v>
      </c>
      <c r="R18" s="152"/>
      <c r="S18" s="152"/>
      <c r="T18" s="152">
        <v>183</v>
      </c>
      <c r="U18" s="152">
        <v>38</v>
      </c>
      <c r="V18" s="152"/>
      <c r="W18" s="152"/>
      <c r="X18" s="152">
        <v>3841</v>
      </c>
      <c r="Y18" s="152">
        <v>1748</v>
      </c>
      <c r="Z18" s="152"/>
      <c r="AA18" s="152"/>
      <c r="AB18" s="152">
        <v>50682</v>
      </c>
      <c r="AC18" s="152">
        <v>27679</v>
      </c>
      <c r="AD18" s="152"/>
      <c r="AE18" s="152"/>
      <c r="AF18" s="152">
        <v>36</v>
      </c>
      <c r="AG18" s="152">
        <v>9</v>
      </c>
      <c r="AH18" s="152">
        <v>8</v>
      </c>
      <c r="AI18" s="152">
        <v>3</v>
      </c>
      <c r="AJ18" s="152">
        <v>16</v>
      </c>
      <c r="AK18" s="152"/>
      <c r="AL18" s="152"/>
      <c r="AM18" s="152">
        <v>8789</v>
      </c>
      <c r="AN18" s="152"/>
      <c r="AO18" s="152"/>
      <c r="AP18" s="152">
        <v>1074</v>
      </c>
      <c r="AQ18" s="152">
        <v>73</v>
      </c>
      <c r="AR18" s="152">
        <v>40</v>
      </c>
      <c r="AS18" s="152">
        <v>1145</v>
      </c>
      <c r="AT18" s="152">
        <v>165</v>
      </c>
      <c r="AU18" s="152">
        <v>45</v>
      </c>
      <c r="AV18" s="152"/>
      <c r="AW18" s="152"/>
      <c r="AX18" s="152">
        <v>113985</v>
      </c>
      <c r="AY18" s="152">
        <v>101965</v>
      </c>
      <c r="AZ18" s="152">
        <v>4448</v>
      </c>
      <c r="BA18" s="152">
        <v>7572</v>
      </c>
      <c r="BB18" s="152"/>
      <c r="BC18" s="152"/>
      <c r="BD18" s="152">
        <v>409801</v>
      </c>
      <c r="BE18" s="152">
        <v>243256</v>
      </c>
      <c r="BF18" s="152">
        <v>166545</v>
      </c>
      <c r="BG18" s="152">
        <v>3137.8</v>
      </c>
      <c r="BH18" s="226">
        <v>84</v>
      </c>
      <c r="BI18" s="226">
        <v>31</v>
      </c>
      <c r="BJ18" s="226">
        <v>12</v>
      </c>
      <c r="BK18" s="226">
        <v>8</v>
      </c>
    </row>
    <row r="19" spans="2:63" ht="16.8">
      <c r="B19" s="58" t="s">
        <v>36</v>
      </c>
      <c r="C19" s="145">
        <v>272933</v>
      </c>
      <c r="D19" s="145"/>
      <c r="E19" s="145"/>
      <c r="F19" s="225">
        <v>667</v>
      </c>
      <c r="G19" s="152">
        <v>596</v>
      </c>
      <c r="H19" s="231">
        <f t="shared" si="0"/>
        <v>2.1836861061139548</v>
      </c>
      <c r="I19" s="233" t="e">
        <f t="shared" si="4"/>
        <v>#VALUE!</v>
      </c>
      <c r="J19" s="231" t="e">
        <f t="shared" si="1"/>
        <v>#VALUE!</v>
      </c>
      <c r="K19" s="152">
        <v>1209</v>
      </c>
      <c r="L19" s="152">
        <v>1070</v>
      </c>
      <c r="M19" s="235">
        <f t="shared" si="2"/>
        <v>3.9203760629898179</v>
      </c>
      <c r="N19" s="234">
        <f t="shared" si="5"/>
        <v>0.15685805423073454</v>
      </c>
      <c r="O19" s="196">
        <f t="shared" si="3"/>
        <v>5</v>
      </c>
      <c r="P19" s="152">
        <v>51957</v>
      </c>
      <c r="Q19" s="152">
        <v>47356</v>
      </c>
      <c r="R19" s="152"/>
      <c r="S19" s="152"/>
      <c r="T19" s="152">
        <v>11</v>
      </c>
      <c r="U19" s="152">
        <v>7</v>
      </c>
      <c r="V19" s="152"/>
      <c r="W19" s="152"/>
      <c r="X19" s="152">
        <v>188</v>
      </c>
      <c r="Y19" s="152">
        <v>133</v>
      </c>
      <c r="Z19" s="152"/>
      <c r="AA19" s="152"/>
      <c r="AB19" s="152">
        <v>2352</v>
      </c>
      <c r="AC19" s="152">
        <v>1907</v>
      </c>
      <c r="AD19" s="152"/>
      <c r="AE19" s="152"/>
      <c r="AF19" s="152">
        <v>5</v>
      </c>
      <c r="AG19" s="152" t="s">
        <v>110</v>
      </c>
      <c r="AH19" s="152">
        <v>5</v>
      </c>
      <c r="AI19" s="152" t="s">
        <v>110</v>
      </c>
      <c r="AJ19" s="152" t="s">
        <v>110</v>
      </c>
      <c r="AK19" s="152"/>
      <c r="AL19" s="152"/>
      <c r="AM19" s="152">
        <v>700</v>
      </c>
      <c r="AN19" s="152"/>
      <c r="AO19" s="152"/>
      <c r="AP19" s="152">
        <v>16</v>
      </c>
      <c r="AQ19" s="152">
        <v>5</v>
      </c>
      <c r="AR19" s="152">
        <v>2</v>
      </c>
      <c r="AS19" s="152">
        <v>4</v>
      </c>
      <c r="AT19" s="152">
        <v>1</v>
      </c>
      <c r="AU19" s="152" t="s">
        <v>110</v>
      </c>
      <c r="AV19" s="152"/>
      <c r="AW19" s="152"/>
      <c r="AX19" s="152">
        <v>3911</v>
      </c>
      <c r="AY19" s="152">
        <v>3111</v>
      </c>
      <c r="AZ19" s="152">
        <v>143</v>
      </c>
      <c r="BA19" s="152">
        <v>657</v>
      </c>
      <c r="BB19" s="152"/>
      <c r="BC19" s="152"/>
      <c r="BD19" s="152">
        <v>52212</v>
      </c>
      <c r="BE19" s="152">
        <v>4311</v>
      </c>
      <c r="BF19" s="152">
        <v>47901</v>
      </c>
      <c r="BG19" s="152">
        <v>312</v>
      </c>
      <c r="BH19" s="226">
        <v>24</v>
      </c>
      <c r="BI19" s="226">
        <v>7</v>
      </c>
      <c r="BJ19" s="226">
        <v>7</v>
      </c>
      <c r="BK19" s="226">
        <v>2</v>
      </c>
    </row>
    <row r="20" spans="2:63" ht="16.8">
      <c r="B20" s="58" t="s">
        <v>37</v>
      </c>
      <c r="C20" s="145">
        <v>14890</v>
      </c>
      <c r="D20" s="145"/>
      <c r="E20" s="145"/>
      <c r="F20" s="225">
        <v>45</v>
      </c>
      <c r="G20" s="152">
        <v>44</v>
      </c>
      <c r="H20" s="231" t="s">
        <v>320</v>
      </c>
      <c r="I20" s="233" t="e">
        <f t="shared" si="4"/>
        <v>#VALUE!</v>
      </c>
      <c r="J20" s="231" t="e">
        <f t="shared" si="1"/>
        <v>#VALUE!</v>
      </c>
      <c r="K20" s="152">
        <v>81</v>
      </c>
      <c r="L20" s="152">
        <v>75</v>
      </c>
      <c r="M20" s="235">
        <f t="shared" si="2"/>
        <v>5.0369375419744795</v>
      </c>
      <c r="N20" s="234">
        <f t="shared" si="5"/>
        <v>0.12208659646239588</v>
      </c>
      <c r="O20" s="196">
        <f t="shared" si="3"/>
        <v>5</v>
      </c>
      <c r="P20" s="152">
        <v>2441</v>
      </c>
      <c r="Q20" s="152">
        <v>2088</v>
      </c>
      <c r="R20" s="152"/>
      <c r="S20" s="152"/>
      <c r="T20" s="152">
        <v>1</v>
      </c>
      <c r="U20" s="152">
        <v>1</v>
      </c>
      <c r="V20" s="152"/>
      <c r="W20" s="152"/>
      <c r="X20" s="152">
        <v>8</v>
      </c>
      <c r="Y20" s="152">
        <v>8</v>
      </c>
      <c r="Z20" s="152"/>
      <c r="AA20" s="152"/>
      <c r="AB20" s="152">
        <v>42</v>
      </c>
      <c r="AC20" s="152">
        <v>42</v>
      </c>
      <c r="AD20" s="152"/>
      <c r="AE20" s="152"/>
      <c r="AF20" s="152">
        <v>1</v>
      </c>
      <c r="AG20" s="152">
        <v>1</v>
      </c>
      <c r="AH20" s="152" t="s">
        <v>110</v>
      </c>
      <c r="AI20" s="152" t="s">
        <v>110</v>
      </c>
      <c r="AJ20" s="152" t="s">
        <v>110</v>
      </c>
      <c r="AK20" s="152"/>
      <c r="AL20" s="152"/>
      <c r="AM20" s="152">
        <v>24</v>
      </c>
      <c r="AN20" s="152"/>
      <c r="AO20" s="152"/>
      <c r="AP20" s="152">
        <v>2</v>
      </c>
      <c r="AQ20" s="152">
        <v>1</v>
      </c>
      <c r="AR20" s="152" t="s">
        <v>110</v>
      </c>
      <c r="AS20" s="152">
        <v>2</v>
      </c>
      <c r="AT20" s="152" t="s">
        <v>110</v>
      </c>
      <c r="AU20" s="152" t="s">
        <v>110</v>
      </c>
      <c r="AV20" s="152"/>
      <c r="AW20" s="152"/>
      <c r="AX20" s="152">
        <v>372</v>
      </c>
      <c r="AY20" s="152">
        <v>333</v>
      </c>
      <c r="AZ20" s="152">
        <v>21</v>
      </c>
      <c r="BA20" s="152">
        <v>18</v>
      </c>
      <c r="BB20" s="152"/>
      <c r="BC20" s="152"/>
      <c r="BD20" s="152">
        <v>2447</v>
      </c>
      <c r="BE20" s="152">
        <v>16</v>
      </c>
      <c r="BF20" s="152">
        <v>2431</v>
      </c>
      <c r="BG20" s="152">
        <v>193.6</v>
      </c>
      <c r="BH20" s="226">
        <v>1.8527522804062138</v>
      </c>
      <c r="BI20" s="226">
        <v>0.30879204673436894</v>
      </c>
      <c r="BJ20" s="226">
        <v>0.42755821855528009</v>
      </c>
      <c r="BK20" s="226">
        <v>9.501293745672891E-2</v>
      </c>
    </row>
    <row r="21" spans="2:63" ht="16.8">
      <c r="B21" s="60" t="s">
        <v>38</v>
      </c>
      <c r="C21" s="202">
        <v>51614</v>
      </c>
      <c r="D21" s="202"/>
      <c r="E21" s="202"/>
      <c r="F21" s="225">
        <v>134</v>
      </c>
      <c r="G21" s="152">
        <v>133</v>
      </c>
      <c r="H21" s="231">
        <f>(G21/C21)*1000</f>
        <v>2.5768202425698452</v>
      </c>
      <c r="I21" s="233" t="e">
        <f t="shared" si="4"/>
        <v>#VALUE!</v>
      </c>
      <c r="J21" s="231" t="e">
        <f t="shared" si="1"/>
        <v>#VALUE!</v>
      </c>
      <c r="K21" s="152">
        <v>250</v>
      </c>
      <c r="L21" s="152">
        <v>249</v>
      </c>
      <c r="M21" s="235">
        <f t="shared" si="2"/>
        <v>4.8242724842097102</v>
      </c>
      <c r="N21" s="234">
        <f t="shared" si="5"/>
        <v>0.1274684552139404</v>
      </c>
      <c r="O21" s="196">
        <f t="shared" si="3"/>
        <v>5</v>
      </c>
      <c r="P21" s="152">
        <v>8485</v>
      </c>
      <c r="Q21" s="152">
        <v>8455</v>
      </c>
      <c r="R21" s="152"/>
      <c r="S21" s="152"/>
      <c r="T21" s="152">
        <v>3</v>
      </c>
      <c r="U21" s="152">
        <v>3</v>
      </c>
      <c r="V21" s="152"/>
      <c r="W21" s="152"/>
      <c r="X21" s="152">
        <v>37</v>
      </c>
      <c r="Y21" s="152">
        <v>37</v>
      </c>
      <c r="Z21" s="152"/>
      <c r="AA21" s="152"/>
      <c r="AB21" s="152">
        <v>543</v>
      </c>
      <c r="AC21" s="152">
        <v>543</v>
      </c>
      <c r="AD21" s="152"/>
      <c r="AE21" s="152"/>
      <c r="AF21" s="152">
        <v>2</v>
      </c>
      <c r="AG21" s="152">
        <v>2</v>
      </c>
      <c r="AH21" s="152" t="s">
        <v>110</v>
      </c>
      <c r="AI21" s="152" t="s">
        <v>110</v>
      </c>
      <c r="AJ21" s="152" t="s">
        <v>110</v>
      </c>
      <c r="AK21" s="152"/>
      <c r="AL21" s="152"/>
      <c r="AM21" s="152">
        <v>125</v>
      </c>
      <c r="AN21" s="152"/>
      <c r="AO21" s="152"/>
      <c r="AP21" s="152">
        <v>4</v>
      </c>
      <c r="AQ21" s="152">
        <v>1</v>
      </c>
      <c r="AR21" s="152">
        <v>1</v>
      </c>
      <c r="AS21" s="152" t="s">
        <v>110</v>
      </c>
      <c r="AT21" s="152" t="s">
        <v>110</v>
      </c>
      <c r="AU21" s="152" t="s">
        <v>110</v>
      </c>
      <c r="AV21" s="152"/>
      <c r="AW21" s="152"/>
      <c r="AX21" s="152">
        <v>1962</v>
      </c>
      <c r="AY21" s="152">
        <v>1847</v>
      </c>
      <c r="AZ21" s="152">
        <v>57</v>
      </c>
      <c r="BA21" s="152">
        <v>58</v>
      </c>
      <c r="BB21" s="152"/>
      <c r="BC21" s="152"/>
      <c r="BD21" s="152">
        <v>11688</v>
      </c>
      <c r="BE21" s="152">
        <v>2062</v>
      </c>
      <c r="BF21" s="152">
        <v>9626</v>
      </c>
      <c r="BG21" s="152">
        <v>875</v>
      </c>
      <c r="BH21" s="226">
        <v>10.091314031180401</v>
      </c>
      <c r="BI21" s="226">
        <v>3.9487750556792878</v>
      </c>
      <c r="BJ21" s="226">
        <v>1.3162583518930959</v>
      </c>
      <c r="BK21" s="226">
        <v>0.87750556792873058</v>
      </c>
    </row>
    <row r="22" spans="2:63" ht="16.8">
      <c r="B22" s="60" t="s">
        <v>39</v>
      </c>
      <c r="C22" s="202">
        <v>140426</v>
      </c>
      <c r="D22" s="202"/>
      <c r="E22" s="202"/>
      <c r="F22" s="225">
        <v>217</v>
      </c>
      <c r="G22" s="152">
        <v>212</v>
      </c>
      <c r="H22" s="231">
        <f t="shared" si="0"/>
        <v>1.5096919373905116</v>
      </c>
      <c r="I22" s="233" t="e">
        <f t="shared" si="4"/>
        <v>#VALUE!</v>
      </c>
      <c r="J22" s="231" t="e">
        <f t="shared" si="1"/>
        <v>#VALUE!</v>
      </c>
      <c r="K22" s="152">
        <v>476</v>
      </c>
      <c r="L22" s="152">
        <v>462</v>
      </c>
      <c r="M22" s="235">
        <f t="shared" si="2"/>
        <v>3.2899890333698885</v>
      </c>
      <c r="N22" s="234">
        <f t="shared" si="5"/>
        <v>0.18691325559327279</v>
      </c>
      <c r="O22" s="196">
        <f t="shared" si="3"/>
        <v>5</v>
      </c>
      <c r="P22" s="152">
        <v>18257</v>
      </c>
      <c r="Q22" s="152">
        <v>17698</v>
      </c>
      <c r="R22" s="152"/>
      <c r="S22" s="152"/>
      <c r="T22" s="152">
        <v>2</v>
      </c>
      <c r="U22" s="152">
        <v>1</v>
      </c>
      <c r="V22" s="152"/>
      <c r="W22" s="152"/>
      <c r="X22" s="152">
        <v>25</v>
      </c>
      <c r="Y22" s="152">
        <v>18</v>
      </c>
      <c r="Z22" s="152"/>
      <c r="AA22" s="152"/>
      <c r="AB22" s="152">
        <v>403</v>
      </c>
      <c r="AC22" s="152">
        <v>327</v>
      </c>
      <c r="AD22" s="152"/>
      <c r="AE22" s="152"/>
      <c r="AF22" s="152">
        <v>5</v>
      </c>
      <c r="AG22" s="152">
        <v>1</v>
      </c>
      <c r="AH22" s="152" t="s">
        <v>110</v>
      </c>
      <c r="AI22" s="152">
        <v>2</v>
      </c>
      <c r="AJ22" s="152">
        <v>2</v>
      </c>
      <c r="AK22" s="152"/>
      <c r="AL22" s="152"/>
      <c r="AM22" s="152">
        <v>389</v>
      </c>
      <c r="AN22" s="152"/>
      <c r="AO22" s="152"/>
      <c r="AP22" s="152">
        <v>25</v>
      </c>
      <c r="AQ22" s="152">
        <v>6</v>
      </c>
      <c r="AR22" s="152">
        <v>4</v>
      </c>
      <c r="AS22" s="152">
        <v>17</v>
      </c>
      <c r="AT22" s="152">
        <v>3</v>
      </c>
      <c r="AU22" s="152">
        <v>2</v>
      </c>
      <c r="AV22" s="152"/>
      <c r="AW22" s="152"/>
      <c r="AX22" s="152">
        <v>5599</v>
      </c>
      <c r="AY22" s="152">
        <v>5253</v>
      </c>
      <c r="AZ22" s="152">
        <v>166</v>
      </c>
      <c r="BA22" s="152">
        <v>180</v>
      </c>
      <c r="BB22" s="152"/>
      <c r="BC22" s="152"/>
      <c r="BD22" s="152">
        <v>29224</v>
      </c>
      <c r="BE22" s="152">
        <v>2122</v>
      </c>
      <c r="BF22" s="152">
        <v>27102</v>
      </c>
      <c r="BG22" s="152">
        <v>1010.2</v>
      </c>
      <c r="BH22" s="226">
        <v>10.902827861074208</v>
      </c>
      <c r="BI22" s="226">
        <v>2.1199943063199851</v>
      </c>
      <c r="BJ22" s="226">
        <v>4.5428449421142538</v>
      </c>
      <c r="BK22" s="226">
        <v>0.60571265894856707</v>
      </c>
    </row>
    <row r="23" spans="2:63" ht="16.8">
      <c r="B23" s="60" t="s">
        <v>111</v>
      </c>
      <c r="C23" s="202">
        <v>668941</v>
      </c>
      <c r="D23" s="202"/>
      <c r="E23" s="202"/>
      <c r="F23" s="225">
        <v>738</v>
      </c>
      <c r="G23" s="152">
        <v>691</v>
      </c>
      <c r="H23" s="231">
        <f t="shared" si="0"/>
        <v>1.0329760023679218</v>
      </c>
      <c r="I23" s="233" t="e">
        <f t="shared" si="4"/>
        <v>#VALUE!</v>
      </c>
      <c r="J23" s="231" t="e">
        <f t="shared" si="1"/>
        <v>#VALUE!</v>
      </c>
      <c r="K23" s="152">
        <v>1703</v>
      </c>
      <c r="L23" s="152">
        <v>1524</v>
      </c>
      <c r="M23" s="235">
        <f t="shared" si="2"/>
        <v>2.2782278257723774</v>
      </c>
      <c r="N23" s="234">
        <f t="shared" si="5"/>
        <v>0.26992145128630812</v>
      </c>
      <c r="O23" s="196">
        <f t="shared" si="3"/>
        <v>5</v>
      </c>
      <c r="P23" s="152">
        <v>69884</v>
      </c>
      <c r="Q23" s="152">
        <v>64006</v>
      </c>
      <c r="R23" s="152"/>
      <c r="S23" s="152"/>
      <c r="T23" s="152">
        <v>16</v>
      </c>
      <c r="U23" s="152">
        <v>10</v>
      </c>
      <c r="V23" s="152"/>
      <c r="W23" s="152"/>
      <c r="X23" s="152">
        <v>269</v>
      </c>
      <c r="Y23" s="152">
        <v>174</v>
      </c>
      <c r="Z23" s="152"/>
      <c r="AA23" s="152"/>
      <c r="AB23" s="152">
        <v>4914</v>
      </c>
      <c r="AC23" s="152">
        <v>3451</v>
      </c>
      <c r="AD23" s="152"/>
      <c r="AE23" s="152"/>
      <c r="AF23" s="152">
        <v>7</v>
      </c>
      <c r="AG23" s="152">
        <v>3</v>
      </c>
      <c r="AH23" s="152">
        <v>1</v>
      </c>
      <c r="AI23" s="152">
        <v>1</v>
      </c>
      <c r="AJ23" s="152">
        <v>2</v>
      </c>
      <c r="AK23" s="152"/>
      <c r="AL23" s="152"/>
      <c r="AM23" s="152">
        <v>742</v>
      </c>
      <c r="AN23" s="152"/>
      <c r="AO23" s="152"/>
      <c r="AP23" s="152">
        <v>47</v>
      </c>
      <c r="AQ23" s="152">
        <v>5</v>
      </c>
      <c r="AR23" s="152">
        <v>7</v>
      </c>
      <c r="AS23" s="152">
        <v>48</v>
      </c>
      <c r="AT23" s="152">
        <v>4</v>
      </c>
      <c r="AU23" s="152" t="s">
        <v>110</v>
      </c>
      <c r="AV23" s="152"/>
      <c r="AW23" s="152"/>
      <c r="AX23" s="152">
        <v>10915</v>
      </c>
      <c r="AY23" s="152">
        <v>10227</v>
      </c>
      <c r="AZ23" s="152">
        <v>399</v>
      </c>
      <c r="BA23" s="152">
        <v>289</v>
      </c>
      <c r="BB23" s="152"/>
      <c r="BC23" s="152"/>
      <c r="BD23" s="152">
        <v>111033</v>
      </c>
      <c r="BE23" s="152">
        <v>14479</v>
      </c>
      <c r="BF23" s="152">
        <v>96554</v>
      </c>
      <c r="BG23" s="152">
        <v>2619.9</v>
      </c>
      <c r="BH23" s="226">
        <v>37.842659499167297</v>
      </c>
      <c r="BI23" s="226">
        <v>9.2299169510164152</v>
      </c>
      <c r="BJ23" s="226">
        <v>10.152908646118055</v>
      </c>
      <c r="BK23" s="226">
        <v>2.7689750853049242</v>
      </c>
    </row>
    <row r="24" spans="2:63" ht="16.8">
      <c r="B24" s="60" t="s">
        <v>41</v>
      </c>
      <c r="C24" s="202">
        <v>686260</v>
      </c>
      <c r="D24" s="202"/>
      <c r="E24" s="202"/>
      <c r="F24" s="225">
        <v>932</v>
      </c>
      <c r="G24" s="152">
        <v>769</v>
      </c>
      <c r="H24" s="231">
        <f t="shared" si="0"/>
        <v>1.1205665491213244</v>
      </c>
      <c r="I24" s="233" t="e">
        <f t="shared" si="4"/>
        <v>#VALUE!</v>
      </c>
      <c r="J24" s="231" t="e">
        <f t="shared" si="1"/>
        <v>#VALUE!</v>
      </c>
      <c r="K24" s="152">
        <v>1732</v>
      </c>
      <c r="L24" s="152">
        <v>1484</v>
      </c>
      <c r="M24" s="235">
        <f t="shared" si="2"/>
        <v>2.1624457202809433</v>
      </c>
      <c r="N24" s="234">
        <f t="shared" si="5"/>
        <v>0.28437364014549116</v>
      </c>
      <c r="O24" s="196">
        <f t="shared" si="3"/>
        <v>5</v>
      </c>
      <c r="P24" s="152">
        <v>71699</v>
      </c>
      <c r="Q24" s="152">
        <v>63163</v>
      </c>
      <c r="R24" s="152"/>
      <c r="S24" s="152"/>
      <c r="T24" s="152">
        <v>12</v>
      </c>
      <c r="U24" s="152">
        <v>8</v>
      </c>
      <c r="V24" s="152"/>
      <c r="W24" s="152"/>
      <c r="X24" s="152">
        <v>150</v>
      </c>
      <c r="Y24" s="152">
        <v>110</v>
      </c>
      <c r="Z24" s="152"/>
      <c r="AA24" s="152"/>
      <c r="AB24" s="152">
        <v>2556</v>
      </c>
      <c r="AC24" s="152">
        <v>2112</v>
      </c>
      <c r="AD24" s="152"/>
      <c r="AE24" s="152"/>
      <c r="AF24" s="152">
        <v>4</v>
      </c>
      <c r="AG24" s="152">
        <v>3</v>
      </c>
      <c r="AH24" s="152" t="s">
        <v>110</v>
      </c>
      <c r="AI24" s="152" t="s">
        <v>110</v>
      </c>
      <c r="AJ24" s="152">
        <v>1</v>
      </c>
      <c r="AK24" s="152"/>
      <c r="AL24" s="152"/>
      <c r="AM24" s="152">
        <v>267</v>
      </c>
      <c r="AN24" s="152"/>
      <c r="AO24" s="152"/>
      <c r="AP24" s="152">
        <v>18</v>
      </c>
      <c r="AQ24" s="152">
        <v>2</v>
      </c>
      <c r="AR24" s="152">
        <v>4</v>
      </c>
      <c r="AS24" s="152">
        <v>10</v>
      </c>
      <c r="AT24" s="152">
        <v>4</v>
      </c>
      <c r="AU24" s="152" t="s">
        <v>110</v>
      </c>
      <c r="AV24" s="152"/>
      <c r="AW24" s="152"/>
      <c r="AX24" s="152">
        <v>3969</v>
      </c>
      <c r="AY24" s="152">
        <v>3599</v>
      </c>
      <c r="AZ24" s="152">
        <v>188</v>
      </c>
      <c r="BA24" s="152">
        <v>182</v>
      </c>
      <c r="BB24" s="152"/>
      <c r="BC24" s="152"/>
      <c r="BD24" s="152">
        <v>150200</v>
      </c>
      <c r="BE24" s="152">
        <v>2686</v>
      </c>
      <c r="BF24" s="152">
        <v>147514</v>
      </c>
      <c r="BG24" s="152">
        <v>3779.6</v>
      </c>
      <c r="BH24" s="226">
        <v>43</v>
      </c>
      <c r="BI24" s="226">
        <v>10</v>
      </c>
      <c r="BJ24" s="226">
        <v>10</v>
      </c>
      <c r="BK24" s="226">
        <v>3</v>
      </c>
    </row>
    <row r="25" spans="2:63" ht="16.8">
      <c r="B25" s="60" t="s">
        <v>42</v>
      </c>
      <c r="C25" s="202">
        <v>161763</v>
      </c>
      <c r="D25" s="202"/>
      <c r="E25" s="202"/>
      <c r="F25" s="225">
        <v>396</v>
      </c>
      <c r="G25" s="152">
        <v>391</v>
      </c>
      <c r="H25" s="231">
        <f t="shared" si="0"/>
        <v>2.4171163986820221</v>
      </c>
      <c r="I25" s="233" t="e">
        <f t="shared" si="4"/>
        <v>#VALUE!</v>
      </c>
      <c r="J25" s="231" t="e">
        <f t="shared" si="1"/>
        <v>#VALUE!</v>
      </c>
      <c r="K25" s="152">
        <v>939</v>
      </c>
      <c r="L25" s="152">
        <v>931</v>
      </c>
      <c r="M25" s="235">
        <f t="shared" si="2"/>
        <v>5.755333419879701</v>
      </c>
      <c r="N25" s="234">
        <f t="shared" si="5"/>
        <v>0.10684742589703589</v>
      </c>
      <c r="O25" s="196">
        <f t="shared" si="3"/>
        <v>5</v>
      </c>
      <c r="P25" s="152">
        <v>34015</v>
      </c>
      <c r="Q25" s="152">
        <v>33724</v>
      </c>
      <c r="R25" s="152"/>
      <c r="S25" s="152"/>
      <c r="T25" s="152">
        <v>9</v>
      </c>
      <c r="U25" s="152">
        <v>9</v>
      </c>
      <c r="V25" s="152"/>
      <c r="W25" s="152"/>
      <c r="X25" s="152">
        <v>105</v>
      </c>
      <c r="Y25" s="152">
        <v>105</v>
      </c>
      <c r="Z25" s="152"/>
      <c r="AA25" s="152"/>
      <c r="AB25" s="152">
        <v>1184</v>
      </c>
      <c r="AC25" s="152">
        <v>1184</v>
      </c>
      <c r="AD25" s="152"/>
      <c r="AE25" s="152"/>
      <c r="AF25" s="152">
        <v>3</v>
      </c>
      <c r="AG25" s="152">
        <v>1</v>
      </c>
      <c r="AH25" s="152">
        <v>1</v>
      </c>
      <c r="AI25" s="152" t="s">
        <v>110</v>
      </c>
      <c r="AJ25" s="152">
        <v>1</v>
      </c>
      <c r="AK25" s="152"/>
      <c r="AL25" s="152"/>
      <c r="AM25" s="152">
        <v>379</v>
      </c>
      <c r="AN25" s="152"/>
      <c r="AO25" s="152"/>
      <c r="AP25" s="152">
        <v>4</v>
      </c>
      <c r="AQ25" s="152" t="s">
        <v>110</v>
      </c>
      <c r="AR25" s="152" t="s">
        <v>110</v>
      </c>
      <c r="AS25" s="152">
        <v>3</v>
      </c>
      <c r="AT25" s="152" t="s">
        <v>110</v>
      </c>
      <c r="AU25" s="152" t="s">
        <v>110</v>
      </c>
      <c r="AV25" s="152"/>
      <c r="AW25" s="152"/>
      <c r="AX25" s="152">
        <v>2019</v>
      </c>
      <c r="AY25" s="152">
        <v>1886</v>
      </c>
      <c r="AZ25" s="152">
        <v>86</v>
      </c>
      <c r="BA25" s="152">
        <v>47</v>
      </c>
      <c r="BB25" s="152"/>
      <c r="BC25" s="152"/>
      <c r="BD25" s="152">
        <v>28646</v>
      </c>
      <c r="BE25" s="152">
        <v>28</v>
      </c>
      <c r="BF25" s="152">
        <v>28618</v>
      </c>
      <c r="BG25" s="152">
        <v>170</v>
      </c>
      <c r="BH25" s="226">
        <v>22</v>
      </c>
      <c r="BI25" s="226">
        <v>5</v>
      </c>
      <c r="BJ25" s="226">
        <v>6</v>
      </c>
      <c r="BK25" s="226">
        <v>1</v>
      </c>
    </row>
    <row r="26" spans="2:63" ht="16.8">
      <c r="B26" s="60" t="s">
        <v>43</v>
      </c>
      <c r="C26" s="202">
        <v>66024</v>
      </c>
      <c r="D26" s="202"/>
      <c r="E26" s="202"/>
      <c r="F26" s="225">
        <v>130</v>
      </c>
      <c r="G26" s="152">
        <v>128</v>
      </c>
      <c r="H26" s="231">
        <f t="shared" si="0"/>
        <v>1.9386889615897249</v>
      </c>
      <c r="I26" s="233" t="e">
        <f t="shared" si="4"/>
        <v>#VALUE!</v>
      </c>
      <c r="J26" s="231" t="e">
        <f t="shared" si="1"/>
        <v>#VALUE!</v>
      </c>
      <c r="K26" s="152">
        <v>385</v>
      </c>
      <c r="L26" s="152">
        <v>375</v>
      </c>
      <c r="M26" s="235">
        <f t="shared" si="2"/>
        <v>5.6797528171573974</v>
      </c>
      <c r="N26" s="234">
        <f t="shared" si="5"/>
        <v>0.10826924707633613</v>
      </c>
      <c r="O26" s="196">
        <f t="shared" si="3"/>
        <v>5</v>
      </c>
      <c r="P26" s="152">
        <v>10050</v>
      </c>
      <c r="Q26" s="152">
        <v>9748</v>
      </c>
      <c r="R26" s="152"/>
      <c r="S26" s="152"/>
      <c r="T26" s="152">
        <v>3</v>
      </c>
      <c r="U26" s="152">
        <v>2</v>
      </c>
      <c r="V26" s="152"/>
      <c r="W26" s="152"/>
      <c r="X26" s="152">
        <v>62</v>
      </c>
      <c r="Y26" s="152">
        <v>55</v>
      </c>
      <c r="Z26" s="152"/>
      <c r="AA26" s="152"/>
      <c r="AB26" s="152">
        <v>1004</v>
      </c>
      <c r="AC26" s="152">
        <v>889</v>
      </c>
      <c r="AD26" s="152"/>
      <c r="AE26" s="152"/>
      <c r="AF26" s="152">
        <v>1</v>
      </c>
      <c r="AG26" s="152" t="s">
        <v>110</v>
      </c>
      <c r="AH26" s="152">
        <v>1</v>
      </c>
      <c r="AI26" s="152" t="s">
        <v>110</v>
      </c>
      <c r="AJ26" s="152" t="s">
        <v>110</v>
      </c>
      <c r="AK26" s="152"/>
      <c r="AL26" s="152"/>
      <c r="AM26" s="152">
        <v>424</v>
      </c>
      <c r="AN26" s="152"/>
      <c r="AO26" s="152"/>
      <c r="AP26" s="152">
        <v>25</v>
      </c>
      <c r="AQ26" s="152">
        <v>2</v>
      </c>
      <c r="AR26" s="152">
        <v>2</v>
      </c>
      <c r="AS26" s="152">
        <v>50</v>
      </c>
      <c r="AT26" s="152" t="s">
        <v>110</v>
      </c>
      <c r="AU26" s="152">
        <v>1</v>
      </c>
      <c r="AV26" s="152"/>
      <c r="AW26" s="152"/>
      <c r="AX26" s="152">
        <v>3696</v>
      </c>
      <c r="AY26" s="152">
        <v>3222</v>
      </c>
      <c r="AZ26" s="152">
        <v>187</v>
      </c>
      <c r="BA26" s="152">
        <v>287</v>
      </c>
      <c r="BB26" s="152"/>
      <c r="BC26" s="152"/>
      <c r="BD26" s="152">
        <v>12965</v>
      </c>
      <c r="BE26" s="152">
        <v>5068</v>
      </c>
      <c r="BF26" s="152">
        <v>7897</v>
      </c>
      <c r="BG26" s="152">
        <v>1324</v>
      </c>
      <c r="BH26" s="226">
        <v>12.908685968819599</v>
      </c>
      <c r="BI26" s="226">
        <v>5.0512249443207127</v>
      </c>
      <c r="BJ26" s="226">
        <v>1.6837416481069041</v>
      </c>
      <c r="BK26" s="226">
        <v>1.1224944320712693</v>
      </c>
    </row>
    <row r="27" spans="2:63" ht="16.8">
      <c r="B27" s="60" t="s">
        <v>44</v>
      </c>
      <c r="C27" s="202">
        <v>55812</v>
      </c>
      <c r="D27" s="202"/>
      <c r="E27" s="202"/>
      <c r="F27" s="225">
        <v>109</v>
      </c>
      <c r="G27" s="152">
        <v>107</v>
      </c>
      <c r="H27" s="231">
        <f t="shared" si="0"/>
        <v>1.9171504335985095</v>
      </c>
      <c r="I27" s="233" t="e">
        <f t="shared" si="4"/>
        <v>#VALUE!</v>
      </c>
      <c r="J27" s="231" t="e">
        <f t="shared" si="1"/>
        <v>#VALUE!</v>
      </c>
      <c r="K27" s="152">
        <v>208</v>
      </c>
      <c r="L27" s="152">
        <v>194</v>
      </c>
      <c r="M27" s="235">
        <f t="shared" si="2"/>
        <v>3.4759549917580448</v>
      </c>
      <c r="N27" s="234">
        <f t="shared" si="5"/>
        <v>0.17691326917392247</v>
      </c>
      <c r="O27" s="196">
        <f t="shared" si="3"/>
        <v>5</v>
      </c>
      <c r="P27" s="152">
        <v>8049</v>
      </c>
      <c r="Q27" s="152">
        <v>7755</v>
      </c>
      <c r="R27" s="152"/>
      <c r="S27" s="152"/>
      <c r="T27" s="152">
        <v>2</v>
      </c>
      <c r="U27" s="152">
        <v>2</v>
      </c>
      <c r="V27" s="152"/>
      <c r="W27" s="152"/>
      <c r="X27" s="152">
        <v>28</v>
      </c>
      <c r="Y27" s="152">
        <v>28</v>
      </c>
      <c r="Z27" s="152"/>
      <c r="AA27" s="152"/>
      <c r="AB27" s="152">
        <v>554</v>
      </c>
      <c r="AC27" s="152">
        <v>554</v>
      </c>
      <c r="AD27" s="152"/>
      <c r="AE27" s="152"/>
      <c r="AF27" s="152">
        <v>1</v>
      </c>
      <c r="AG27" s="152">
        <v>1</v>
      </c>
      <c r="AH27" s="152" t="s">
        <v>110</v>
      </c>
      <c r="AI27" s="152" t="s">
        <v>110</v>
      </c>
      <c r="AJ27" s="152" t="s">
        <v>110</v>
      </c>
      <c r="AK27" s="152"/>
      <c r="AL27" s="152"/>
      <c r="AM27" s="152">
        <v>60</v>
      </c>
      <c r="AN27" s="152"/>
      <c r="AO27" s="152"/>
      <c r="AP27" s="152">
        <v>1</v>
      </c>
      <c r="AQ27" s="152">
        <v>1</v>
      </c>
      <c r="AR27" s="152">
        <v>1</v>
      </c>
      <c r="AS27" s="152" t="s">
        <v>110</v>
      </c>
      <c r="AT27" s="152">
        <v>1</v>
      </c>
      <c r="AU27" s="152" t="s">
        <v>110</v>
      </c>
      <c r="AV27" s="152"/>
      <c r="AW27" s="152"/>
      <c r="AX27" s="152">
        <v>239</v>
      </c>
      <c r="AY27" s="152">
        <v>220</v>
      </c>
      <c r="AZ27" s="152">
        <v>11</v>
      </c>
      <c r="BA27" s="152">
        <v>8</v>
      </c>
      <c r="BB27" s="152"/>
      <c r="BC27" s="152"/>
      <c r="BD27" s="152">
        <v>9422</v>
      </c>
      <c r="BE27" s="152">
        <v>1313</v>
      </c>
      <c r="BF27" s="152">
        <v>8109</v>
      </c>
      <c r="BG27" s="152">
        <v>765</v>
      </c>
      <c r="BH27" s="226">
        <v>3.1573405008326976</v>
      </c>
      <c r="BI27" s="226">
        <v>0.77008304898358482</v>
      </c>
      <c r="BJ27" s="226">
        <v>0.84709135388194323</v>
      </c>
      <c r="BK27" s="226">
        <v>0.23102491469507544</v>
      </c>
    </row>
    <row r="28" spans="2:63" ht="16.8">
      <c r="B28" s="60" t="s">
        <v>45</v>
      </c>
      <c r="C28" s="227">
        <v>64161</v>
      </c>
      <c r="D28" s="227"/>
      <c r="E28" s="227"/>
      <c r="F28" s="228">
        <v>101</v>
      </c>
      <c r="G28" s="229">
        <v>100</v>
      </c>
      <c r="H28" s="231">
        <f t="shared" si="0"/>
        <v>1.5585791992020073</v>
      </c>
      <c r="I28" s="233" t="e">
        <f t="shared" si="4"/>
        <v>#VALUE!</v>
      </c>
      <c r="J28" s="231" t="e">
        <f t="shared" si="1"/>
        <v>#VALUE!</v>
      </c>
      <c r="K28" s="229">
        <v>183</v>
      </c>
      <c r="L28" s="229">
        <v>169</v>
      </c>
      <c r="M28" s="235">
        <f t="shared" si="2"/>
        <v>2.6339988466513926</v>
      </c>
      <c r="N28" s="234">
        <f t="shared" si="5"/>
        <v>0.2334634891260898</v>
      </c>
      <c r="O28" s="196">
        <f t="shared" si="3"/>
        <v>5</v>
      </c>
      <c r="P28" s="229">
        <v>5922</v>
      </c>
      <c r="Q28" s="229">
        <v>5815</v>
      </c>
      <c r="R28" s="229"/>
      <c r="S28" s="229"/>
      <c r="T28" s="152">
        <v>1</v>
      </c>
      <c r="U28" s="152">
        <v>1</v>
      </c>
      <c r="V28" s="152"/>
      <c r="W28" s="152"/>
      <c r="X28" s="152">
        <v>8</v>
      </c>
      <c r="Y28" s="152">
        <v>8</v>
      </c>
      <c r="Z28" s="152"/>
      <c r="AA28" s="152"/>
      <c r="AB28" s="152">
        <v>75</v>
      </c>
      <c r="AC28" s="152">
        <v>75</v>
      </c>
      <c r="AD28" s="152"/>
      <c r="AE28" s="152"/>
      <c r="AF28" s="152"/>
      <c r="AG28" s="152"/>
      <c r="AH28" s="152"/>
      <c r="AI28" s="152"/>
      <c r="AJ28" s="152"/>
      <c r="AK28" s="152"/>
      <c r="AL28" s="152"/>
      <c r="AM28" s="152"/>
      <c r="AN28" s="152"/>
      <c r="AO28" s="152"/>
      <c r="AP28" s="152"/>
      <c r="AQ28" s="152"/>
      <c r="AR28" s="152"/>
      <c r="AS28" s="152"/>
      <c r="AT28" s="152"/>
      <c r="AU28" s="152"/>
      <c r="AV28" s="152"/>
      <c r="AW28" s="152"/>
      <c r="AX28" s="152"/>
      <c r="AY28" s="152"/>
      <c r="AZ28" s="152"/>
      <c r="BA28" s="152"/>
      <c r="BB28" s="152"/>
      <c r="BC28" s="152"/>
      <c r="BD28" s="152"/>
      <c r="BE28" s="152"/>
      <c r="BF28" s="152"/>
      <c r="BG28" s="152"/>
      <c r="BH28" s="226"/>
      <c r="BI28" s="226"/>
      <c r="BJ28" s="226"/>
      <c r="BK28" s="226"/>
    </row>
    <row r="29" spans="2:63">
      <c r="G29" t="e">
        <f>H20/H10</f>
        <v>#VALUE!</v>
      </c>
      <c r="H29" s="232"/>
      <c r="L29">
        <f>M25/M17</f>
        <v>3.0747128054666524</v>
      </c>
      <c r="M29" s="236"/>
    </row>
    <row r="30" spans="2:63">
      <c r="E30" t="s">
        <v>221</v>
      </c>
      <c r="F30" t="s">
        <v>216</v>
      </c>
      <c r="G30" t="e">
        <f>G29/5</f>
        <v>#VALUE!</v>
      </c>
      <c r="K30" t="s">
        <v>216</v>
      </c>
      <c r="L30">
        <v>0.61494256109333045</v>
      </c>
    </row>
    <row r="31" spans="2:63">
      <c r="F31" t="s">
        <v>217</v>
      </c>
      <c r="G31" t="e">
        <f>G30+G30</f>
        <v>#VALUE!</v>
      </c>
      <c r="K31" t="s">
        <v>217</v>
      </c>
      <c r="L31">
        <v>1.2298851221866609</v>
      </c>
    </row>
    <row r="32" spans="2:63">
      <c r="F32" t="s">
        <v>218</v>
      </c>
      <c r="G32" t="e">
        <f>G31+G30</f>
        <v>#VALUE!</v>
      </c>
      <c r="K32" t="s">
        <v>218</v>
      </c>
      <c r="L32">
        <v>1.8448276832799912</v>
      </c>
    </row>
    <row r="33" spans="6:12">
      <c r="F33" t="s">
        <v>219</v>
      </c>
      <c r="G33" t="e">
        <f>G32+G30</f>
        <v>#VALUE!</v>
      </c>
      <c r="K33" t="s">
        <v>219</v>
      </c>
      <c r="L33">
        <v>2.4597702443733218</v>
      </c>
    </row>
    <row r="34" spans="6:12">
      <c r="F34" t="s">
        <v>220</v>
      </c>
      <c r="G34" t="e">
        <f>G33+G30</f>
        <v>#VALUE!</v>
      </c>
      <c r="K34" t="s">
        <v>220</v>
      </c>
      <c r="L34">
        <v>3.0747128054666524</v>
      </c>
    </row>
  </sheetData>
  <mergeCells count="3">
    <mergeCell ref="BD2:BF2"/>
    <mergeCell ref="BH2:BK2"/>
    <mergeCell ref="D2:BC2"/>
  </mergeCells>
  <conditionalFormatting sqref="H4:H29">
    <cfRule type="dataBar" priority="4">
      <dataBar>
        <cfvo type="min"/>
        <cfvo type="max"/>
        <color rgb="FF638EC6"/>
      </dataBar>
      <extLst>
        <ext xmlns:x14="http://schemas.microsoft.com/office/spreadsheetml/2009/9/main" uri="{B025F937-C7B1-47D3-B67F-A62EFF666E3E}">
          <x14:id>{466A5B94-2EFC-42FB-9029-8E6E9565A65B}</x14:id>
        </ext>
      </extLst>
    </cfRule>
  </conditionalFormatting>
  <conditionalFormatting sqref="I4:J28">
    <cfRule type="dataBar" priority="3">
      <dataBar>
        <cfvo type="min"/>
        <cfvo type="max"/>
        <color rgb="FFFF555A"/>
      </dataBar>
      <extLst>
        <ext xmlns:x14="http://schemas.microsoft.com/office/spreadsheetml/2009/9/main" uri="{B025F937-C7B1-47D3-B67F-A62EFF666E3E}">
          <x14:id>{F409A1AB-B9FC-4DE1-ADE5-2DA02BD11955}</x14:id>
        </ext>
      </extLst>
    </cfRule>
  </conditionalFormatting>
  <conditionalFormatting sqref="M4:M29">
    <cfRule type="dataBar" priority="2">
      <dataBar>
        <cfvo type="min"/>
        <cfvo type="max"/>
        <color rgb="FF638EC6"/>
      </dataBar>
      <extLst>
        <ext xmlns:x14="http://schemas.microsoft.com/office/spreadsheetml/2009/9/main" uri="{B025F937-C7B1-47D3-B67F-A62EFF666E3E}">
          <x14:id>{CD5F0A0D-A57A-4CF6-8B8A-50DF958A4FBF}</x14:id>
        </ext>
      </extLst>
    </cfRule>
  </conditionalFormatting>
  <conditionalFormatting sqref="N4:N28">
    <cfRule type="dataBar" priority="1">
      <dataBar>
        <cfvo type="min"/>
        <cfvo type="max"/>
        <color rgb="FFFF555A"/>
      </dataBar>
      <extLst>
        <ext xmlns:x14="http://schemas.microsoft.com/office/spreadsheetml/2009/9/main" uri="{B025F937-C7B1-47D3-B67F-A62EFF666E3E}">
          <x14:id>{7962EE00-4B6C-4A99-9DC0-CF42A902FBD3}</x14:id>
        </ext>
      </extLst>
    </cfRule>
  </conditionalFormatting>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466A5B94-2EFC-42FB-9029-8E6E9565A65B}">
            <x14:dataBar minLength="0" maxLength="100" border="1" negativeBarBorderColorSameAsPositive="0">
              <x14:cfvo type="autoMin"/>
              <x14:cfvo type="autoMax"/>
              <x14:borderColor rgb="FF638EC6"/>
              <x14:negativeFillColor rgb="FFFF0000"/>
              <x14:negativeBorderColor rgb="FFFF0000"/>
              <x14:axisColor rgb="FF000000"/>
            </x14:dataBar>
          </x14:cfRule>
          <xm:sqref>H4:H29</xm:sqref>
        </x14:conditionalFormatting>
        <x14:conditionalFormatting xmlns:xm="http://schemas.microsoft.com/office/excel/2006/main">
          <x14:cfRule type="dataBar" id="{F409A1AB-B9FC-4DE1-ADE5-2DA02BD11955}">
            <x14:dataBar minLength="0" maxLength="100" border="1" negativeBarBorderColorSameAsPositive="0">
              <x14:cfvo type="autoMin"/>
              <x14:cfvo type="autoMax"/>
              <x14:borderColor rgb="FFFF555A"/>
              <x14:negativeFillColor rgb="FFFF0000"/>
              <x14:negativeBorderColor rgb="FFFF0000"/>
              <x14:axisColor rgb="FF000000"/>
            </x14:dataBar>
          </x14:cfRule>
          <xm:sqref>I4:J28</xm:sqref>
        </x14:conditionalFormatting>
        <x14:conditionalFormatting xmlns:xm="http://schemas.microsoft.com/office/excel/2006/main">
          <x14:cfRule type="dataBar" id="{CD5F0A0D-A57A-4CF6-8B8A-50DF958A4FBF}">
            <x14:dataBar minLength="0" maxLength="100" border="1" negativeBarBorderColorSameAsPositive="0">
              <x14:cfvo type="autoMin"/>
              <x14:cfvo type="autoMax"/>
              <x14:borderColor rgb="FF638EC6"/>
              <x14:negativeFillColor rgb="FFFF0000"/>
              <x14:negativeBorderColor rgb="FFFF0000"/>
              <x14:axisColor rgb="FF000000"/>
            </x14:dataBar>
          </x14:cfRule>
          <xm:sqref>M4:M29</xm:sqref>
        </x14:conditionalFormatting>
        <x14:conditionalFormatting xmlns:xm="http://schemas.microsoft.com/office/excel/2006/main">
          <x14:cfRule type="dataBar" id="{7962EE00-4B6C-4A99-9DC0-CF42A902FBD3}">
            <x14:dataBar minLength="0" maxLength="100" border="1" negativeBarBorderColorSameAsPositive="0">
              <x14:cfvo type="autoMin"/>
              <x14:cfvo type="autoMax"/>
              <x14:borderColor rgb="FFFF555A"/>
              <x14:negativeFillColor rgb="FFFF0000"/>
              <x14:negativeBorderColor rgb="FFFF0000"/>
              <x14:axisColor rgb="FF000000"/>
            </x14:dataBar>
          </x14:cfRule>
          <xm:sqref>N4:N28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GENERAL</vt:lpstr>
      <vt:lpstr>1876_M1</vt:lpstr>
      <vt:lpstr>1929_M1</vt:lpstr>
      <vt:lpstr>1940_M1</vt:lpstr>
      <vt:lpstr>1949_M1</vt:lpstr>
      <vt:lpstr>1960_M1</vt:lpstr>
      <vt:lpstr>1972_M1</vt:lpstr>
      <vt:lpstr>1981_M1</vt:lpstr>
      <vt:lpstr>1960_M2</vt:lpstr>
      <vt:lpstr>1929_M2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Chiara Zamora Mendoza</cp:lastModifiedBy>
  <dcterms:created xsi:type="dcterms:W3CDTF">2021-10-04T16:34:04Z</dcterms:created>
  <dcterms:modified xsi:type="dcterms:W3CDTF">2021-12-01T02:48:13Z</dcterms:modified>
</cp:coreProperties>
</file>