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95" windowHeight="9720" firstSheet="3" activeTab="3"/>
  </bookViews>
  <sheets>
    <sheet name="Income Stmt" sheetId="6" r:id="rId1"/>
    <sheet name="Cash Flow" sheetId="5" r:id="rId2"/>
    <sheet name="Balance Sheet" sheetId="4" r:id="rId3"/>
    <sheet name="Sales Projections" sheetId="1" r:id="rId4"/>
    <sheet name="Inventory" sheetId="2" r:id="rId5"/>
    <sheet name="Payroll" sheetId="3" r:id="rId6"/>
    <sheet name="Sales Projections Summary" sheetId="7" r:id="rId7"/>
    <sheet name="Secret Letter Writing" sheetId="8" r:id="rId8"/>
    <sheet name="Game Accounting" sheetId="9" r:id="rId9"/>
  </sheets>
  <definedNames>
    <definedName name="CDPct">'Sales Projections'!$D$46</definedName>
    <definedName name="CDPrice">'Sales Projections'!$C$46</definedName>
    <definedName name="DownloadFactor">'Sales Projections'!$E$45</definedName>
    <definedName name="DownloadPct">'Sales Projections'!$D$45</definedName>
    <definedName name="DownloadPrice">'Sales Projections'!$C$45</definedName>
    <definedName name="GrowthRate">'Sales Projections'!$B$50</definedName>
    <definedName name="MobilePct">'Sales Projections'!$D$47</definedName>
    <definedName name="MobilePrice">'Sales Projections'!$C$47</definedName>
    <definedName name="ThumbnailPct">'Sales Projections'!$D$48</definedName>
    <definedName name="ThumbnailPrice">'Sales Projections'!$C$48</definedName>
  </definedNames>
  <calcPr calcId="125725"/>
</workbook>
</file>

<file path=xl/calcChain.xml><?xml version="1.0" encoding="utf-8"?>
<calcChain xmlns="http://schemas.openxmlformats.org/spreadsheetml/2006/main">
  <c r="AH44" i="1"/>
  <c r="AG44"/>
  <c r="G25" i="3"/>
  <c r="CL10" i="1"/>
  <c r="CK10"/>
  <c r="CJ10"/>
  <c r="CI10"/>
  <c r="CH10"/>
  <c r="DA9"/>
  <c r="CZ9"/>
  <c r="CY9"/>
  <c r="CX9"/>
  <c r="CW9"/>
  <c r="DA8"/>
  <c r="CZ8"/>
  <c r="CY8"/>
  <c r="CX8"/>
  <c r="CW8"/>
  <c r="CL9"/>
  <c r="CK9"/>
  <c r="CJ9"/>
  <c r="CI9"/>
  <c r="CH9"/>
  <c r="CL8"/>
  <c r="CK8"/>
  <c r="CJ8"/>
  <c r="CI8"/>
  <c r="CH8"/>
  <c r="BV9"/>
  <c r="BU9"/>
  <c r="BT9"/>
  <c r="BS9"/>
  <c r="BV8"/>
  <c r="BU8"/>
  <c r="BT8"/>
  <c r="BS8"/>
  <c r="BG9"/>
  <c r="BF9"/>
  <c r="BG8"/>
  <c r="BF8"/>
  <c r="BE8"/>
  <c r="BW8"/>
  <c r="BH8"/>
  <c r="AR8"/>
  <c r="N29"/>
  <c r="M29"/>
  <c r="L29"/>
  <c r="K29"/>
  <c r="J29"/>
  <c r="I29"/>
  <c r="H29"/>
  <c r="G29"/>
  <c r="F29"/>
  <c r="E29"/>
  <c r="D29"/>
  <c r="C29"/>
  <c r="H12" i="9"/>
  <c r="H13" s="1"/>
  <c r="K1"/>
  <c r="R5"/>
  <c r="R4"/>
  <c r="P6"/>
  <c r="R6" s="1"/>
  <c r="R1" s="1"/>
  <c r="O5"/>
  <c r="N4"/>
  <c r="H4" i="8"/>
  <c r="F1"/>
  <c r="E1"/>
  <c r="E4"/>
  <c r="DA41" i="1"/>
  <c r="CZ41"/>
  <c r="CY41"/>
  <c r="CX41"/>
  <c r="CW41"/>
  <c r="CV41"/>
  <c r="CU41"/>
  <c r="CT41"/>
  <c r="CS41"/>
  <c r="CR41"/>
  <c r="CQ41"/>
  <c r="CP41"/>
  <c r="CZ40"/>
  <c r="CY40"/>
  <c r="CX40"/>
  <c r="CW40"/>
  <c r="CV40"/>
  <c r="CU40"/>
  <c r="CT40"/>
  <c r="CS40"/>
  <c r="CR40"/>
  <c r="CQ40"/>
  <c r="CP40"/>
  <c r="CY39"/>
  <c r="CX39"/>
  <c r="CW39"/>
  <c r="CV39"/>
  <c r="CU39"/>
  <c r="CT39"/>
  <c r="CS39"/>
  <c r="CR39"/>
  <c r="CQ39"/>
  <c r="CP39"/>
  <c r="CX38"/>
  <c r="CW38"/>
  <c r="CV38"/>
  <c r="CU38"/>
  <c r="CT38"/>
  <c r="CS38"/>
  <c r="CR38"/>
  <c r="CQ38"/>
  <c r="CP38"/>
  <c r="CW37"/>
  <c r="CV37"/>
  <c r="CU37"/>
  <c r="CT37"/>
  <c r="CS37"/>
  <c r="CR37"/>
  <c r="CQ37"/>
  <c r="CP37"/>
  <c r="CV36"/>
  <c r="CU36"/>
  <c r="CT36"/>
  <c r="CS36"/>
  <c r="CR36"/>
  <c r="CQ36"/>
  <c r="CP36"/>
  <c r="CU35"/>
  <c r="CT35"/>
  <c r="CS35"/>
  <c r="CR35"/>
  <c r="CQ35"/>
  <c r="CP35"/>
  <c r="CT34"/>
  <c r="CS34"/>
  <c r="CR34"/>
  <c r="CQ34"/>
  <c r="CP34"/>
  <c r="CS33"/>
  <c r="CR33"/>
  <c r="CQ33"/>
  <c r="CP33"/>
  <c r="CR32"/>
  <c r="CQ32"/>
  <c r="CP32"/>
  <c r="CQ31"/>
  <c r="CP31"/>
  <c r="CP30"/>
  <c r="CP42"/>
  <c r="DA25"/>
  <c r="CZ25"/>
  <c r="CY25"/>
  <c r="CX25"/>
  <c r="CW25"/>
  <c r="CV25"/>
  <c r="CU25"/>
  <c r="CT25"/>
  <c r="CS25"/>
  <c r="CR25"/>
  <c r="CQ25"/>
  <c r="CP25"/>
  <c r="CZ24"/>
  <c r="CY24"/>
  <c r="CX24"/>
  <c r="CW24"/>
  <c r="CV24"/>
  <c r="CU24"/>
  <c r="CT24"/>
  <c r="CS24"/>
  <c r="CR24"/>
  <c r="CQ24"/>
  <c r="CP24"/>
  <c r="CY23"/>
  <c r="CX23"/>
  <c r="CW23"/>
  <c r="CV23"/>
  <c r="CU23"/>
  <c r="CT23"/>
  <c r="CS23"/>
  <c r="CR23"/>
  <c r="CQ23"/>
  <c r="CP23"/>
  <c r="CX22"/>
  <c r="CW22"/>
  <c r="CV22"/>
  <c r="CU22"/>
  <c r="CT22"/>
  <c r="CS22"/>
  <c r="CR22"/>
  <c r="CQ22"/>
  <c r="CP22"/>
  <c r="CW21"/>
  <c r="CV21"/>
  <c r="CU21"/>
  <c r="CT21"/>
  <c r="CS21"/>
  <c r="CR21"/>
  <c r="CQ21"/>
  <c r="CP21"/>
  <c r="CV20"/>
  <c r="CU20"/>
  <c r="CT20"/>
  <c r="CS20"/>
  <c r="CR20"/>
  <c r="CQ20"/>
  <c r="CP20"/>
  <c r="CU19"/>
  <c r="CT19"/>
  <c r="CS19"/>
  <c r="CR19"/>
  <c r="CQ19"/>
  <c r="CP19"/>
  <c r="CT18"/>
  <c r="CS18"/>
  <c r="CR18"/>
  <c r="CQ18"/>
  <c r="CP18"/>
  <c r="CS17"/>
  <c r="CR17"/>
  <c r="CQ17"/>
  <c r="CP17"/>
  <c r="CR16"/>
  <c r="CQ16"/>
  <c r="CP16"/>
  <c r="CQ15"/>
  <c r="CP15"/>
  <c r="CP14"/>
  <c r="CP26" s="1"/>
  <c r="CV9"/>
  <c r="CU9"/>
  <c r="CT9"/>
  <c r="CS9"/>
  <c r="CR9"/>
  <c r="CQ9"/>
  <c r="CP9"/>
  <c r="CV8"/>
  <c r="CU8"/>
  <c r="CT8"/>
  <c r="CS8"/>
  <c r="CR8"/>
  <c r="CQ8"/>
  <c r="CP8"/>
  <c r="CU7"/>
  <c r="CT7"/>
  <c r="CS7"/>
  <c r="CR7"/>
  <c r="CQ7"/>
  <c r="CP7"/>
  <c r="CT6"/>
  <c r="CT10" s="1"/>
  <c r="G8" i="7" s="1"/>
  <c r="CS6" i="1"/>
  <c r="CQ6"/>
  <c r="CQ10" s="1"/>
  <c r="D8" i="7" s="1"/>
  <c r="CP6" i="1"/>
  <c r="CL41"/>
  <c r="CK41"/>
  <c r="CJ41"/>
  <c r="CI41"/>
  <c r="CH41"/>
  <c r="CG41"/>
  <c r="CF41"/>
  <c r="CE41"/>
  <c r="CD41"/>
  <c r="CC41"/>
  <c r="CB41"/>
  <c r="CA41"/>
  <c r="CK40"/>
  <c r="CJ40"/>
  <c r="CI40"/>
  <c r="CH40"/>
  <c r="CG40"/>
  <c r="CF40"/>
  <c r="CE40"/>
  <c r="CD40"/>
  <c r="CC40"/>
  <c r="CB40"/>
  <c r="CA40"/>
  <c r="CJ39"/>
  <c r="CI39"/>
  <c r="CH39"/>
  <c r="CG39"/>
  <c r="CF39"/>
  <c r="CE39"/>
  <c r="CD39"/>
  <c r="CC39"/>
  <c r="CB39"/>
  <c r="CA39"/>
  <c r="CI38"/>
  <c r="CH38"/>
  <c r="CG38"/>
  <c r="CF38"/>
  <c r="CE38"/>
  <c r="CD38"/>
  <c r="CC38"/>
  <c r="CB38"/>
  <c r="CA38"/>
  <c r="CH37"/>
  <c r="CG37"/>
  <c r="CF37"/>
  <c r="CE37"/>
  <c r="CD37"/>
  <c r="CC37"/>
  <c r="CB37"/>
  <c r="CA37"/>
  <c r="CG36"/>
  <c r="CF36"/>
  <c r="CE36"/>
  <c r="CD36"/>
  <c r="CC36"/>
  <c r="CB36"/>
  <c r="CA36"/>
  <c r="CF35"/>
  <c r="CE35"/>
  <c r="CD35"/>
  <c r="CC35"/>
  <c r="CB35"/>
  <c r="CA35"/>
  <c r="CE34"/>
  <c r="CD34"/>
  <c r="CC34"/>
  <c r="CB34"/>
  <c r="CA34"/>
  <c r="CD33"/>
  <c r="CC33"/>
  <c r="CB33"/>
  <c r="CA33"/>
  <c r="CC32"/>
  <c r="CB32"/>
  <c r="CA32"/>
  <c r="CB31"/>
  <c r="CA31"/>
  <c r="CA30"/>
  <c r="CL25"/>
  <c r="CK25"/>
  <c r="CJ25"/>
  <c r="CI25"/>
  <c r="CH25"/>
  <c r="CG25"/>
  <c r="CF25"/>
  <c r="CE25"/>
  <c r="CD25"/>
  <c r="CC25"/>
  <c r="CB25"/>
  <c r="CA25"/>
  <c r="CK24"/>
  <c r="CJ24"/>
  <c r="CI24"/>
  <c r="CH24"/>
  <c r="CG24"/>
  <c r="CF24"/>
  <c r="CE24"/>
  <c r="CD24"/>
  <c r="CC24"/>
  <c r="CB24"/>
  <c r="CA24"/>
  <c r="CJ23"/>
  <c r="CI23"/>
  <c r="CH23"/>
  <c r="CG23"/>
  <c r="CF23"/>
  <c r="CE23"/>
  <c r="CD23"/>
  <c r="CC23"/>
  <c r="CB23"/>
  <c r="CA23"/>
  <c r="CI22"/>
  <c r="CH22"/>
  <c r="CG22"/>
  <c r="CF22"/>
  <c r="CE22"/>
  <c r="CD22"/>
  <c r="CC22"/>
  <c r="CB22"/>
  <c r="CA22"/>
  <c r="CH21"/>
  <c r="CG21"/>
  <c r="CF21"/>
  <c r="CE21"/>
  <c r="CD21"/>
  <c r="CC21"/>
  <c r="CB21"/>
  <c r="CA21"/>
  <c r="CG20"/>
  <c r="CF20"/>
  <c r="CE20"/>
  <c r="CD20"/>
  <c r="CC20"/>
  <c r="CB20"/>
  <c r="CA20"/>
  <c r="CF19"/>
  <c r="CE19"/>
  <c r="CD19"/>
  <c r="CC19"/>
  <c r="CB19"/>
  <c r="CA19"/>
  <c r="CE18"/>
  <c r="CD18"/>
  <c r="CC18"/>
  <c r="CB18"/>
  <c r="CA18"/>
  <c r="CD17"/>
  <c r="CC17"/>
  <c r="CB17"/>
  <c r="CA17"/>
  <c r="CC16"/>
  <c r="CB16"/>
  <c r="CA16"/>
  <c r="CB15"/>
  <c r="CA15"/>
  <c r="CA14"/>
  <c r="CG9"/>
  <c r="CF9"/>
  <c r="CE9"/>
  <c r="CD9"/>
  <c r="CC9"/>
  <c r="CB9"/>
  <c r="CA9"/>
  <c r="CG8"/>
  <c r="CF8"/>
  <c r="CE8"/>
  <c r="CD8"/>
  <c r="CC8"/>
  <c r="CB8"/>
  <c r="CA8"/>
  <c r="CF7"/>
  <c r="CE7"/>
  <c r="CD7"/>
  <c r="CC7"/>
  <c r="CB7"/>
  <c r="CA7"/>
  <c r="CE6"/>
  <c r="CD6"/>
  <c r="CB6"/>
  <c r="CA6"/>
  <c r="BW41"/>
  <c r="BV41"/>
  <c r="BU41"/>
  <c r="BT41"/>
  <c r="BS41"/>
  <c r="BR41"/>
  <c r="BQ41"/>
  <c r="BP41"/>
  <c r="BO41"/>
  <c r="BN41"/>
  <c r="BM41"/>
  <c r="BL41"/>
  <c r="BV40"/>
  <c r="BU40"/>
  <c r="BT40"/>
  <c r="BS40"/>
  <c r="BR40"/>
  <c r="BQ40"/>
  <c r="BP40"/>
  <c r="BO40"/>
  <c r="BN40"/>
  <c r="BM40"/>
  <c r="BL40"/>
  <c r="BU39"/>
  <c r="BT39"/>
  <c r="BS39"/>
  <c r="BR39"/>
  <c r="BQ39"/>
  <c r="BP39"/>
  <c r="BO39"/>
  <c r="BN39"/>
  <c r="BM39"/>
  <c r="BL39"/>
  <c r="BT38"/>
  <c r="BS38"/>
  <c r="BR38"/>
  <c r="BQ38"/>
  <c r="BP38"/>
  <c r="BO38"/>
  <c r="BN38"/>
  <c r="BM38"/>
  <c r="BL38"/>
  <c r="BS37"/>
  <c r="BR37"/>
  <c r="BQ37"/>
  <c r="BP37"/>
  <c r="BO37"/>
  <c r="BN37"/>
  <c r="BM37"/>
  <c r="BL37"/>
  <c r="BR36"/>
  <c r="BQ36"/>
  <c r="BP36"/>
  <c r="BO36"/>
  <c r="BN36"/>
  <c r="BM36"/>
  <c r="BL36"/>
  <c r="BQ35"/>
  <c r="BP35"/>
  <c r="BO35"/>
  <c r="BN35"/>
  <c r="BM35"/>
  <c r="BL35"/>
  <c r="BP34"/>
  <c r="BO34"/>
  <c r="BN34"/>
  <c r="BM34"/>
  <c r="BL34"/>
  <c r="BO33"/>
  <c r="BN33"/>
  <c r="BM33"/>
  <c r="BL33"/>
  <c r="BN32"/>
  <c r="BM32"/>
  <c r="BL32"/>
  <c r="BM31"/>
  <c r="BL31"/>
  <c r="BL30"/>
  <c r="BH41"/>
  <c r="BG41"/>
  <c r="AQ41" s="1"/>
  <c r="BF41"/>
  <c r="BE41"/>
  <c r="AO41" s="1"/>
  <c r="BD41"/>
  <c r="BC41"/>
  <c r="AM41" s="1"/>
  <c r="BB41"/>
  <c r="BA41"/>
  <c r="AK41" s="1"/>
  <c r="AZ41"/>
  <c r="AY41"/>
  <c r="AI41" s="1"/>
  <c r="AX41"/>
  <c r="AW41"/>
  <c r="AG41" s="1"/>
  <c r="BG40"/>
  <c r="AQ40" s="1"/>
  <c r="BF40"/>
  <c r="AP40" s="1"/>
  <c r="BE40"/>
  <c r="AO40" s="1"/>
  <c r="BD40"/>
  <c r="AN40" s="1"/>
  <c r="BC40"/>
  <c r="AM40" s="1"/>
  <c r="BB40"/>
  <c r="AL40" s="1"/>
  <c r="BA40"/>
  <c r="AK40" s="1"/>
  <c r="AZ40"/>
  <c r="AJ40" s="1"/>
  <c r="AY40"/>
  <c r="AI40" s="1"/>
  <c r="AX40"/>
  <c r="AH40" s="1"/>
  <c r="AW40"/>
  <c r="AG40" s="1"/>
  <c r="BF39"/>
  <c r="AP39" s="1"/>
  <c r="BE39"/>
  <c r="AO39" s="1"/>
  <c r="BD39"/>
  <c r="AN39" s="1"/>
  <c r="BC39"/>
  <c r="AM39" s="1"/>
  <c r="BB39"/>
  <c r="AL39" s="1"/>
  <c r="BA39"/>
  <c r="AK39" s="1"/>
  <c r="AZ39"/>
  <c r="AJ39" s="1"/>
  <c r="AY39"/>
  <c r="AI39" s="1"/>
  <c r="AX39"/>
  <c r="AH39" s="1"/>
  <c r="AW39"/>
  <c r="AG39" s="1"/>
  <c r="BE38"/>
  <c r="AO38" s="1"/>
  <c r="BD38"/>
  <c r="AN38" s="1"/>
  <c r="BC38"/>
  <c r="AM38" s="1"/>
  <c r="BB38"/>
  <c r="AL38" s="1"/>
  <c r="BA38"/>
  <c r="AK38" s="1"/>
  <c r="AZ38"/>
  <c r="AJ38" s="1"/>
  <c r="AY38"/>
  <c r="AI38" s="1"/>
  <c r="AX38"/>
  <c r="AH38" s="1"/>
  <c r="AW38"/>
  <c r="AG38" s="1"/>
  <c r="BD37"/>
  <c r="AN37" s="1"/>
  <c r="BC37"/>
  <c r="AM37" s="1"/>
  <c r="BB37"/>
  <c r="AL37" s="1"/>
  <c r="BA37"/>
  <c r="AK37" s="1"/>
  <c r="AZ37"/>
  <c r="AJ37" s="1"/>
  <c r="AY37"/>
  <c r="AI37" s="1"/>
  <c r="AX37"/>
  <c r="AH37" s="1"/>
  <c r="AW37"/>
  <c r="AG37" s="1"/>
  <c r="BC36"/>
  <c r="AM36" s="1"/>
  <c r="BB36"/>
  <c r="AL36" s="1"/>
  <c r="BA36"/>
  <c r="AK36" s="1"/>
  <c r="AZ36"/>
  <c r="AJ36" s="1"/>
  <c r="AY36"/>
  <c r="AI36" s="1"/>
  <c r="AX36"/>
  <c r="AH36" s="1"/>
  <c r="AW36"/>
  <c r="AG36" s="1"/>
  <c r="BB35"/>
  <c r="AL35" s="1"/>
  <c r="BA35"/>
  <c r="AK35" s="1"/>
  <c r="AZ35"/>
  <c r="AJ35" s="1"/>
  <c r="AY35"/>
  <c r="AI35" s="1"/>
  <c r="AX35"/>
  <c r="AH35" s="1"/>
  <c r="AW35"/>
  <c r="AG35" s="1"/>
  <c r="BA34"/>
  <c r="AK34" s="1"/>
  <c r="AZ34"/>
  <c r="AJ34" s="1"/>
  <c r="AY34"/>
  <c r="AI34" s="1"/>
  <c r="AX34"/>
  <c r="AH34" s="1"/>
  <c r="AW34"/>
  <c r="AG34" s="1"/>
  <c r="AZ33"/>
  <c r="AJ33" s="1"/>
  <c r="AY33"/>
  <c r="AI33" s="1"/>
  <c r="AX33"/>
  <c r="AH33" s="1"/>
  <c r="AW33"/>
  <c r="AG33" s="1"/>
  <c r="AY32"/>
  <c r="AI32" s="1"/>
  <c r="AX32"/>
  <c r="AH32" s="1"/>
  <c r="AW32"/>
  <c r="AG32" s="1"/>
  <c r="AX31"/>
  <c r="AH31" s="1"/>
  <c r="AW31"/>
  <c r="AG31" s="1"/>
  <c r="AW30"/>
  <c r="AW42" s="1"/>
  <c r="BH25"/>
  <c r="BG25"/>
  <c r="BF25"/>
  <c r="BE25"/>
  <c r="BD25"/>
  <c r="BC25"/>
  <c r="BB25"/>
  <c r="BA25"/>
  <c r="AZ25"/>
  <c r="AY25"/>
  <c r="AX25"/>
  <c r="AW25"/>
  <c r="BG24"/>
  <c r="BF24"/>
  <c r="BE24"/>
  <c r="BD24"/>
  <c r="BC24"/>
  <c r="BB24"/>
  <c r="BA24"/>
  <c r="AZ24"/>
  <c r="AY24"/>
  <c r="AX24"/>
  <c r="AW24"/>
  <c r="BF23"/>
  <c r="BE23"/>
  <c r="BD23"/>
  <c r="BC23"/>
  <c r="BB23"/>
  <c r="BA23"/>
  <c r="AZ23"/>
  <c r="AY23"/>
  <c r="AX23"/>
  <c r="AW23"/>
  <c r="BE22"/>
  <c r="BD22"/>
  <c r="BC22"/>
  <c r="BB22"/>
  <c r="BA22"/>
  <c r="AZ22"/>
  <c r="AY22"/>
  <c r="AX22"/>
  <c r="AW22"/>
  <c r="BD21"/>
  <c r="BC21"/>
  <c r="BB21"/>
  <c r="BA21"/>
  <c r="AZ21"/>
  <c r="AY21"/>
  <c r="AX21"/>
  <c r="AW21"/>
  <c r="BC20"/>
  <c r="BB20"/>
  <c r="BA20"/>
  <c r="AZ20"/>
  <c r="AY20"/>
  <c r="AX20"/>
  <c r="AW20"/>
  <c r="BB19"/>
  <c r="BA19"/>
  <c r="AZ19"/>
  <c r="AY19"/>
  <c r="AX19"/>
  <c r="AW19"/>
  <c r="BA18"/>
  <c r="AZ18"/>
  <c r="AY18"/>
  <c r="AX18"/>
  <c r="AW18"/>
  <c r="AZ17"/>
  <c r="AY17"/>
  <c r="AX17"/>
  <c r="AW17"/>
  <c r="AY16"/>
  <c r="AX16"/>
  <c r="AW16"/>
  <c r="AX15"/>
  <c r="AW15"/>
  <c r="AW14"/>
  <c r="AX9"/>
  <c r="AW9"/>
  <c r="AX8"/>
  <c r="AW8"/>
  <c r="AX7"/>
  <c r="AW7"/>
  <c r="AX6"/>
  <c r="AX10"/>
  <c r="D5" i="7" s="1"/>
  <c r="AW6" i="1"/>
  <c r="BW25"/>
  <c r="BV25"/>
  <c r="BU25"/>
  <c r="AP25" s="1"/>
  <c r="BT25"/>
  <c r="BS25"/>
  <c r="BR25"/>
  <c r="BQ25"/>
  <c r="AL25" s="1"/>
  <c r="BP25"/>
  <c r="BO25"/>
  <c r="BN25"/>
  <c r="BM25"/>
  <c r="AH25" s="1"/>
  <c r="BL25"/>
  <c r="BV24"/>
  <c r="BU24"/>
  <c r="BT24"/>
  <c r="AO24" s="1"/>
  <c r="BS24"/>
  <c r="BR24"/>
  <c r="BQ24"/>
  <c r="BP24"/>
  <c r="AK24" s="1"/>
  <c r="BO24"/>
  <c r="BN24"/>
  <c r="BM24"/>
  <c r="BL24"/>
  <c r="AG24" s="1"/>
  <c r="BU23"/>
  <c r="BT23"/>
  <c r="BS23"/>
  <c r="BR23"/>
  <c r="AM23" s="1"/>
  <c r="BQ23"/>
  <c r="BP23"/>
  <c r="BO23"/>
  <c r="BN23"/>
  <c r="AI23" s="1"/>
  <c r="BM23"/>
  <c r="BL23"/>
  <c r="BT22"/>
  <c r="BS22"/>
  <c r="AN22" s="1"/>
  <c r="BR22"/>
  <c r="BQ22"/>
  <c r="BP22"/>
  <c r="BO22"/>
  <c r="AJ22" s="1"/>
  <c r="BN22"/>
  <c r="BM22"/>
  <c r="BL22"/>
  <c r="BS21"/>
  <c r="AN21" s="1"/>
  <c r="BR21"/>
  <c r="BQ21"/>
  <c r="BP21"/>
  <c r="BO21"/>
  <c r="AJ21" s="1"/>
  <c r="BN21"/>
  <c r="BM21"/>
  <c r="BL21"/>
  <c r="BR20"/>
  <c r="AM20" s="1"/>
  <c r="BQ20"/>
  <c r="BP20"/>
  <c r="BO20"/>
  <c r="BN20"/>
  <c r="AI20" s="1"/>
  <c r="BM20"/>
  <c r="BL20"/>
  <c r="BQ19"/>
  <c r="BP19"/>
  <c r="AK19" s="1"/>
  <c r="BO19"/>
  <c r="BN19"/>
  <c r="BM19"/>
  <c r="BL19"/>
  <c r="AG19" s="1"/>
  <c r="BP18"/>
  <c r="BO18"/>
  <c r="BN18"/>
  <c r="BM18"/>
  <c r="AH18" s="1"/>
  <c r="BL18"/>
  <c r="BO17"/>
  <c r="BN17"/>
  <c r="BM17"/>
  <c r="AH17" s="1"/>
  <c r="BL17"/>
  <c r="BN16"/>
  <c r="AI16" s="1"/>
  <c r="BM16"/>
  <c r="BL16"/>
  <c r="BM15"/>
  <c r="BL15"/>
  <c r="AG15" s="1"/>
  <c r="BL14"/>
  <c r="BR9"/>
  <c r="BQ9"/>
  <c r="BP9"/>
  <c r="BO9"/>
  <c r="BN9"/>
  <c r="BM9"/>
  <c r="BL9"/>
  <c r="BR8"/>
  <c r="BQ8"/>
  <c r="BP8"/>
  <c r="BO8"/>
  <c r="BN8"/>
  <c r="BM8"/>
  <c r="BL8"/>
  <c r="BQ7"/>
  <c r="BP7"/>
  <c r="BO7"/>
  <c r="BN7"/>
  <c r="BM7"/>
  <c r="BL7"/>
  <c r="BP6"/>
  <c r="BO6"/>
  <c r="BO10" s="1"/>
  <c r="F6" i="7" s="1"/>
  <c r="BM6" i="1"/>
  <c r="BL6"/>
  <c r="AG6" s="1"/>
  <c r="DA40"/>
  <c r="CZ39"/>
  <c r="CJ38"/>
  <c r="CX37"/>
  <c r="CW36"/>
  <c r="CV35"/>
  <c r="CU34"/>
  <c r="CT33"/>
  <c r="CS32"/>
  <c r="CR31"/>
  <c r="CB30"/>
  <c r="O25"/>
  <c r="DA24"/>
  <c r="CZ23"/>
  <c r="CJ22"/>
  <c r="CX21"/>
  <c r="CV19"/>
  <c r="CF18"/>
  <c r="CT17"/>
  <c r="CR15"/>
  <c r="CB14"/>
  <c r="CB26" s="1"/>
  <c r="CV7"/>
  <c r="CU6"/>
  <c r="CU10" s="1"/>
  <c r="H8" i="7" s="1"/>
  <c r="CR6" i="1"/>
  <c r="CC6"/>
  <c r="CC10" s="1"/>
  <c r="E7" i="7" s="1"/>
  <c r="BN6" i="1"/>
  <c r="BD9"/>
  <c r="BC9"/>
  <c r="BB9"/>
  <c r="AL9" s="1"/>
  <c r="BA9"/>
  <c r="AZ9"/>
  <c r="AJ9" s="1"/>
  <c r="AY9"/>
  <c r="BC8"/>
  <c r="AM8" s="1"/>
  <c r="BB8"/>
  <c r="BA8"/>
  <c r="AK8" s="1"/>
  <c r="AZ8"/>
  <c r="AY8"/>
  <c r="AI8" s="1"/>
  <c r="BB7"/>
  <c r="BA7"/>
  <c r="AZ7"/>
  <c r="AY7"/>
  <c r="AI7" s="1"/>
  <c r="AY6"/>
  <c r="E48"/>
  <c r="E47"/>
  <c r="E46"/>
  <c r="E45"/>
  <c r="AD41" i="2"/>
  <c r="AC40"/>
  <c r="AD40"/>
  <c r="AE40"/>
  <c r="AB39"/>
  <c r="AC39"/>
  <c r="AD39"/>
  <c r="AA38"/>
  <c r="AB38"/>
  <c r="Z37"/>
  <c r="AA37"/>
  <c r="AB37"/>
  <c r="AC37"/>
  <c r="AD37"/>
  <c r="Y36"/>
  <c r="Z36"/>
  <c r="X35"/>
  <c r="Y35"/>
  <c r="W34"/>
  <c r="X34"/>
  <c r="Y34"/>
  <c r="Z34"/>
  <c r="V33"/>
  <c r="W33"/>
  <c r="X33"/>
  <c r="Y33"/>
  <c r="U32"/>
  <c r="V32"/>
  <c r="W32"/>
  <c r="X32"/>
  <c r="Y32"/>
  <c r="Z32"/>
  <c r="AA32"/>
  <c r="AB32"/>
  <c r="AC32"/>
  <c r="AD32"/>
  <c r="T31"/>
  <c r="U31"/>
  <c r="V31"/>
  <c r="W31"/>
  <c r="AD24"/>
  <c r="AC23"/>
  <c r="AD23"/>
  <c r="AA22"/>
  <c r="AB22"/>
  <c r="Z21"/>
  <c r="AA21"/>
  <c r="AB21"/>
  <c r="AC21"/>
  <c r="AD21"/>
  <c r="X20"/>
  <c r="Y20"/>
  <c r="Z20"/>
  <c r="W19"/>
  <c r="X19"/>
  <c r="Y19"/>
  <c r="Z19"/>
  <c r="AA19"/>
  <c r="U18"/>
  <c r="V18"/>
  <c r="W18"/>
  <c r="X18"/>
  <c r="Y18"/>
  <c r="Z18"/>
  <c r="AA18"/>
  <c r="AB18"/>
  <c r="AC18"/>
  <c r="AD18"/>
  <c r="T17"/>
  <c r="U17"/>
  <c r="V17"/>
  <c r="W17"/>
  <c r="AE9"/>
  <c r="AB8"/>
  <c r="AC8"/>
  <c r="AD8"/>
  <c r="Y7"/>
  <c r="Z7"/>
  <c r="AA7"/>
  <c r="AB7"/>
  <c r="AC7"/>
  <c r="AD7"/>
  <c r="V6"/>
  <c r="W6"/>
  <c r="X6"/>
  <c r="Y6"/>
  <c r="Z6"/>
  <c r="AA6"/>
  <c r="AB6"/>
  <c r="AC6"/>
  <c r="AD6"/>
  <c r="D17"/>
  <c r="E17"/>
  <c r="E18"/>
  <c r="F18"/>
  <c r="G18"/>
  <c r="G19"/>
  <c r="H19"/>
  <c r="I19"/>
  <c r="J19"/>
  <c r="H20"/>
  <c r="I20"/>
  <c r="J20"/>
  <c r="K20"/>
  <c r="J21"/>
  <c r="K21"/>
  <c r="K22"/>
  <c r="L22"/>
  <c r="M22"/>
  <c r="N22"/>
  <c r="M23"/>
  <c r="N23"/>
  <c r="N24"/>
  <c r="D31"/>
  <c r="E31"/>
  <c r="F31"/>
  <c r="G31"/>
  <c r="H31"/>
  <c r="I31"/>
  <c r="J31"/>
  <c r="K31"/>
  <c r="L31"/>
  <c r="M31"/>
  <c r="N31"/>
  <c r="E32"/>
  <c r="F32"/>
  <c r="G32"/>
  <c r="H32"/>
  <c r="I32"/>
  <c r="J32"/>
  <c r="K32"/>
  <c r="L32"/>
  <c r="M32"/>
  <c r="N32"/>
  <c r="F33"/>
  <c r="G33"/>
  <c r="H33"/>
  <c r="I33"/>
  <c r="J33"/>
  <c r="K33"/>
  <c r="L33"/>
  <c r="M33"/>
  <c r="N33"/>
  <c r="G34"/>
  <c r="H34"/>
  <c r="H35"/>
  <c r="I35"/>
  <c r="J35"/>
  <c r="I36"/>
  <c r="J36"/>
  <c r="K36"/>
  <c r="L36"/>
  <c r="M36"/>
  <c r="N36"/>
  <c r="J37"/>
  <c r="K37"/>
  <c r="L37"/>
  <c r="M37"/>
  <c r="N37"/>
  <c r="K38"/>
  <c r="L38"/>
  <c r="L39"/>
  <c r="M39"/>
  <c r="N39"/>
  <c r="M40"/>
  <c r="N40"/>
  <c r="O40"/>
  <c r="N41"/>
  <c r="O41"/>
  <c r="O42"/>
  <c r="F6"/>
  <c r="G6"/>
  <c r="H6"/>
  <c r="I7"/>
  <c r="J7"/>
  <c r="K7"/>
  <c r="L7"/>
  <c r="M7"/>
  <c r="N7"/>
  <c r="N10"/>
  <c r="L8"/>
  <c r="M8"/>
  <c r="N8"/>
  <c r="O23"/>
  <c r="O24"/>
  <c r="O9"/>
  <c r="E10"/>
  <c r="D10"/>
  <c r="C10"/>
  <c r="I7" i="3"/>
  <c r="U11" i="2"/>
  <c r="V11"/>
  <c r="W11"/>
  <c r="X11"/>
  <c r="Y11"/>
  <c r="V16" i="3"/>
  <c r="T16"/>
  <c r="U16"/>
  <c r="S16"/>
  <c r="AF16"/>
  <c r="AG16"/>
  <c r="AH16"/>
  <c r="AI16"/>
  <c r="AJ16"/>
  <c r="AK16"/>
  <c r="AL16"/>
  <c r="AM16"/>
  <c r="AN16"/>
  <c r="AO16"/>
  <c r="AP16"/>
  <c r="AE16"/>
  <c r="W16"/>
  <c r="X16"/>
  <c r="Y16"/>
  <c r="Z16"/>
  <c r="AA16"/>
  <c r="AB16"/>
  <c r="AC16"/>
  <c r="AD16"/>
  <c r="D17"/>
  <c r="H11"/>
  <c r="G11"/>
  <c r="I9"/>
  <c r="I11"/>
  <c r="J7"/>
  <c r="J11"/>
  <c r="J9"/>
  <c r="K7"/>
  <c r="K11"/>
  <c r="K9"/>
  <c r="L7"/>
  <c r="L11"/>
  <c r="L9"/>
  <c r="M7"/>
  <c r="M11"/>
  <c r="M9"/>
  <c r="N7"/>
  <c r="N11"/>
  <c r="N9"/>
  <c r="O7"/>
  <c r="O11"/>
  <c r="O9"/>
  <c r="P7"/>
  <c r="P11"/>
  <c r="P9"/>
  <c r="Q7"/>
  <c r="Q11"/>
  <c r="Q9"/>
  <c r="R7"/>
  <c r="R11"/>
  <c r="R9"/>
  <c r="S7"/>
  <c r="S11"/>
  <c r="S9"/>
  <c r="T7"/>
  <c r="T11"/>
  <c r="T9"/>
  <c r="U7"/>
  <c r="U11"/>
  <c r="U9"/>
  <c r="V7"/>
  <c r="V11"/>
  <c r="V9"/>
  <c r="W7"/>
  <c r="W9"/>
  <c r="X7"/>
  <c r="X11"/>
  <c r="X9"/>
  <c r="Y7"/>
  <c r="Y11"/>
  <c r="Y9"/>
  <c r="Z7"/>
  <c r="Z11"/>
  <c r="Z9"/>
  <c r="AA7"/>
  <c r="AA9"/>
  <c r="AB7"/>
  <c r="AB11"/>
  <c r="AB9"/>
  <c r="AC7"/>
  <c r="AC11"/>
  <c r="AC9"/>
  <c r="AD7"/>
  <c r="AD11"/>
  <c r="AD9"/>
  <c r="AE9"/>
  <c r="AE11"/>
  <c r="AF9"/>
  <c r="AF11"/>
  <c r="AG9"/>
  <c r="AG11"/>
  <c r="AH9"/>
  <c r="AH11"/>
  <c r="AI9"/>
  <c r="AI11"/>
  <c r="AJ9"/>
  <c r="AJ11"/>
  <c r="AK9"/>
  <c r="AK11"/>
  <c r="AL9"/>
  <c r="AL11"/>
  <c r="AM9"/>
  <c r="AM11"/>
  <c r="AN9"/>
  <c r="AN11"/>
  <c r="AO9"/>
  <c r="AO11"/>
  <c r="AP9"/>
  <c r="AP11"/>
  <c r="C24"/>
  <c r="C25"/>
  <c r="C27"/>
  <c r="D6"/>
  <c r="D7"/>
  <c r="D8"/>
  <c r="D9"/>
  <c r="AD45" i="2"/>
  <c r="AC45"/>
  <c r="AB45"/>
  <c r="AA45"/>
  <c r="Z45"/>
  <c r="Y45"/>
  <c r="X45"/>
  <c r="W45"/>
  <c r="V45"/>
  <c r="U45"/>
  <c r="T45"/>
  <c r="S45"/>
  <c r="AD27"/>
  <c r="AC27"/>
  <c r="AB27"/>
  <c r="AA27"/>
  <c r="Z27"/>
  <c r="Y27"/>
  <c r="X27"/>
  <c r="W27"/>
  <c r="V27"/>
  <c r="U27"/>
  <c r="T27"/>
  <c r="S27"/>
  <c r="T12"/>
  <c r="U12"/>
  <c r="V12"/>
  <c r="W12"/>
  <c r="X12"/>
  <c r="Y12"/>
  <c r="Z12"/>
  <c r="AA12"/>
  <c r="AB12"/>
  <c r="AC12"/>
  <c r="AD12"/>
  <c r="S10"/>
  <c r="S12"/>
  <c r="AE43"/>
  <c r="AE25"/>
  <c r="AE10"/>
  <c r="S11"/>
  <c r="AE41"/>
  <c r="AE42"/>
  <c r="AE23"/>
  <c r="AE24"/>
  <c r="D10" i="1"/>
  <c r="E10"/>
  <c r="C10"/>
  <c r="O41"/>
  <c r="M38" i="2"/>
  <c r="N38"/>
  <c r="K35"/>
  <c r="L35"/>
  <c r="M35"/>
  <c r="N35"/>
  <c r="I34"/>
  <c r="J34"/>
  <c r="K34"/>
  <c r="K19"/>
  <c r="L19"/>
  <c r="M19"/>
  <c r="N19"/>
  <c r="H18"/>
  <c r="I18"/>
  <c r="J18"/>
  <c r="K18"/>
  <c r="L18"/>
  <c r="M18"/>
  <c r="N18"/>
  <c r="F17"/>
  <c r="Z33"/>
  <c r="AA33"/>
  <c r="AB33"/>
  <c r="AC33"/>
  <c r="AD33"/>
  <c r="AE33"/>
  <c r="AA34"/>
  <c r="AB34"/>
  <c r="AC34"/>
  <c r="AD34"/>
  <c r="Z35"/>
  <c r="AA35"/>
  <c r="AB35"/>
  <c r="G10"/>
  <c r="O22"/>
  <c r="L21"/>
  <c r="M21"/>
  <c r="N21"/>
  <c r="X17"/>
  <c r="Y17"/>
  <c r="Z17"/>
  <c r="AA17"/>
  <c r="AB17"/>
  <c r="AC17"/>
  <c r="AD17"/>
  <c r="AA20"/>
  <c r="AB20"/>
  <c r="AC20"/>
  <c r="AD20"/>
  <c r="X31"/>
  <c r="Y31"/>
  <c r="Z31"/>
  <c r="AA31"/>
  <c r="AB31"/>
  <c r="AC31"/>
  <c r="AD31"/>
  <c r="AA36"/>
  <c r="AB36"/>
  <c r="AC36"/>
  <c r="AC38"/>
  <c r="AD38"/>
  <c r="AE38"/>
  <c r="S16"/>
  <c r="O37"/>
  <c r="O33"/>
  <c r="AE6"/>
  <c r="T16"/>
  <c r="T26"/>
  <c r="I6"/>
  <c r="H10"/>
  <c r="O38"/>
  <c r="J6"/>
  <c r="I10"/>
  <c r="U16"/>
  <c r="V16"/>
  <c r="U26"/>
  <c r="K6"/>
  <c r="J10"/>
  <c r="L6"/>
  <c r="K10"/>
  <c r="M6"/>
  <c r="L10"/>
  <c r="N6"/>
  <c r="M10"/>
  <c r="O6"/>
  <c r="C16"/>
  <c r="D16"/>
  <c r="C25"/>
  <c r="BC7" i="1"/>
  <c r="F10"/>
  <c r="AZ6"/>
  <c r="AJ6" s="1"/>
  <c r="BA6"/>
  <c r="G10"/>
  <c r="R42"/>
  <c r="BB6"/>
  <c r="H10"/>
  <c r="S42"/>
  <c r="T42"/>
  <c r="U42"/>
  <c r="V42"/>
  <c r="W42"/>
  <c r="X42"/>
  <c r="Y42"/>
  <c r="Z42"/>
  <c r="AA42"/>
  <c r="AB42"/>
  <c r="AC42"/>
  <c r="O40"/>
  <c r="BE9"/>
  <c r="AG8"/>
  <c r="AG16"/>
  <c r="AI17"/>
  <c r="AI19"/>
  <c r="AG20"/>
  <c r="AK20"/>
  <c r="AI21"/>
  <c r="AI22"/>
  <c r="AG23"/>
  <c r="AK23"/>
  <c r="AO23"/>
  <c r="AI24"/>
  <c r="AM24"/>
  <c r="AQ24"/>
  <c r="AM25"/>
  <c r="AH8"/>
  <c r="AJ17"/>
  <c r="AJ18"/>
  <c r="AL19"/>
  <c r="AH21"/>
  <c r="AL21"/>
  <c r="AH22"/>
  <c r="AL22"/>
  <c r="AH23"/>
  <c r="AP23"/>
  <c r="AN24"/>
  <c r="AJ25"/>
  <c r="AN25"/>
  <c r="AR25"/>
  <c r="AG30"/>
  <c r="BL26"/>
  <c r="BE37"/>
  <c r="CW35"/>
  <c r="CS31"/>
  <c r="O24"/>
  <c r="BH40"/>
  <c r="BW40"/>
  <c r="CL40"/>
  <c r="BG39"/>
  <c r="BV39"/>
  <c r="CK39"/>
  <c r="BU38"/>
  <c r="CY38"/>
  <c r="BF38"/>
  <c r="CI37"/>
  <c r="BT37"/>
  <c r="BD36"/>
  <c r="BS36"/>
  <c r="CH36"/>
  <c r="BC35"/>
  <c r="BS35"/>
  <c r="BR35"/>
  <c r="CG35"/>
  <c r="BB34"/>
  <c r="CF34"/>
  <c r="BQ34"/>
  <c r="AL34" s="1"/>
  <c r="CE33"/>
  <c r="BA33"/>
  <c r="BP33"/>
  <c r="AZ32"/>
  <c r="BO32"/>
  <c r="AJ32"/>
  <c r="CD32"/>
  <c r="AY31"/>
  <c r="AZ31"/>
  <c r="CD31"/>
  <c r="BN31"/>
  <c r="CC31"/>
  <c r="AX30"/>
  <c r="AX42" s="1"/>
  <c r="BM30"/>
  <c r="CQ30"/>
  <c r="BW24"/>
  <c r="BH24"/>
  <c r="CL24"/>
  <c r="BV23"/>
  <c r="BG23"/>
  <c r="CK23"/>
  <c r="BF22"/>
  <c r="CY22"/>
  <c r="BU22"/>
  <c r="BT21"/>
  <c r="CI21"/>
  <c r="BE21"/>
  <c r="CX20"/>
  <c r="BE20"/>
  <c r="BS20"/>
  <c r="BD20"/>
  <c r="CH20"/>
  <c r="CW20"/>
  <c r="BR19"/>
  <c r="BC19"/>
  <c r="CG19"/>
  <c r="BB18"/>
  <c r="CU18"/>
  <c r="BQ18"/>
  <c r="BP17"/>
  <c r="CE17"/>
  <c r="BA17"/>
  <c r="CE16"/>
  <c r="BP16"/>
  <c r="BO16"/>
  <c r="AZ16"/>
  <c r="CD16"/>
  <c r="CS16"/>
  <c r="BN15"/>
  <c r="AY15"/>
  <c r="CC15"/>
  <c r="BM14"/>
  <c r="AX14"/>
  <c r="CQ14"/>
  <c r="BR7"/>
  <c r="CG7"/>
  <c r="CF6"/>
  <c r="CF10" s="1"/>
  <c r="H7" i="7" s="1"/>
  <c r="BC6" i="1"/>
  <c r="BQ6"/>
  <c r="CY37"/>
  <c r="DA39"/>
  <c r="CL39"/>
  <c r="BW39"/>
  <c r="BH39"/>
  <c r="O39"/>
  <c r="CZ38"/>
  <c r="BV38"/>
  <c r="BG38"/>
  <c r="CK38"/>
  <c r="CX36"/>
  <c r="CI36"/>
  <c r="BT36"/>
  <c r="BE36"/>
  <c r="CV34"/>
  <c r="BC34"/>
  <c r="BB33"/>
  <c r="CT32"/>
  <c r="BP32"/>
  <c r="BA32"/>
  <c r="CL23"/>
  <c r="BW23"/>
  <c r="BG22"/>
  <c r="BV22"/>
  <c r="CJ21"/>
  <c r="BF21"/>
  <c r="CY20"/>
  <c r="BF20"/>
  <c r="CH19"/>
  <c r="BS19"/>
  <c r="CV18"/>
  <c r="BR18"/>
  <c r="BQ17"/>
  <c r="CU17"/>
  <c r="CD15"/>
  <c r="CR14"/>
  <c r="CR26" s="1"/>
  <c r="BD7"/>
  <c r="CH7"/>
  <c r="CG6"/>
  <c r="CG10" s="1"/>
  <c r="I7" i="7" s="1"/>
  <c r="CL38" i="1"/>
  <c r="BH38"/>
  <c r="DA38"/>
  <c r="BW38"/>
  <c r="O38"/>
  <c r="BU36"/>
  <c r="BS34"/>
  <c r="BO30"/>
  <c r="CZ21"/>
  <c r="CK21"/>
  <c r="CX19"/>
  <c r="BW21"/>
  <c r="CL21"/>
  <c r="CD30"/>
  <c r="CW34"/>
  <c r="BD34"/>
  <c r="I10"/>
  <c r="CW7"/>
  <c r="BS7"/>
  <c r="CE31"/>
  <c r="CE32"/>
  <c r="CG34"/>
  <c r="BR34"/>
  <c r="D25" i="2"/>
  <c r="E16"/>
  <c r="AD36"/>
  <c r="AE36"/>
  <c r="L34"/>
  <c r="M34"/>
  <c r="N34"/>
  <c r="BT19" i="1"/>
  <c r="BG21"/>
  <c r="BV21"/>
  <c r="BF36"/>
  <c r="CF17"/>
  <c r="BB17"/>
  <c r="BC18"/>
  <c r="CG18"/>
  <c r="CW19"/>
  <c r="BD19"/>
  <c r="BU21"/>
  <c r="CY21"/>
  <c r="CZ22"/>
  <c r="CK22"/>
  <c r="DA23"/>
  <c r="BH23"/>
  <c r="AR23" s="1"/>
  <c r="O23"/>
  <c r="CR30"/>
  <c r="CR42" s="1"/>
  <c r="CC30"/>
  <c r="BN30"/>
  <c r="BN42" s="1"/>
  <c r="AY30"/>
  <c r="W16" i="2"/>
  <c r="V26"/>
  <c r="AC35"/>
  <c r="AD35"/>
  <c r="AE35"/>
  <c r="L20"/>
  <c r="M20"/>
  <c r="N20"/>
  <c r="O20"/>
  <c r="AB19"/>
  <c r="AC19"/>
  <c r="AD19"/>
  <c r="AE19"/>
  <c r="S30"/>
  <c r="BO31" i="1"/>
  <c r="CH35"/>
  <c r="BD35"/>
  <c r="AZ10"/>
  <c r="F5" i="7" s="1"/>
  <c r="O35" i="2"/>
  <c r="O31"/>
  <c r="O18"/>
  <c r="AE21"/>
  <c r="AE34"/>
  <c r="AE17"/>
  <c r="AE32"/>
  <c r="AE7"/>
  <c r="O32"/>
  <c r="O36"/>
  <c r="O7"/>
  <c r="AE20"/>
  <c r="O19"/>
  <c r="D11" i="3"/>
  <c r="AA11"/>
  <c r="W11"/>
  <c r="Z11" i="2"/>
  <c r="AA11"/>
  <c r="AB11"/>
  <c r="AC11"/>
  <c r="AD11"/>
  <c r="S26"/>
  <c r="O21"/>
  <c r="G17"/>
  <c r="H17"/>
  <c r="I17"/>
  <c r="J17"/>
  <c r="K17"/>
  <c r="L17"/>
  <c r="M17"/>
  <c r="N17"/>
  <c r="C30"/>
  <c r="AC22"/>
  <c r="AD22"/>
  <c r="AE22"/>
  <c r="AE31"/>
  <c r="AE18"/>
  <c r="AE37"/>
  <c r="F10"/>
  <c r="O8"/>
  <c r="O39"/>
  <c r="AE8"/>
  <c r="AE39"/>
  <c r="BD8" i="1"/>
  <c r="D30" i="2"/>
  <c r="C43"/>
  <c r="T30"/>
  <c r="BC17" i="1"/>
  <c r="CG17"/>
  <c r="CF32"/>
  <c r="BB32"/>
  <c r="BQ32"/>
  <c r="CU32"/>
  <c r="CX7"/>
  <c r="BT7"/>
  <c r="BE7"/>
  <c r="CI7"/>
  <c r="CI35"/>
  <c r="BT35"/>
  <c r="CX35"/>
  <c r="BE35"/>
  <c r="W26" i="2"/>
  <c r="X16"/>
  <c r="DA22" i="1"/>
  <c r="E25" i="2"/>
  <c r="F16"/>
  <c r="O17"/>
  <c r="O10"/>
  <c r="O34"/>
  <c r="F25"/>
  <c r="G16"/>
  <c r="Y16"/>
  <c r="X26"/>
  <c r="CY35" i="1"/>
  <c r="BU35"/>
  <c r="CZ35"/>
  <c r="BF35"/>
  <c r="CJ35"/>
  <c r="D43" i="2"/>
  <c r="E30"/>
  <c r="CY7" i="1"/>
  <c r="BU7"/>
  <c r="CJ7"/>
  <c r="BF7"/>
  <c r="CK7"/>
  <c r="CV32"/>
  <c r="BC32"/>
  <c r="CG32"/>
  <c r="CW17"/>
  <c r="U30" i="2"/>
  <c r="T44"/>
  <c r="Y26"/>
  <c r="Z16"/>
  <c r="H16"/>
  <c r="G25"/>
  <c r="U44"/>
  <c r="V30"/>
  <c r="E43"/>
  <c r="F30"/>
  <c r="BV35" i="1"/>
  <c r="CK35"/>
  <c r="F43" i="2"/>
  <c r="G30"/>
  <c r="AA16"/>
  <c r="Z26"/>
  <c r="V44"/>
  <c r="W30"/>
  <c r="I16"/>
  <c r="H25"/>
  <c r="W44"/>
  <c r="X30"/>
  <c r="AA26"/>
  <c r="AB16"/>
  <c r="G43"/>
  <c r="H30"/>
  <c r="I25"/>
  <c r="J16"/>
  <c r="H43"/>
  <c r="I30"/>
  <c r="AC16"/>
  <c r="AB26"/>
  <c r="J25"/>
  <c r="K16"/>
  <c r="X44"/>
  <c r="Y30"/>
  <c r="Y44"/>
  <c r="Z30"/>
  <c r="K25"/>
  <c r="L16"/>
  <c r="AC26"/>
  <c r="AD16"/>
  <c r="I43"/>
  <c r="J30"/>
  <c r="L25"/>
  <c r="M16"/>
  <c r="Z44"/>
  <c r="AA30"/>
  <c r="J43"/>
  <c r="K30"/>
  <c r="AD26"/>
  <c r="S44"/>
  <c r="AE16"/>
  <c r="K43"/>
  <c r="L30"/>
  <c r="AA44"/>
  <c r="AB30"/>
  <c r="M25"/>
  <c r="N16"/>
  <c r="N25"/>
  <c r="O16"/>
  <c r="O25"/>
  <c r="AB44"/>
  <c r="AC30"/>
  <c r="L43"/>
  <c r="M30"/>
  <c r="N30"/>
  <c r="M43"/>
  <c r="AC44"/>
  <c r="AD30"/>
  <c r="AD44"/>
  <c r="AE30"/>
  <c r="N43"/>
  <c r="O30"/>
  <c r="O43"/>
  <c r="AN9" i="1" l="1"/>
  <c r="AH19"/>
  <c r="AJ20"/>
  <c r="AM21"/>
  <c r="AM22"/>
  <c r="AL23"/>
  <c r="AJ24"/>
  <c r="AI25"/>
  <c r="AQ25"/>
  <c r="CE10"/>
  <c r="G7" i="7" s="1"/>
  <c r="CA26" i="1"/>
  <c r="AO37"/>
  <c r="AN35"/>
  <c r="CB10"/>
  <c r="D7" i="7" s="1"/>
  <c r="AO21" i="1"/>
  <c r="BL42"/>
  <c r="AL32"/>
  <c r="AR38"/>
  <c r="BO42"/>
  <c r="CQ42"/>
  <c r="AQ39"/>
  <c r="CB42"/>
  <c r="CA42"/>
  <c r="BR6"/>
  <c r="BR10" s="1"/>
  <c r="I6" i="7" s="1"/>
  <c r="CV6" i="1"/>
  <c r="CV10" s="1"/>
  <c r="I8" i="7" s="1"/>
  <c r="AO9" i="1"/>
  <c r="AP7"/>
  <c r="CZ7"/>
  <c r="BV7"/>
  <c r="BP10"/>
  <c r="G6" i="7" s="1"/>
  <c r="CH17" i="1"/>
  <c r="BD17"/>
  <c r="BS17"/>
  <c r="CL22"/>
  <c r="O22"/>
  <c r="BW22"/>
  <c r="CX18"/>
  <c r="BT18"/>
  <c r="CI18"/>
  <c r="O9"/>
  <c r="CH18"/>
  <c r="BD18"/>
  <c r="BS18"/>
  <c r="BE19"/>
  <c r="CI19"/>
  <c r="CS30"/>
  <c r="CS42" s="1"/>
  <c r="AZ30"/>
  <c r="BN14"/>
  <c r="CC14"/>
  <c r="CC26" s="1"/>
  <c r="AY14"/>
  <c r="AY26" s="1"/>
  <c r="CS15"/>
  <c r="AZ15"/>
  <c r="CT31"/>
  <c r="BA31"/>
  <c r="CF33"/>
  <c r="CU33"/>
  <c r="CJ37"/>
  <c r="BF37"/>
  <c r="BU37"/>
  <c r="AK7"/>
  <c r="BA10"/>
  <c r="G5" i="7" s="1"/>
  <c r="CT16" i="1"/>
  <c r="BA16"/>
  <c r="CI20"/>
  <c r="BT20"/>
  <c r="AN36"/>
  <c r="CD42"/>
  <c r="CP10"/>
  <c r="C8" i="7" s="1"/>
  <c r="BG7" i="1"/>
  <c r="O7"/>
  <c r="BR32"/>
  <c r="BR17"/>
  <c r="CV17"/>
  <c r="BH21"/>
  <c r="DA21"/>
  <c r="O21"/>
  <c r="CH34"/>
  <c r="CY36"/>
  <c r="CJ36"/>
  <c r="CJ20"/>
  <c r="BU20"/>
  <c r="BN10"/>
  <c r="E6" i="7" s="1"/>
  <c r="AI6" i="1"/>
  <c r="AM32"/>
  <c r="O35"/>
  <c r="BG35"/>
  <c r="BH22"/>
  <c r="AR22" s="1"/>
  <c r="CW18"/>
  <c r="BE18"/>
  <c r="BO15"/>
  <c r="AJ15" s="1"/>
  <c r="BP31"/>
  <c r="BQ33"/>
  <c r="AQ38"/>
  <c r="AP35"/>
  <c r="AY42"/>
  <c r="CC42"/>
  <c r="AQ21"/>
  <c r="AO36"/>
  <c r="CQ26"/>
  <c r="BM26"/>
  <c r="AP22"/>
  <c r="AK6"/>
  <c r="AY10"/>
  <c r="E5" i="7" s="1"/>
  <c r="E9" s="1"/>
  <c r="AJ7" i="1"/>
  <c r="AJ8"/>
  <c r="AL8"/>
  <c r="AI9"/>
  <c r="AK9"/>
  <c r="AM9"/>
  <c r="CR10"/>
  <c r="E8" i="7" s="1"/>
  <c r="AH7" i="1"/>
  <c r="AH15"/>
  <c r="AI18"/>
  <c r="AH41"/>
  <c r="AJ41"/>
  <c r="AL41"/>
  <c r="AN41"/>
  <c r="AP41"/>
  <c r="AR41"/>
  <c r="CA10"/>
  <c r="C7" i="7" s="1"/>
  <c r="CS10" i="1"/>
  <c r="F8" i="7" s="1"/>
  <c r="AQ22" i="1"/>
  <c r="AO35"/>
  <c r="AP21"/>
  <c r="AN18"/>
  <c r="AK32"/>
  <c r="AO20"/>
  <c r="AM34"/>
  <c r="AR39"/>
  <c r="AS39" s="1"/>
  <c r="AK17"/>
  <c r="AI31"/>
  <c r="AK33"/>
  <c r="AM35"/>
  <c r="AP38"/>
  <c r="AR40"/>
  <c r="AS40" s="1"/>
  <c r="AG7"/>
  <c r="AO19"/>
  <c r="G9" i="7"/>
  <c r="BL10" i="1"/>
  <c r="C6" i="7" s="1"/>
  <c r="AM18" i="1"/>
  <c r="AL17"/>
  <c r="AO8"/>
  <c r="AI15"/>
  <c r="AM19"/>
  <c r="AN34"/>
  <c r="AH9"/>
  <c r="BQ10"/>
  <c r="H6" i="7" s="1"/>
  <c r="AL6" i="1"/>
  <c r="AL7"/>
  <c r="BB10"/>
  <c r="H5" i="7" s="1"/>
  <c r="AG14" i="1"/>
  <c r="AW26"/>
  <c r="AR21"/>
  <c r="AN7"/>
  <c r="AL33"/>
  <c r="AJ16"/>
  <c r="AQ23"/>
  <c r="AG9"/>
  <c r="AH16"/>
  <c r="AG17"/>
  <c r="AG18"/>
  <c r="AK18"/>
  <c r="AJ19"/>
  <c r="AH20"/>
  <c r="AL20"/>
  <c r="AG21"/>
  <c r="AK21"/>
  <c r="AG22"/>
  <c r="AK22"/>
  <c r="AO22"/>
  <c r="AJ23"/>
  <c r="AN23"/>
  <c r="AH24"/>
  <c r="AL24"/>
  <c r="AP24"/>
  <c r="AG25"/>
  <c r="AK25"/>
  <c r="AO25"/>
  <c r="AX26"/>
  <c r="AH14"/>
  <c r="AL18"/>
  <c r="BM42"/>
  <c r="AH30"/>
  <c r="AH6"/>
  <c r="BM10"/>
  <c r="D6" i="7" s="1"/>
  <c r="D9" s="1"/>
  <c r="AQ35" i="1"/>
  <c r="AO7"/>
  <c r="AM17"/>
  <c r="AI30"/>
  <c r="AN8"/>
  <c r="AN19"/>
  <c r="AQ9"/>
  <c r="AI14"/>
  <c r="BC10"/>
  <c r="I5" i="7" s="1"/>
  <c r="AP8" i="1"/>
  <c r="BN26"/>
  <c r="AM7"/>
  <c r="AN20"/>
  <c r="AR24"/>
  <c r="AJ31"/>
  <c r="AG10"/>
  <c r="AJ10"/>
  <c r="AW10"/>
  <c r="C5" i="7" s="1"/>
  <c r="C9" s="1"/>
  <c r="CD10" i="1"/>
  <c r="F7" i="7" s="1"/>
  <c r="F9" s="1"/>
  <c r="AS38" i="1" l="1"/>
  <c r="AN17"/>
  <c r="AP20"/>
  <c r="AS41"/>
  <c r="AP36"/>
  <c r="AK16"/>
  <c r="I9" i="7"/>
  <c r="AM6" i="1"/>
  <c r="AM10" s="1"/>
  <c r="BD6"/>
  <c r="J10"/>
  <c r="BS6"/>
  <c r="BS10" s="1"/>
  <c r="J6" i="7" s="1"/>
  <c r="CH6" i="1"/>
  <c r="J7" i="7" s="1"/>
  <c r="CW6" i="1"/>
  <c r="CW10" s="1"/>
  <c r="J8" i="7" s="1"/>
  <c r="AQ7" i="1"/>
  <c r="H9" i="7"/>
  <c r="CD14" i="1"/>
  <c r="CD26" s="1"/>
  <c r="CS14"/>
  <c r="CS26" s="1"/>
  <c r="BO14"/>
  <c r="BO26" s="1"/>
  <c r="AZ14"/>
  <c r="BH35"/>
  <c r="DA35"/>
  <c r="BW35"/>
  <c r="CL35"/>
  <c r="BD32"/>
  <c r="CW32"/>
  <c r="BS32"/>
  <c r="CH32"/>
  <c r="CF16"/>
  <c r="CU16"/>
  <c r="BQ16"/>
  <c r="BB16"/>
  <c r="CF31"/>
  <c r="CU31"/>
  <c r="BQ31"/>
  <c r="BB31"/>
  <c r="AZ42"/>
  <c r="AJ30"/>
  <c r="AK10"/>
  <c r="AP37"/>
  <c r="AO18"/>
  <c r="CJ19"/>
  <c r="BF19"/>
  <c r="BU19"/>
  <c r="CY19"/>
  <c r="BU18"/>
  <c r="CJ18"/>
  <c r="CY18"/>
  <c r="BF18"/>
  <c r="AP18" s="1"/>
  <c r="BE17"/>
  <c r="CX17"/>
  <c r="BT17"/>
  <c r="CI17"/>
  <c r="CZ20"/>
  <c r="BG20"/>
  <c r="BV20"/>
  <c r="CK20"/>
  <c r="CZ36"/>
  <c r="BG36"/>
  <c r="CK36"/>
  <c r="BV36"/>
  <c r="O36"/>
  <c r="BT34"/>
  <c r="BE34"/>
  <c r="CI34"/>
  <c r="CX34"/>
  <c r="DA7"/>
  <c r="CL7"/>
  <c r="BW7"/>
  <c r="BH7"/>
  <c r="BV37"/>
  <c r="CZ37"/>
  <c r="CK37"/>
  <c r="BG37"/>
  <c r="BC33"/>
  <c r="BR33"/>
  <c r="CG33"/>
  <c r="CV33"/>
  <c r="CE15"/>
  <c r="BP15"/>
  <c r="BA15"/>
  <c r="CT15"/>
  <c r="CT30"/>
  <c r="CT42" s="1"/>
  <c r="BP30"/>
  <c r="BP42" s="1"/>
  <c r="BA30"/>
  <c r="CE30"/>
  <c r="CE42" s="1"/>
  <c r="BH9"/>
  <c r="BW9"/>
  <c r="AI10"/>
  <c r="O20"/>
  <c r="AK31"/>
  <c r="AP9"/>
  <c r="AS21"/>
  <c r="AL10"/>
  <c r="AS24"/>
  <c r="AS23"/>
  <c r="AH10"/>
  <c r="AS25"/>
  <c r="AS22"/>
  <c r="AR35" l="1"/>
  <c r="AS35" s="1"/>
  <c r="BT6"/>
  <c r="BT10" s="1"/>
  <c r="K6" i="7" s="1"/>
  <c r="BE6" i="1"/>
  <c r="CX6"/>
  <c r="CX10" s="1"/>
  <c r="K8" i="7" s="1"/>
  <c r="CI6" i="1"/>
  <c r="K7" i="7" s="1"/>
  <c r="K10" i="1"/>
  <c r="BD10"/>
  <c r="J5" i="7" s="1"/>
  <c r="J9" s="1"/>
  <c r="AN6" i="1"/>
  <c r="AN10" s="1"/>
  <c r="BQ30"/>
  <c r="BQ42" s="1"/>
  <c r="BB30"/>
  <c r="CU30"/>
  <c r="CU42" s="1"/>
  <c r="CF30"/>
  <c r="CF42" s="1"/>
  <c r="CL37"/>
  <c r="BW37"/>
  <c r="DA37"/>
  <c r="BH37"/>
  <c r="AR7"/>
  <c r="BU34"/>
  <c r="BF34"/>
  <c r="CY34"/>
  <c r="CJ34"/>
  <c r="BW20"/>
  <c r="BH20"/>
  <c r="CL20"/>
  <c r="DA20"/>
  <c r="CK18"/>
  <c r="BV18"/>
  <c r="BG18"/>
  <c r="CZ18"/>
  <c r="AK30"/>
  <c r="BA42"/>
  <c r="BB15"/>
  <c r="BQ15"/>
  <c r="CU15"/>
  <c r="CF15"/>
  <c r="CW33"/>
  <c r="BD33"/>
  <c r="CH33"/>
  <c r="BS33"/>
  <c r="CL36"/>
  <c r="DA36"/>
  <c r="BW36"/>
  <c r="BH36"/>
  <c r="CJ17"/>
  <c r="BF17"/>
  <c r="CY17"/>
  <c r="BU17"/>
  <c r="BG19"/>
  <c r="BV19"/>
  <c r="CZ19"/>
  <c r="CK19"/>
  <c r="O8"/>
  <c r="CG31"/>
  <c r="BR31"/>
  <c r="BC31"/>
  <c r="CV31"/>
  <c r="BR16"/>
  <c r="CV16"/>
  <c r="CG16"/>
  <c r="BC16"/>
  <c r="CX32"/>
  <c r="BE32"/>
  <c r="BT32"/>
  <c r="CI32"/>
  <c r="AZ26"/>
  <c r="AJ14"/>
  <c r="CT14"/>
  <c r="CT26" s="1"/>
  <c r="BA14"/>
  <c r="CE14"/>
  <c r="CE26" s="1"/>
  <c r="BP14"/>
  <c r="BP26" s="1"/>
  <c r="AK15"/>
  <c r="AM33"/>
  <c r="AO34"/>
  <c r="AQ36"/>
  <c r="AO17"/>
  <c r="AP19"/>
  <c r="AN32"/>
  <c r="O18"/>
  <c r="AR9"/>
  <c r="AS9" s="1"/>
  <c r="AQ37"/>
  <c r="AQ20"/>
  <c r="AQ8"/>
  <c r="AL31"/>
  <c r="AL16"/>
  <c r="O37"/>
  <c r="AM31" l="1"/>
  <c r="AQ18"/>
  <c r="AR36"/>
  <c r="AS36" s="1"/>
  <c r="AR37"/>
  <c r="AS37" s="1"/>
  <c r="AP17"/>
  <c r="AM16"/>
  <c r="AL15"/>
  <c r="AO6"/>
  <c r="AO10" s="1"/>
  <c r="BE10"/>
  <c r="K5" i="7" s="1"/>
  <c r="K9" s="1"/>
  <c r="BF6" i="1"/>
  <c r="CJ6"/>
  <c r="L7" i="7" s="1"/>
  <c r="L10" i="1"/>
  <c r="CY6"/>
  <c r="CY10" s="1"/>
  <c r="L8" i="7" s="1"/>
  <c r="BU6" i="1"/>
  <c r="BU10" s="1"/>
  <c r="L6" i="7" s="1"/>
  <c r="CU14" i="1"/>
  <c r="CU26" s="1"/>
  <c r="BQ14"/>
  <c r="BQ26" s="1"/>
  <c r="BB14"/>
  <c r="CF14"/>
  <c r="CF26" s="1"/>
  <c r="CH16"/>
  <c r="BD16"/>
  <c r="BS16"/>
  <c r="CW16"/>
  <c r="CK34"/>
  <c r="BG34"/>
  <c r="BV34"/>
  <c r="CZ34"/>
  <c r="CV30"/>
  <c r="CV42" s="1"/>
  <c r="BR30"/>
  <c r="BR42" s="1"/>
  <c r="BC30"/>
  <c r="CG30"/>
  <c r="CG42" s="1"/>
  <c r="AO32"/>
  <c r="AN33"/>
  <c r="AR20"/>
  <c r="AS20" s="1"/>
  <c r="AP34"/>
  <c r="AS8"/>
  <c r="BA26"/>
  <c r="AK14"/>
  <c r="BF32"/>
  <c r="CJ32"/>
  <c r="BU32"/>
  <c r="CY32"/>
  <c r="CW31"/>
  <c r="CH31"/>
  <c r="BD31"/>
  <c r="BS31"/>
  <c r="CL19"/>
  <c r="DA19"/>
  <c r="BW19"/>
  <c r="BH19"/>
  <c r="O19"/>
  <c r="BG17"/>
  <c r="BV17"/>
  <c r="CK17"/>
  <c r="CZ17"/>
  <c r="BT33"/>
  <c r="CX33"/>
  <c r="BE33"/>
  <c r="CI33"/>
  <c r="CV15"/>
  <c r="CG15"/>
  <c r="BC15"/>
  <c r="BR15"/>
  <c r="BW18"/>
  <c r="CL18"/>
  <c r="BH18"/>
  <c r="DA18"/>
  <c r="AS7"/>
  <c r="BB42"/>
  <c r="AL30"/>
  <c r="AQ19"/>
  <c r="AO33" l="1"/>
  <c r="AN16"/>
  <c r="M10"/>
  <c r="BV6"/>
  <c r="BV10" s="1"/>
  <c r="M6" i="7" s="1"/>
  <c r="BG6" i="1"/>
  <c r="CZ6"/>
  <c r="CZ10" s="1"/>
  <c r="M8" i="7" s="1"/>
  <c r="CK6" i="1"/>
  <c r="M7" i="7" s="1"/>
  <c r="BF10" i="1"/>
  <c r="L5" i="7" s="1"/>
  <c r="L9" s="1"/>
  <c r="AP6" i="1"/>
  <c r="AP10" s="1"/>
  <c r="CY33"/>
  <c r="BU33"/>
  <c r="CJ33"/>
  <c r="BF33"/>
  <c r="BW17"/>
  <c r="DA17"/>
  <c r="CL17"/>
  <c r="BH17"/>
  <c r="O17"/>
  <c r="BS30"/>
  <c r="BS42" s="1"/>
  <c r="CW30"/>
  <c r="CW42" s="1"/>
  <c r="CH30"/>
  <c r="CH42" s="1"/>
  <c r="BD30"/>
  <c r="CI16"/>
  <c r="CX16"/>
  <c r="BE16"/>
  <c r="BT16"/>
  <c r="BB26"/>
  <c r="AL14"/>
  <c r="AP32"/>
  <c r="AQ34"/>
  <c r="CH15"/>
  <c r="CW15"/>
  <c r="BS15"/>
  <c r="BD15"/>
  <c r="BT31"/>
  <c r="CX31"/>
  <c r="CI31"/>
  <c r="BE31"/>
  <c r="CK32"/>
  <c r="CZ32"/>
  <c r="BV32"/>
  <c r="BG32"/>
  <c r="BC42"/>
  <c r="AM30"/>
  <c r="BH34"/>
  <c r="DA34"/>
  <c r="BW34"/>
  <c r="CL34"/>
  <c r="O34"/>
  <c r="BR14"/>
  <c r="BR26" s="1"/>
  <c r="BC14"/>
  <c r="CV14"/>
  <c r="CV26" s="1"/>
  <c r="CG14"/>
  <c r="CG26" s="1"/>
  <c r="AR18"/>
  <c r="AS18" s="1"/>
  <c r="AM15"/>
  <c r="AQ17"/>
  <c r="AR19"/>
  <c r="AS19" s="1"/>
  <c r="AN31"/>
  <c r="AN15" l="1"/>
  <c r="AO31"/>
  <c r="AQ6"/>
  <c r="AQ10" s="1"/>
  <c r="BG10"/>
  <c r="M5" i="7" s="1"/>
  <c r="M9" s="1"/>
  <c r="DA6" i="1"/>
  <c r="DA10" s="1"/>
  <c r="N8" i="7" s="1"/>
  <c r="BH6" i="1"/>
  <c r="BH10" s="1"/>
  <c r="N5" i="7" s="1"/>
  <c r="N10" i="1"/>
  <c r="CL6"/>
  <c r="O6"/>
  <c r="O10" s="1"/>
  <c r="BW6"/>
  <c r="BW10" s="1"/>
  <c r="N6" i="7" s="1"/>
  <c r="AM14" i="1"/>
  <c r="BC26"/>
  <c r="CL32"/>
  <c r="DA32"/>
  <c r="BH32"/>
  <c r="BW32"/>
  <c r="O32"/>
  <c r="CI30"/>
  <c r="CI42" s="1"/>
  <c r="BE30"/>
  <c r="BT30"/>
  <c r="BT42" s="1"/>
  <c r="CX30"/>
  <c r="CX42" s="1"/>
  <c r="CZ33"/>
  <c r="BG33"/>
  <c r="CK33"/>
  <c r="BV33"/>
  <c r="AR34"/>
  <c r="AS34" s="1"/>
  <c r="CH14"/>
  <c r="CH26" s="1"/>
  <c r="BD14"/>
  <c r="BS14"/>
  <c r="BS26" s="1"/>
  <c r="CW14"/>
  <c r="CW26" s="1"/>
  <c r="CJ31"/>
  <c r="BU31"/>
  <c r="BF31"/>
  <c r="CY31"/>
  <c r="CI15"/>
  <c r="CX15"/>
  <c r="BE15"/>
  <c r="BT15"/>
  <c r="BF16"/>
  <c r="BU16"/>
  <c r="CY16"/>
  <c r="CJ16"/>
  <c r="BD42"/>
  <c r="AN30"/>
  <c r="AQ32"/>
  <c r="AO16"/>
  <c r="AR17"/>
  <c r="AS17" s="1"/>
  <c r="AP33"/>
  <c r="C26" l="1"/>
  <c r="C27" s="1"/>
  <c r="AG13"/>
  <c r="AG26" s="1"/>
  <c r="AR6"/>
  <c r="N7" i="7"/>
  <c r="N9" s="1"/>
  <c r="BG16" i="1"/>
  <c r="BV16"/>
  <c r="CZ16"/>
  <c r="CK16"/>
  <c r="BD26"/>
  <c r="AN14"/>
  <c r="CJ15"/>
  <c r="CY15"/>
  <c r="BF15"/>
  <c r="BU15"/>
  <c r="CK31"/>
  <c r="BV31"/>
  <c r="BG31"/>
  <c r="CZ31"/>
  <c r="BE14"/>
  <c r="CX14"/>
  <c r="CX26" s="1"/>
  <c r="CI14"/>
  <c r="CI26" s="1"/>
  <c r="BT14"/>
  <c r="BT26" s="1"/>
  <c r="AP16"/>
  <c r="AP31"/>
  <c r="AQ33"/>
  <c r="AO15"/>
  <c r="DA33"/>
  <c r="BW33"/>
  <c r="CL33"/>
  <c r="BH33"/>
  <c r="O33"/>
  <c r="CJ30"/>
  <c r="CJ42" s="1"/>
  <c r="CY30"/>
  <c r="CY42" s="1"/>
  <c r="BF30"/>
  <c r="BU30"/>
  <c r="BU42" s="1"/>
  <c r="AO30"/>
  <c r="BE42"/>
  <c r="AR32"/>
  <c r="AS32" s="1"/>
  <c r="AQ31" l="1"/>
  <c r="AS6"/>
  <c r="AS10" s="1"/>
  <c r="AR10"/>
  <c r="D26"/>
  <c r="D27" s="1"/>
  <c r="AH13"/>
  <c r="AH26" s="1"/>
  <c r="DA31"/>
  <c r="BH31"/>
  <c r="BW31"/>
  <c r="CL31"/>
  <c r="O31"/>
  <c r="DA16"/>
  <c r="CL16"/>
  <c r="BH16"/>
  <c r="BW16"/>
  <c r="BF42"/>
  <c r="AP30"/>
  <c r="CZ30"/>
  <c r="CZ42" s="1"/>
  <c r="BV30"/>
  <c r="BV42" s="1"/>
  <c r="BG30"/>
  <c r="CK30"/>
  <c r="CK42" s="1"/>
  <c r="CY14"/>
  <c r="CY26" s="1"/>
  <c r="BF14"/>
  <c r="CJ14"/>
  <c r="CJ26" s="1"/>
  <c r="BU14"/>
  <c r="BU26" s="1"/>
  <c r="BE26"/>
  <c r="AO14"/>
  <c r="CZ15"/>
  <c r="BV15"/>
  <c r="BG15"/>
  <c r="CK15"/>
  <c r="AR33"/>
  <c r="AS33" s="1"/>
  <c r="O16"/>
  <c r="AP15"/>
  <c r="AQ16"/>
  <c r="E26" l="1"/>
  <c r="E27" s="1"/>
  <c r="AI13"/>
  <c r="AI26" s="1"/>
  <c r="BG14"/>
  <c r="BG26" s="1"/>
  <c r="BV14"/>
  <c r="CZ14"/>
  <c r="CZ26" s="1"/>
  <c r="CK14"/>
  <c r="CK26" s="1"/>
  <c r="AQ30"/>
  <c r="BG42"/>
  <c r="DA15"/>
  <c r="CL15"/>
  <c r="BH15"/>
  <c r="AR15" s="1"/>
  <c r="BW15"/>
  <c r="O15"/>
  <c r="AP14"/>
  <c r="BF26"/>
  <c r="DA30"/>
  <c r="DA42" s="1"/>
  <c r="BH30"/>
  <c r="CL30"/>
  <c r="CL42" s="1"/>
  <c r="BW30"/>
  <c r="BW42" s="1"/>
  <c r="O30"/>
  <c r="AR16"/>
  <c r="AS16" s="1"/>
  <c r="AR31"/>
  <c r="AS31" s="1"/>
  <c r="AQ15"/>
  <c r="O14"/>
  <c r="AS15" l="1"/>
  <c r="F26"/>
  <c r="F27" s="1"/>
  <c r="AJ13"/>
  <c r="AJ26" s="1"/>
  <c r="BH42"/>
  <c r="AR30"/>
  <c r="AS30" s="1"/>
  <c r="BH14"/>
  <c r="CL14"/>
  <c r="CL26" s="1"/>
  <c r="DA14"/>
  <c r="DA26" s="1"/>
  <c r="BW14"/>
  <c r="BW26" s="1"/>
  <c r="AQ14"/>
  <c r="BV26"/>
  <c r="AK13" l="1"/>
  <c r="AK26" s="1"/>
  <c r="G26"/>
  <c r="G27" s="1"/>
  <c r="AR14"/>
  <c r="AS14" s="1"/>
  <c r="BH26"/>
  <c r="H26" l="1"/>
  <c r="H27" s="1"/>
  <c r="AL13"/>
  <c r="AL26" s="1"/>
  <c r="AM13" l="1"/>
  <c r="AM26" s="1"/>
  <c r="I26"/>
  <c r="I27" s="1"/>
  <c r="AN13" l="1"/>
  <c r="AN26" s="1"/>
  <c r="J26"/>
  <c r="J27" s="1"/>
  <c r="AO13" l="1"/>
  <c r="AO26" s="1"/>
  <c r="K26"/>
  <c r="K27" s="1"/>
  <c r="L26" l="1"/>
  <c r="L27" s="1"/>
  <c r="AP13"/>
  <c r="AP26" s="1"/>
  <c r="O13" l="1"/>
  <c r="O26" s="1"/>
  <c r="AQ13"/>
  <c r="AQ26" s="1"/>
  <c r="M26"/>
  <c r="M27" s="1"/>
  <c r="N26" l="1"/>
  <c r="N27" s="1"/>
  <c r="AR13"/>
  <c r="AR26" s="1"/>
  <c r="AS13" l="1"/>
  <c r="AS26" s="1"/>
  <c r="AG29"/>
  <c r="AG42" s="1"/>
  <c r="C42"/>
  <c r="C43" s="1"/>
  <c r="D42" l="1"/>
  <c r="D43" s="1"/>
  <c r="AH29"/>
  <c r="AH42" s="1"/>
  <c r="E42" l="1"/>
  <c r="E43" s="1"/>
  <c r="AI29"/>
  <c r="AI42" s="1"/>
  <c r="AJ29" l="1"/>
  <c r="AJ42" s="1"/>
  <c r="F42"/>
  <c r="F43" s="1"/>
  <c r="G42" l="1"/>
  <c r="G43" s="1"/>
  <c r="AK29"/>
  <c r="AK42" s="1"/>
  <c r="H42" l="1"/>
  <c r="H43" s="1"/>
  <c r="AL29"/>
  <c r="AL42" s="1"/>
  <c r="I42" l="1"/>
  <c r="I43" s="1"/>
  <c r="AM29"/>
  <c r="AM42" s="1"/>
  <c r="AN29" l="1"/>
  <c r="AN42" s="1"/>
  <c r="J42"/>
  <c r="J43" s="1"/>
  <c r="AO29" l="1"/>
  <c r="AO42" s="1"/>
  <c r="K42"/>
  <c r="K43" s="1"/>
  <c r="L42" l="1"/>
  <c r="L43" s="1"/>
  <c r="AP29"/>
  <c r="AP42" s="1"/>
  <c r="M42" l="1"/>
  <c r="M43" s="1"/>
  <c r="AQ29"/>
  <c r="AR29" l="1"/>
  <c r="AR42" s="1"/>
  <c r="O29"/>
  <c r="O42" s="1"/>
  <c r="N42"/>
  <c r="N43" s="1"/>
  <c r="AQ42"/>
  <c r="AS29"/>
  <c r="AS42" s="1"/>
</calcChain>
</file>

<file path=xl/sharedStrings.xml><?xml version="1.0" encoding="utf-8"?>
<sst xmlns="http://schemas.openxmlformats.org/spreadsheetml/2006/main" count="1306" uniqueCount="283">
  <si>
    <t>Game 1</t>
  </si>
  <si>
    <t>Game 2</t>
  </si>
  <si>
    <t>Game 3</t>
  </si>
  <si>
    <t>Game 4</t>
  </si>
  <si>
    <t>March</t>
  </si>
  <si>
    <t>June</t>
  </si>
  <si>
    <t>October</t>
  </si>
  <si>
    <t>December</t>
  </si>
  <si>
    <t>Game 5</t>
  </si>
  <si>
    <t>Game 6</t>
  </si>
  <si>
    <t>Game 7</t>
  </si>
  <si>
    <t>Game 8</t>
  </si>
  <si>
    <t>January</t>
  </si>
  <si>
    <t>February</t>
  </si>
  <si>
    <t>April</t>
  </si>
  <si>
    <t>August</t>
  </si>
  <si>
    <t>September</t>
  </si>
  <si>
    <t>May</t>
  </si>
  <si>
    <t>July</t>
  </si>
  <si>
    <t>November</t>
  </si>
  <si>
    <t>Game 9</t>
  </si>
  <si>
    <t>Game 10</t>
  </si>
  <si>
    <t>Game 11</t>
  </si>
  <si>
    <t>Game 12</t>
  </si>
  <si>
    <t>Launch</t>
  </si>
  <si>
    <t>Assumptions</t>
  </si>
  <si>
    <t>2008 - New product launch quarterly</t>
  </si>
  <si>
    <t>2009 - New product launch every 6 weeks</t>
  </si>
  <si>
    <t>2010 - New product launch monthly</t>
  </si>
  <si>
    <t>Pricing structure</t>
  </si>
  <si>
    <t>Download</t>
  </si>
  <si>
    <t>Sales assumes 80% of sales are from downloads</t>
  </si>
  <si>
    <t>UNIT SALES</t>
  </si>
  <si>
    <t>TOTAL</t>
  </si>
  <si>
    <t>2008 Games</t>
  </si>
  <si>
    <t>2008/2009 Games</t>
  </si>
  <si>
    <t>DOLLAR SALES</t>
  </si>
  <si>
    <t>30-40% growth rate for new games</t>
  </si>
  <si>
    <t>Old games will sell at 60% of their level from previous year</t>
  </si>
  <si>
    <t xml:space="preserve">Total </t>
  </si>
  <si>
    <t>Total</t>
  </si>
  <si>
    <t>Unit sales</t>
  </si>
  <si>
    <t>Inventory</t>
  </si>
  <si>
    <t>Inventory ordered</t>
  </si>
  <si>
    <t>Product on hand</t>
  </si>
  <si>
    <t>Ordered inventory value</t>
  </si>
  <si>
    <t>Writers</t>
  </si>
  <si>
    <t>#</t>
  </si>
  <si>
    <t>Designers</t>
  </si>
  <si>
    <t>Fee structure</t>
  </si>
  <si>
    <t>Programmer</t>
  </si>
  <si>
    <t>160 hrs @ $15/hr</t>
  </si>
  <si>
    <t xml:space="preserve">Programmer </t>
  </si>
  <si>
    <t>200 hrs @ $50/hr, $1200 retainer</t>
  </si>
  <si>
    <t>Artist</t>
  </si>
  <si>
    <t>40 hrs @ $25/hr</t>
  </si>
  <si>
    <t>UI Specialist</t>
  </si>
  <si>
    <t>80 hrs @ $25/hr</t>
  </si>
  <si>
    <t>10% of 1st 5K sold, 12.4% of 5-10K sold, 15% 10K+ sold (net profit)</t>
  </si>
  <si>
    <t>Recurring Contractors</t>
  </si>
  <si>
    <t>Profit Contingent</t>
  </si>
  <si>
    <t>30K wd avg</t>
  </si>
  <si>
    <t>Shave 10 hrs off each game, 1st 6</t>
  </si>
  <si>
    <t>Hire as employee Q308</t>
  </si>
  <si>
    <t>Shave 5 hrs off each game, 1st 3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</si>
  <si>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</si>
  <si>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</si>
  <si>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</si>
  <si>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</si>
  <si>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</si>
  <si>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</si>
  <si>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</si>
  <si>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</si>
  <si>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</si>
  <si>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</si>
  <si>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</si>
  <si>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Writer</t>
  </si>
  <si>
    <t>$0.16 per word after $5K sold</t>
  </si>
  <si>
    <t>Monthly payroll</t>
  </si>
  <si>
    <t>Designer</t>
  </si>
  <si>
    <t>$30K/yr</t>
  </si>
  <si>
    <t>Owner</t>
  </si>
  <si>
    <t>Hired Aug '08</t>
  </si>
  <si>
    <t>$0.2/wd, $0.04 now</t>
  </si>
  <si>
    <t>1st game only</t>
  </si>
  <si>
    <t>30K wd avg, pay over 3 months, starting Jan 09</t>
  </si>
  <si>
    <t>As of Jan 09</t>
  </si>
  <si>
    <t>$12K</t>
  </si>
  <si>
    <t>Hire as 1 employee Q308, use annual net profit, paid over 12 mos the next year</t>
  </si>
  <si>
    <t>Assets</t>
  </si>
  <si>
    <t>Current Assets</t>
  </si>
  <si>
    <t>Cash  &amp; Equivalents</t>
  </si>
  <si>
    <t>Accounts Receivable</t>
  </si>
  <si>
    <t>Security Deposits</t>
  </si>
  <si>
    <t>Other Current Assets</t>
  </si>
  <si>
    <t>Total Current Assets</t>
  </si>
  <si>
    <t>$</t>
  </si>
  <si>
    <t>Fixed Assets</t>
  </si>
  <si>
    <t>Property, Plant &amp; Equipment</t>
  </si>
  <si>
    <t>Less:  Accumulated Depreciation</t>
  </si>
  <si>
    <t>Other Non-Current Assets</t>
  </si>
  <si>
    <t xml:space="preserve">Total Non-Current Assets </t>
  </si>
  <si>
    <t>Total Assets</t>
  </si>
  <si>
    <t>Liabilities</t>
  </si>
  <si>
    <t>Current Liabilities</t>
  </si>
  <si>
    <t xml:space="preserve"> </t>
  </si>
  <si>
    <t>Accounts Payable</t>
  </si>
  <si>
    <t>Line of Credit</t>
  </si>
  <si>
    <t>Other Current Liabilities</t>
  </si>
  <si>
    <t>Total Current Liabilities</t>
  </si>
  <si>
    <t>Long-term Liabilities</t>
  </si>
  <si>
    <t>Loans</t>
  </si>
  <si>
    <t>Mortgages</t>
  </si>
  <si>
    <t>Other Non-Current Liabilities</t>
  </si>
  <si>
    <t>Total Non-Current Liabilities</t>
  </si>
  <si>
    <t>Total Liabilities</t>
  </si>
  <si>
    <t>Equity</t>
  </si>
  <si>
    <t>Equity Investments</t>
  </si>
  <si>
    <t>Retained Earnings</t>
  </si>
  <si>
    <t>Less:  Owner's &amp; Investor's Draws</t>
  </si>
  <si>
    <t>Total Equity</t>
  </si>
  <si>
    <t>Total Liabilities and Equity</t>
  </si>
  <si>
    <t>TEXTFYRE, INC</t>
  </si>
  <si>
    <t>BALANCE SHEET</t>
  </si>
  <si>
    <t>Pre Start-up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</si>
  <si>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</si>
  <si>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</si>
  <si>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</si>
  <si>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</si>
  <si>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</si>
  <si>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</si>
  <si>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</si>
  <si>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</si>
  <si>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</si>
  <si>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</si>
  <si>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</si>
  <si>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</si>
  <si>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Cash In</t>
  </si>
  <si>
    <t xml:space="preserve">  Cash Sales</t>
  </si>
  <si>
    <t xml:space="preserve">  Collections from Accounts Receivables</t>
  </si>
  <si>
    <t xml:space="preserve">  Equity Received</t>
  </si>
  <si>
    <t xml:space="preserve">  Loans Received</t>
  </si>
  <si>
    <t xml:space="preserve">  Other Cash In (receipts from other assets)</t>
  </si>
  <si>
    <t xml:space="preserve">  Other Cash In (interest, royalties etc.)</t>
  </si>
  <si>
    <t>Total Cash In</t>
  </si>
  <si>
    <t>Total Cash Available</t>
  </si>
  <si>
    <t>Cash Out</t>
  </si>
  <si>
    <t xml:space="preserve">  Inventory Expenditures</t>
  </si>
  <si>
    <t xml:space="preserve">    Inventory/Raw Material (Cash)</t>
  </si>
  <si>
    <t xml:space="preserve">    Inventory/Raw Material (Paid on Account)</t>
  </si>
  <si>
    <t xml:space="preserve">    Production Expenses</t>
  </si>
  <si>
    <t xml:space="preserve">  Operating Expenses</t>
  </si>
  <si>
    <t xml:space="preserve">    Advertising</t>
  </si>
  <si>
    <t xml:space="preserve">    Bank Charges</t>
  </si>
  <si>
    <t xml:space="preserve">    Dues &amp; Subscriptions</t>
  </si>
  <si>
    <t xml:space="preserve">    Insurance</t>
  </si>
  <si>
    <t xml:space="preserve">    Licenses &amp; Fees</t>
  </si>
  <si>
    <t xml:space="preserve">    Marketing &amp; Promotion</t>
  </si>
  <si>
    <t xml:space="preserve">    Meals &amp; Entertainment</t>
  </si>
  <si>
    <t xml:space="preserve">    Miscellaneous</t>
  </si>
  <si>
    <t xml:space="preserve">    Office Expense </t>
  </si>
  <si>
    <t xml:space="preserve">    Office Supplies</t>
  </si>
  <si>
    <t xml:space="preserve">    Outside Services</t>
  </si>
  <si>
    <t xml:space="preserve">    Payroll Expenses</t>
  </si>
  <si>
    <t xml:space="preserve">      Salaries &amp; Wages</t>
  </si>
  <si>
    <t xml:space="preserve">      Payroll Taxes</t>
  </si>
  <si>
    <t xml:space="preserve">      Benefits</t>
  </si>
  <si>
    <t xml:space="preserve">    Professional Fees</t>
  </si>
  <si>
    <t xml:space="preserve">    Property Taxes</t>
  </si>
  <si>
    <t xml:space="preserve">    Rent</t>
  </si>
  <si>
    <t xml:space="preserve">    Repairs &amp; Maintenance</t>
  </si>
  <si>
    <t xml:space="preserve">    Shipping &amp; Delivery</t>
  </si>
  <si>
    <t xml:space="preserve">    Telephone</t>
  </si>
  <si>
    <t xml:space="preserve">    Training &amp; Development</t>
  </si>
  <si>
    <t xml:space="preserve">    Travel</t>
  </si>
  <si>
    <t xml:space="preserve">    Utilities</t>
  </si>
  <si>
    <t xml:space="preserve">    Vehicle</t>
  </si>
  <si>
    <t xml:space="preserve">    Paid on Account</t>
  </si>
  <si>
    <t xml:space="preserve">  Non-operating Costs</t>
  </si>
  <si>
    <t xml:space="preserve">    Capital Purchases</t>
  </si>
  <si>
    <t xml:space="preserve">    Estimated Income Tax Payments</t>
  </si>
  <si>
    <t xml:space="preserve">    Interest Payments</t>
  </si>
  <si>
    <t xml:space="preserve">    Loan Principal Payments</t>
  </si>
  <si>
    <t xml:space="preserve">    Owner's Draw</t>
  </si>
  <si>
    <t xml:space="preserve">    Other Cash Out </t>
  </si>
  <si>
    <t>Total Cash Out</t>
  </si>
  <si>
    <t>Monthly Cash Flow (cash in - cash out)</t>
  </si>
  <si>
    <t>Beginning Cash Balance</t>
  </si>
  <si>
    <t>Ending Cash Balance</t>
  </si>
  <si>
    <t>Other</t>
  </si>
  <si>
    <t>CASH FLOW STATEMENT</t>
  </si>
  <si>
    <t>INCOME STATEMENT</t>
  </si>
  <si>
    <t>Net Sales (less returns &amp; allowances)</t>
  </si>
  <si>
    <t>Cost of Goods Sold</t>
  </si>
  <si>
    <t>Gross Income</t>
  </si>
  <si>
    <t>Operating Expenses</t>
  </si>
  <si>
    <t xml:space="preserve">  Advertising</t>
  </si>
  <si>
    <t xml:space="preserve">  Bad Debt Expense</t>
  </si>
  <si>
    <t xml:space="preserve">  Bank Charges</t>
  </si>
  <si>
    <t xml:space="preserve">  Depreciation &amp; Amortization</t>
  </si>
  <si>
    <t xml:space="preserve">  Dues &amp; Subscriptions</t>
  </si>
  <si>
    <t xml:space="preserve">  Insurance</t>
  </si>
  <si>
    <t xml:space="preserve">  Licenses &amp; Fees</t>
  </si>
  <si>
    <t xml:space="preserve">  Marketing &amp; Promotion</t>
  </si>
  <si>
    <t xml:space="preserve">  Meals &amp; Entertainment</t>
  </si>
  <si>
    <t xml:space="preserve">  Miscellaneous</t>
  </si>
  <si>
    <t xml:space="preserve">  Office Expense </t>
  </si>
  <si>
    <t xml:space="preserve">  Office Supplies</t>
  </si>
  <si>
    <t xml:space="preserve">  Outside Services</t>
  </si>
  <si>
    <t xml:space="preserve">  Payroll Expenses</t>
  </si>
  <si>
    <t xml:space="preserve">    Salaries &amp; Wages</t>
  </si>
  <si>
    <t xml:space="preserve">    Payroll Taxes</t>
  </si>
  <si>
    <t xml:space="preserve">    Benefits</t>
  </si>
  <si>
    <t xml:space="preserve">  Professional Fees</t>
  </si>
  <si>
    <t xml:space="preserve">  Property Taxes</t>
  </si>
  <si>
    <t xml:space="preserve">  Rent</t>
  </si>
  <si>
    <t xml:space="preserve">  Repairs &amp; Maintenance</t>
  </si>
  <si>
    <t xml:space="preserve">  Shipping &amp; Delivery</t>
  </si>
  <si>
    <t xml:space="preserve">  Telephone</t>
  </si>
  <si>
    <t xml:space="preserve">  Training &amp; Development</t>
  </si>
  <si>
    <t xml:space="preserve">  Travel</t>
  </si>
  <si>
    <t xml:space="preserve">  Utilities</t>
  </si>
  <si>
    <t xml:space="preserve">  Vehicle</t>
  </si>
  <si>
    <t>Total Operating Expenses</t>
  </si>
  <si>
    <t>Operating Income</t>
  </si>
  <si>
    <t>Interest Expense</t>
  </si>
  <si>
    <t>Other Income (interest, royalties, etc.)</t>
  </si>
  <si>
    <t>Income Before Taxes</t>
  </si>
  <si>
    <t>Mobile</t>
  </si>
  <si>
    <t>Thumbnail</t>
  </si>
  <si>
    <t>CD+Comic</t>
  </si>
  <si>
    <t>% of Sales</t>
  </si>
  <si>
    <t>SalesFactor</t>
  </si>
  <si>
    <t>DOWNLOAD FACTORS</t>
  </si>
  <si>
    <t>CD FACTORS</t>
  </si>
  <si>
    <t>THUMBNAIL FACTORS</t>
  </si>
  <si>
    <t>MOBILE FACTORS</t>
  </si>
  <si>
    <t>Growth Rate</t>
  </si>
  <si>
    <t>GROWTH FACTORS</t>
  </si>
  <si>
    <t>Totals</t>
  </si>
  <si>
    <t>2008 Sales</t>
  </si>
  <si>
    <t>Downloads</t>
  </si>
  <si>
    <t>CDs</t>
  </si>
  <si>
    <t>Thumbnails</t>
  </si>
  <si>
    <t>Title</t>
  </si>
  <si>
    <t>Secret Letter</t>
  </si>
  <si>
    <t>Mike Gentry</t>
  </si>
  <si>
    <t>Words</t>
  </si>
  <si>
    <t>PPW</t>
  </si>
  <si>
    <t>Payment</t>
  </si>
  <si>
    <t>Balance</t>
  </si>
  <si>
    <t>Payment Date</t>
  </si>
  <si>
    <t>Writer(s)</t>
  </si>
  <si>
    <t>I7 Programmer</t>
  </si>
  <si>
    <t>Hourly Rate</t>
  </si>
  <si>
    <t>Hours</t>
  </si>
  <si>
    <t>Royalty % 1</t>
  </si>
  <si>
    <t>Royalty % 2</t>
  </si>
  <si>
    <t>Royalty % 3</t>
  </si>
  <si>
    <t>Profit 1</t>
  </si>
  <si>
    <t>Profit 2</t>
  </si>
  <si>
    <t>Profit 3</t>
  </si>
  <si>
    <t>Total Writer</t>
  </si>
  <si>
    <t>Total I7 Programmer</t>
  </si>
  <si>
    <t>Total Designer</t>
  </si>
  <si>
    <t>Fulfillment</t>
  </si>
  <si>
    <t>Per Game</t>
  </si>
  <si>
    <t>Units</t>
  </si>
  <si>
    <t>Total Fulfillment</t>
  </si>
  <si>
    <t>Revenue</t>
  </si>
  <si>
    <t>Units 1</t>
  </si>
  <si>
    <t>Price 1</t>
  </si>
  <si>
    <t>Units 2</t>
  </si>
  <si>
    <t>Price 2</t>
  </si>
  <si>
    <t>Units 3</t>
  </si>
  <si>
    <t>Price 3</t>
  </si>
  <si>
    <t>Units 4</t>
  </si>
  <si>
    <t>Price 4</t>
  </si>
  <si>
    <t>CD</t>
  </si>
  <si>
    <t>Online</t>
  </si>
  <si>
    <t>Units 5</t>
  </si>
  <si>
    <t>Price 5</t>
  </si>
  <si>
    <t>Return Allowance</t>
  </si>
</sst>
</file>

<file path=xl/styles.xml><?xml version="1.0" encoding="utf-8"?>
<styleSheet xmlns="http://schemas.openxmlformats.org/spreadsheetml/2006/main">
  <numFmts count="8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left"/>
    </xf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5" fillId="0" borderId="0" xfId="0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/>
    </xf>
    <xf numFmtId="1" fontId="2" fillId="0" borderId="0" xfId="0" applyNumberFormat="1" applyFont="1"/>
    <xf numFmtId="1" fontId="6" fillId="0" borderId="0" xfId="0" applyNumberFormat="1" applyFont="1"/>
    <xf numFmtId="5" fontId="0" fillId="0" borderId="0" xfId="0" applyNumberFormat="1"/>
    <xf numFmtId="5" fontId="5" fillId="0" borderId="0" xfId="0" applyNumberFormat="1" applyFont="1"/>
    <xf numFmtId="0" fontId="8" fillId="0" borderId="0" xfId="0" applyFont="1"/>
    <xf numFmtId="0" fontId="9" fillId="0" borderId="0" xfId="0" applyFont="1"/>
    <xf numFmtId="0" fontId="9" fillId="2" borderId="1" xfId="0" applyFont="1" applyFill="1" applyBorder="1"/>
    <xf numFmtId="0" fontId="8" fillId="2" borderId="1" xfId="0" applyFont="1" applyFill="1" applyBorder="1"/>
    <xf numFmtId="0" fontId="9" fillId="0" borderId="2" xfId="0" applyFont="1" applyFill="1" applyBorder="1"/>
    <xf numFmtId="0" fontId="8" fillId="0" borderId="2" xfId="0" applyFont="1" applyFill="1" applyBorder="1"/>
    <xf numFmtId="0" fontId="9" fillId="0" borderId="0" xfId="0" applyFont="1" applyBorder="1"/>
    <xf numFmtId="0" fontId="9" fillId="0" borderId="3" xfId="0" applyFont="1" applyBorder="1"/>
    <xf numFmtId="0" fontId="9" fillId="0" borderId="0" xfId="0" applyFont="1" applyBorder="1" applyProtection="1">
      <protection locked="0"/>
    </xf>
    <xf numFmtId="0" fontId="9" fillId="0" borderId="4" xfId="0" applyFont="1" applyBorder="1" applyProtection="1">
      <protection locked="0"/>
    </xf>
    <xf numFmtId="41" fontId="9" fillId="0" borderId="3" xfId="0" applyNumberFormat="1" applyFont="1" applyBorder="1"/>
    <xf numFmtId="41" fontId="9" fillId="0" borderId="0" xfId="0" applyNumberFormat="1" applyFont="1" applyBorder="1"/>
    <xf numFmtId="41" fontId="9" fillId="0" borderId="5" xfId="0" applyNumberFormat="1" applyFont="1" applyBorder="1"/>
    <xf numFmtId="41" fontId="9" fillId="0" borderId="2" xfId="0" applyNumberFormat="1" applyFont="1" applyBorder="1"/>
    <xf numFmtId="41" fontId="9" fillId="0" borderId="6" xfId="0" applyNumberFormat="1" applyFont="1" applyBorder="1"/>
    <xf numFmtId="41" fontId="9" fillId="0" borderId="0" xfId="0" applyNumberFormat="1" applyFont="1" applyBorder="1" applyProtection="1">
      <protection locked="0"/>
    </xf>
    <xf numFmtId="41" fontId="9" fillId="0" borderId="4" xfId="0" applyNumberFormat="1" applyFont="1" applyBorder="1" applyProtection="1">
      <protection locked="0"/>
    </xf>
    <xf numFmtId="41" fontId="9" fillId="0" borderId="4" xfId="0" applyNumberFormat="1" applyFont="1" applyBorder="1"/>
    <xf numFmtId="41" fontId="9" fillId="3" borderId="2" xfId="0" applyNumberFormat="1" applyFont="1" applyFill="1" applyBorder="1"/>
    <xf numFmtId="41" fontId="9" fillId="3" borderId="7" xfId="0" applyNumberFormat="1" applyFont="1" applyFill="1" applyBorder="1"/>
    <xf numFmtId="41" fontId="9" fillId="3" borderId="3" xfId="0" applyNumberFormat="1" applyFont="1" applyFill="1" applyBorder="1"/>
    <xf numFmtId="41" fontId="9" fillId="3" borderId="0" xfId="0" applyNumberFormat="1" applyFont="1" applyFill="1" applyBorder="1"/>
    <xf numFmtId="41" fontId="9" fillId="2" borderId="2" xfId="0" applyNumberFormat="1" applyFont="1" applyFill="1" applyBorder="1"/>
    <xf numFmtId="41" fontId="9" fillId="0" borderId="7" xfId="0" applyNumberFormat="1" applyFont="1" applyBorder="1"/>
    <xf numFmtId="41" fontId="9" fillId="0" borderId="0" xfId="0" applyNumberFormat="1" applyFont="1"/>
    <xf numFmtId="41" fontId="9" fillId="0" borderId="8" xfId="0" applyNumberFormat="1" applyFont="1" applyBorder="1"/>
    <xf numFmtId="41" fontId="9" fillId="0" borderId="9" xfId="0" applyNumberFormat="1" applyFont="1" applyBorder="1"/>
    <xf numFmtId="41" fontId="9" fillId="3" borderId="5" xfId="0" applyNumberFormat="1" applyFont="1" applyFill="1" applyBorder="1"/>
    <xf numFmtId="41" fontId="8" fillId="0" borderId="2" xfId="0" applyNumberFormat="1" applyFont="1" applyFill="1" applyBorder="1"/>
    <xf numFmtId="41" fontId="8" fillId="2" borderId="1" xfId="0" applyNumberFormat="1" applyFont="1" applyFill="1" applyBorder="1"/>
    <xf numFmtId="41" fontId="9" fillId="0" borderId="0" xfId="0" applyNumberFormat="1" applyFont="1" applyFill="1" applyBorder="1"/>
    <xf numFmtId="41" fontId="9" fillId="0" borderId="3" xfId="0" applyNumberFormat="1" applyFont="1" applyFill="1" applyBorder="1"/>
    <xf numFmtId="41" fontId="9" fillId="0" borderId="0" xfId="0" applyNumberFormat="1" applyFont="1" applyFill="1" applyBorder="1" applyProtection="1">
      <protection locked="0"/>
    </xf>
    <xf numFmtId="41" fontId="9" fillId="0" borderId="4" xfId="0" applyNumberFormat="1" applyFont="1" applyFill="1" applyBorder="1" applyProtection="1">
      <protection locked="0"/>
    </xf>
    <xf numFmtId="41" fontId="9" fillId="0" borderId="4" xfId="0" applyNumberFormat="1" applyFont="1" applyFill="1" applyBorder="1"/>
    <xf numFmtId="0" fontId="8" fillId="0" borderId="10" xfId="0" applyFont="1" applyBorder="1"/>
    <xf numFmtId="41" fontId="9" fillId="0" borderId="11" xfId="0" applyNumberFormat="1" applyFont="1" applyFill="1" applyBorder="1"/>
    <xf numFmtId="41" fontId="9" fillId="0" borderId="11" xfId="0" applyNumberFormat="1" applyFont="1" applyBorder="1"/>
    <xf numFmtId="0" fontId="8" fillId="2" borderId="12" xfId="0" applyFont="1" applyFill="1" applyBorder="1"/>
    <xf numFmtId="41" fontId="9" fillId="2" borderId="13" xfId="0" applyNumberFormat="1" applyFont="1" applyFill="1" applyBorder="1"/>
    <xf numFmtId="0" fontId="9" fillId="0" borderId="10" xfId="0" applyFont="1" applyBorder="1"/>
    <xf numFmtId="0" fontId="8" fillId="3" borderId="12" xfId="0" applyFont="1" applyFill="1" applyBorder="1"/>
    <xf numFmtId="41" fontId="9" fillId="3" borderId="13" xfId="0" applyNumberFormat="1" applyFont="1" applyFill="1" applyBorder="1"/>
    <xf numFmtId="0" fontId="8" fillId="0" borderId="10" xfId="0" applyFont="1" applyFill="1" applyBorder="1"/>
    <xf numFmtId="0" fontId="9" fillId="0" borderId="0" xfId="0" applyFont="1" applyFill="1" applyBorder="1"/>
    <xf numFmtId="0" fontId="9" fillId="0" borderId="11" xfId="0" applyFont="1" applyFill="1" applyBorder="1"/>
    <xf numFmtId="0" fontId="9" fillId="0" borderId="10" xfId="0" applyFont="1" applyFill="1" applyBorder="1"/>
    <xf numFmtId="0" fontId="9" fillId="0" borderId="11" xfId="0" applyFont="1" applyBorder="1"/>
    <xf numFmtId="0" fontId="8" fillId="2" borderId="14" xfId="0" applyFont="1" applyFill="1" applyBorder="1"/>
    <xf numFmtId="41" fontId="9" fillId="2" borderId="15" xfId="0" applyNumberFormat="1" applyFont="1" applyFill="1" applyBorder="1"/>
    <xf numFmtId="41" fontId="9" fillId="2" borderId="16" xfId="0" applyNumberFormat="1" applyFont="1" applyFill="1" applyBorder="1"/>
    <xf numFmtId="0" fontId="10" fillId="4" borderId="17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9" fillId="2" borderId="20" xfId="0" applyFont="1" applyFill="1" applyBorder="1"/>
    <xf numFmtId="0" fontId="9" fillId="2" borderId="21" xfId="0" applyFont="1" applyFill="1" applyBorder="1" applyProtection="1"/>
    <xf numFmtId="41" fontId="9" fillId="2" borderId="21" xfId="0" applyNumberFormat="1" applyFont="1" applyFill="1" applyBorder="1" applyProtection="1"/>
    <xf numFmtId="0" fontId="8" fillId="0" borderId="12" xfId="0" applyFont="1" applyBorder="1"/>
    <xf numFmtId="41" fontId="9" fillId="2" borderId="22" xfId="0" applyNumberFormat="1" applyFont="1" applyFill="1" applyBorder="1" applyProtection="1"/>
    <xf numFmtId="0" fontId="9" fillId="0" borderId="10" xfId="0" quotePrefix="1" applyFont="1" applyBorder="1"/>
    <xf numFmtId="0" fontId="8" fillId="3" borderId="23" xfId="0" applyFont="1" applyFill="1" applyBorder="1"/>
    <xf numFmtId="0" fontId="8" fillId="3" borderId="10" xfId="0" applyFont="1" applyFill="1" applyBorder="1"/>
    <xf numFmtId="41" fontId="9" fillId="2" borderId="24" xfId="0" applyNumberFormat="1" applyFont="1" applyFill="1" applyBorder="1"/>
    <xf numFmtId="41" fontId="9" fillId="2" borderId="25" xfId="0" applyNumberFormat="1" applyFont="1" applyFill="1" applyBorder="1"/>
    <xf numFmtId="41" fontId="9" fillId="2" borderId="16" xfId="0" applyNumberFormat="1" applyFont="1" applyFill="1" applyBorder="1" applyProtection="1"/>
    <xf numFmtId="0" fontId="9" fillId="2" borderId="20" xfId="0" applyFont="1" applyFill="1" applyBorder="1" applyProtection="1"/>
    <xf numFmtId="0" fontId="9" fillId="0" borderId="26" xfId="0" applyFont="1" applyBorder="1"/>
    <xf numFmtId="0" fontId="9" fillId="0" borderId="27" xfId="0" applyFont="1" applyBorder="1"/>
    <xf numFmtId="0" fontId="8" fillId="0" borderId="23" xfId="0" applyFont="1" applyBorder="1"/>
    <xf numFmtId="41" fontId="9" fillId="2" borderId="13" xfId="0" applyNumberFormat="1" applyFont="1" applyFill="1" applyBorder="1" applyProtection="1"/>
    <xf numFmtId="0" fontId="9" fillId="0" borderId="28" xfId="0" applyFont="1" applyBorder="1"/>
    <xf numFmtId="0" fontId="8" fillId="0" borderId="26" xfId="0" applyFont="1" applyBorder="1"/>
    <xf numFmtId="41" fontId="9" fillId="2" borderId="11" xfId="0" applyNumberFormat="1" applyFont="1" applyFill="1" applyBorder="1" applyProtection="1"/>
    <xf numFmtId="0" fontId="9" fillId="2" borderId="20" xfId="0" applyFont="1" applyFill="1" applyBorder="1" applyProtection="1">
      <protection locked="0"/>
    </xf>
    <xf numFmtId="0" fontId="9" fillId="2" borderId="21" xfId="0" applyFont="1" applyFill="1" applyBorder="1" applyProtection="1">
      <protection locked="0"/>
    </xf>
    <xf numFmtId="41" fontId="9" fillId="2" borderId="21" xfId="0" applyNumberFormat="1" applyFont="1" applyFill="1" applyBorder="1" applyProtection="1">
      <protection locked="0"/>
    </xf>
    <xf numFmtId="41" fontId="9" fillId="2" borderId="22" xfId="0" applyNumberFormat="1" applyFont="1" applyFill="1" applyBorder="1" applyProtection="1">
      <protection locked="0"/>
    </xf>
    <xf numFmtId="41" fontId="9" fillId="2" borderId="29" xfId="0" applyNumberFormat="1" applyFont="1" applyFill="1" applyBorder="1" applyProtection="1">
      <protection locked="0"/>
    </xf>
    <xf numFmtId="41" fontId="9" fillId="2" borderId="21" xfId="0" applyNumberFormat="1" applyFont="1" applyFill="1" applyBorder="1"/>
    <xf numFmtId="41" fontId="9" fillId="2" borderId="13" xfId="0" applyNumberFormat="1" applyFont="1" applyFill="1" applyBorder="1" applyProtection="1">
      <protection locked="0"/>
    </xf>
    <xf numFmtId="41" fontId="9" fillId="2" borderId="30" xfId="0" applyNumberFormat="1" applyFont="1" applyFill="1" applyBorder="1" applyProtection="1">
      <protection locked="0"/>
    </xf>
    <xf numFmtId="0" fontId="10" fillId="5" borderId="17" xfId="0" applyFont="1" applyFill="1" applyBorder="1"/>
    <xf numFmtId="0" fontId="10" fillId="5" borderId="18" xfId="0" applyFont="1" applyFill="1" applyBorder="1"/>
    <xf numFmtId="0" fontId="10" fillId="5" borderId="18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44" fontId="9" fillId="0" borderId="0" xfId="2" applyFont="1" applyBorder="1"/>
    <xf numFmtId="0" fontId="9" fillId="0" borderId="12" xfId="0" applyFont="1" applyFill="1" applyBorder="1"/>
    <xf numFmtId="41" fontId="8" fillId="0" borderId="13" xfId="0" applyNumberFormat="1" applyFont="1" applyFill="1" applyBorder="1"/>
    <xf numFmtId="41" fontId="9" fillId="0" borderId="31" xfId="0" applyNumberFormat="1" applyFont="1" applyBorder="1"/>
    <xf numFmtId="0" fontId="9" fillId="2" borderId="32" xfId="0" applyFont="1" applyFill="1" applyBorder="1"/>
    <xf numFmtId="41" fontId="8" fillId="2" borderId="33" xfId="0" applyNumberFormat="1" applyFont="1" applyFill="1" applyBorder="1"/>
    <xf numFmtId="0" fontId="8" fillId="2" borderId="32" xfId="0" applyFont="1" applyFill="1" applyBorder="1"/>
    <xf numFmtId="44" fontId="0" fillId="0" borderId="0" xfId="2" applyFont="1"/>
    <xf numFmtId="9" fontId="0" fillId="0" borderId="0" xfId="0" applyNumberFormat="1"/>
    <xf numFmtId="0" fontId="4" fillId="0" borderId="0" xfId="0" applyFont="1"/>
    <xf numFmtId="164" fontId="0" fillId="0" borderId="0" xfId="0" applyNumberFormat="1"/>
    <xf numFmtId="43" fontId="0" fillId="0" borderId="0" xfId="1" applyFont="1"/>
    <xf numFmtId="44" fontId="0" fillId="0" borderId="0" xfId="0" applyNumberFormat="1"/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165" fontId="5" fillId="0" borderId="0" xfId="1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44" fontId="4" fillId="0" borderId="0" xfId="0" applyNumberFormat="1" applyFont="1"/>
    <xf numFmtId="17" fontId="0" fillId="0" borderId="0" xfId="2" applyNumberFormat="1" applyFont="1"/>
    <xf numFmtId="0" fontId="4" fillId="0" borderId="0" xfId="0" applyFont="1" applyAlignment="1">
      <alignment horizontal="right"/>
    </xf>
    <xf numFmtId="4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0" applyNumberFormat="1"/>
    <xf numFmtId="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2008</a:t>
            </a:r>
            <a:r>
              <a:rPr lang="en-US" baseline="0"/>
              <a:t> Sales Projections</a:t>
            </a:r>
            <a:endParaRPr lang="en-US"/>
          </a:p>
        </c:rich>
      </c:tx>
      <c:layout>
        <c:manualLayout>
          <c:xMode val="edge"/>
          <c:yMode val="edge"/>
          <c:x val="0.36298076923076938"/>
          <c:y val="2.9109589041095882E-2"/>
        </c:manualLayout>
      </c:layout>
    </c:title>
    <c:view3D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'Sales Projections Summary'!$B$5</c:f>
              <c:strCache>
                <c:ptCount val="1"/>
                <c:pt idx="0">
                  <c:v>Downloads</c:v>
                </c:pt>
              </c:strCache>
            </c:strRef>
          </c:tx>
          <c:cat>
            <c:strRef>
              <c:f>'Sales Projections Summary'!$C$4:$N$4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Projections Summary'!$C$5:$N$5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4990</c:v>
                </c:pt>
                <c:pt idx="6">
                  <c:v>9980</c:v>
                </c:pt>
                <c:pt idx="7">
                  <c:v>24950</c:v>
                </c:pt>
                <c:pt idx="8">
                  <c:v>34930</c:v>
                </c:pt>
                <c:pt idx="9">
                  <c:v>49900</c:v>
                </c:pt>
                <c:pt idx="10">
                  <c:v>54890</c:v>
                </c:pt>
                <c:pt idx="11">
                  <c:v>74850</c:v>
                </c:pt>
              </c:numCache>
            </c:numRef>
          </c:val>
        </c:ser>
        <c:ser>
          <c:idx val="1"/>
          <c:order val="1"/>
          <c:tx>
            <c:strRef>
              <c:f>'Sales Projections Summary'!$B$6</c:f>
              <c:strCache>
                <c:ptCount val="1"/>
                <c:pt idx="0">
                  <c:v>CDs</c:v>
                </c:pt>
              </c:strCache>
            </c:strRef>
          </c:tx>
          <c:cat>
            <c:strRef>
              <c:f>'Sales Projections Summary'!$C$4:$N$4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Projections Summary'!$C$6:$N$6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1422.625</c:v>
                </c:pt>
                <c:pt idx="6">
                  <c:v>2845.25</c:v>
                </c:pt>
                <c:pt idx="7">
                  <c:v>7113.125</c:v>
                </c:pt>
                <c:pt idx="8">
                  <c:v>9958.375</c:v>
                </c:pt>
                <c:pt idx="9">
                  <c:v>14226.25</c:v>
                </c:pt>
                <c:pt idx="10">
                  <c:v>15648.875</c:v>
                </c:pt>
                <c:pt idx="11">
                  <c:v>21339.375</c:v>
                </c:pt>
              </c:numCache>
            </c:numRef>
          </c:val>
        </c:ser>
        <c:ser>
          <c:idx val="2"/>
          <c:order val="2"/>
          <c:tx>
            <c:strRef>
              <c:f>'Sales Projections Summary'!$B$7</c:f>
              <c:strCache>
                <c:ptCount val="1"/>
                <c:pt idx="0">
                  <c:v>Mobile</c:v>
                </c:pt>
              </c:strCache>
            </c:strRef>
          </c:tx>
          <c:cat>
            <c:strRef>
              <c:f>'Sales Projections Summary'!$C$4:$N$4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Projections Summary'!$C$7:$N$7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'Sales Projections Summary'!$B$8</c:f>
              <c:strCache>
                <c:ptCount val="1"/>
                <c:pt idx="0">
                  <c:v>Thumbnails</c:v>
                </c:pt>
              </c:strCache>
            </c:strRef>
          </c:tx>
          <c:cat>
            <c:strRef>
              <c:f>'Sales Projections Summary'!$C$4:$N$4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Projections Summary'!$C$8:$N$8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99.875</c:v>
                </c:pt>
                <c:pt idx="6">
                  <c:v>199.75</c:v>
                </c:pt>
                <c:pt idx="7">
                  <c:v>499.375</c:v>
                </c:pt>
                <c:pt idx="8">
                  <c:v>699.125</c:v>
                </c:pt>
                <c:pt idx="9">
                  <c:v>998.75</c:v>
                </c:pt>
                <c:pt idx="10">
                  <c:v>1098.625</c:v>
                </c:pt>
                <c:pt idx="11">
                  <c:v>1498.125</c:v>
                </c:pt>
              </c:numCache>
            </c:numRef>
          </c:val>
        </c:ser>
        <c:ser>
          <c:idx val="4"/>
          <c:order val="4"/>
          <c:tx>
            <c:strRef>
              <c:f>'Sales Projections Summary'!$B$9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'Sales Projections Summary'!$C$4:$N$4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Projections Summary'!$C$9:$N$9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6512.5</c:v>
                </c:pt>
                <c:pt idx="6">
                  <c:v>13025</c:v>
                </c:pt>
                <c:pt idx="7">
                  <c:v>32562.5</c:v>
                </c:pt>
                <c:pt idx="8">
                  <c:v>45587.5</c:v>
                </c:pt>
                <c:pt idx="9">
                  <c:v>65125</c:v>
                </c:pt>
                <c:pt idx="10">
                  <c:v>71637.5</c:v>
                </c:pt>
                <c:pt idx="11">
                  <c:v>97687.5</c:v>
                </c:pt>
              </c:numCache>
            </c:numRef>
          </c:val>
        </c:ser>
        <c:gapWidth val="0"/>
        <c:gapDepth val="0"/>
        <c:shape val="box"/>
        <c:axId val="55319552"/>
        <c:axId val="55325440"/>
        <c:axId val="0"/>
      </c:bar3DChart>
      <c:catAx>
        <c:axId val="5531955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b="1">
                <a:latin typeface="Arial Rounded MT Bold" pitchFamily="34" charset="0"/>
              </a:defRPr>
            </a:pPr>
            <a:endParaRPr lang="en-US"/>
          </a:p>
        </c:txPr>
        <c:crossAx val="55325440"/>
        <c:crosses val="autoZero"/>
        <c:auto val="1"/>
        <c:lblAlgn val="ctr"/>
        <c:lblOffset val="100"/>
      </c:catAx>
      <c:valAx>
        <c:axId val="55325440"/>
        <c:scaling>
          <c:orientation val="minMax"/>
        </c:scaling>
        <c:axPos val="l"/>
        <c:numFmt formatCode="_(&quot;$&quot;* #,##0.00_);_(&quot;$&quot;* \(#,##0.00\);_(&quot;$&quot;* &quot;-&quot;??_);_(@_)" sourceLinked="1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Arial Rounded MT Bold" pitchFamily="34" charset="0"/>
              </a:defRPr>
            </a:pPr>
            <a:endParaRPr lang="en-US"/>
          </a:p>
        </c:txPr>
        <c:crossAx val="55319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15</xdr:row>
      <xdr:rowOff>66675</xdr:rowOff>
    </xdr:from>
    <xdr:to>
      <xdr:col>11</xdr:col>
      <xdr:colOff>476250</xdr:colOff>
      <xdr:row>49</xdr:row>
      <xdr:rowOff>123825</xdr:rowOff>
    </xdr:to>
    <xdr:graphicFrame macro="">
      <xdr:nvGraphicFramePr>
        <xdr:cNvPr id="2050" name="2008 Sal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workbookViewId="0">
      <selection activeCell="E1" sqref="E1:I1"/>
    </sheetView>
  </sheetViews>
  <sheetFormatPr defaultRowHeight="15.75"/>
  <cols>
    <col min="1" max="1" width="37.5703125" style="17" bestFit="1" customWidth="1"/>
    <col min="2" max="2" width="11.85546875" style="17" bestFit="1" customWidth="1"/>
    <col min="3" max="13" width="9.140625" style="17"/>
    <col min="14" max="15" width="9.85546875" style="17" bestFit="1" customWidth="1"/>
    <col min="16" max="16384" width="9.140625" style="17"/>
  </cols>
  <sheetData>
    <row r="1" spans="1:15">
      <c r="E1" s="128" t="s">
        <v>122</v>
      </c>
      <c r="F1" s="128"/>
      <c r="G1" s="128"/>
      <c r="H1" s="128"/>
      <c r="I1" s="128"/>
    </row>
    <row r="2" spans="1:15">
      <c r="E2" s="129" t="s">
        <v>191</v>
      </c>
      <c r="F2" s="129"/>
      <c r="G2" s="129"/>
      <c r="H2" s="129"/>
      <c r="I2" s="129"/>
    </row>
    <row r="4" spans="1:15" ht="16.5" thickBot="1"/>
    <row r="5" spans="1:15">
      <c r="A5" s="67">
        <v>2008</v>
      </c>
      <c r="B5" s="68" t="s">
        <v>124</v>
      </c>
      <c r="C5" s="68" t="s">
        <v>125</v>
      </c>
      <c r="D5" s="68" t="s">
        <v>126</v>
      </c>
      <c r="E5" s="68" t="s">
        <v>127</v>
      </c>
      <c r="F5" s="68" t="s">
        <v>128</v>
      </c>
      <c r="G5" s="68" t="s">
        <v>129</v>
      </c>
      <c r="H5" s="68" t="s">
        <v>130</v>
      </c>
      <c r="I5" s="68" t="s">
        <v>131</v>
      </c>
      <c r="J5" s="68" t="s">
        <v>132</v>
      </c>
      <c r="K5" s="68" t="s">
        <v>133</v>
      </c>
      <c r="L5" s="68" t="s">
        <v>134</v>
      </c>
      <c r="M5" s="68" t="s">
        <v>135</v>
      </c>
      <c r="N5" s="68" t="s">
        <v>136</v>
      </c>
      <c r="O5" s="69" t="s">
        <v>40</v>
      </c>
    </row>
    <row r="6" spans="1:15">
      <c r="A6" s="51" t="s">
        <v>192</v>
      </c>
      <c r="B6" s="27"/>
      <c r="C6" s="46">
        <v>0</v>
      </c>
      <c r="D6" s="46">
        <v>0</v>
      </c>
      <c r="E6" s="46">
        <v>2095</v>
      </c>
      <c r="F6" s="46">
        <v>2723.5</v>
      </c>
      <c r="G6" s="46">
        <v>3540.55</v>
      </c>
      <c r="H6" s="46">
        <v>8792.7150000000001</v>
      </c>
      <c r="I6" s="46">
        <v>11849.529500000001</v>
      </c>
      <c r="J6" s="46">
        <v>15990.98835</v>
      </c>
      <c r="K6" s="46">
        <v>26323.274855000003</v>
      </c>
      <c r="L6" s="46">
        <v>35841.368311500002</v>
      </c>
      <c r="M6" s="46">
        <v>38481.068311499999</v>
      </c>
      <c r="N6" s="46">
        <v>52651.648311500001</v>
      </c>
      <c r="O6" s="52">
        <v>198289.6426395</v>
      </c>
    </row>
    <row r="7" spans="1:15">
      <c r="A7" s="51" t="s">
        <v>193</v>
      </c>
      <c r="B7" s="27"/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53">
        <v>0</v>
      </c>
    </row>
    <row r="8" spans="1:15">
      <c r="A8" s="54" t="s">
        <v>194</v>
      </c>
      <c r="B8" s="38"/>
      <c r="C8" s="38">
        <v>0</v>
      </c>
      <c r="D8" s="38">
        <v>0</v>
      </c>
      <c r="E8" s="38">
        <v>2095</v>
      </c>
      <c r="F8" s="38">
        <v>2723.5</v>
      </c>
      <c r="G8" s="38">
        <v>3540.55</v>
      </c>
      <c r="H8" s="38">
        <v>8792.7150000000001</v>
      </c>
      <c r="I8" s="38">
        <v>11849.529500000001</v>
      </c>
      <c r="J8" s="38">
        <v>15990.98835</v>
      </c>
      <c r="K8" s="38">
        <v>26323.274855000003</v>
      </c>
      <c r="L8" s="38">
        <v>35841.368311500002</v>
      </c>
      <c r="M8" s="38">
        <v>38481.068311499999</v>
      </c>
      <c r="N8" s="38">
        <v>52651.648311500001</v>
      </c>
      <c r="O8" s="55">
        <v>198289.6426395</v>
      </c>
    </row>
    <row r="9" spans="1:15">
      <c r="A9" s="5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53"/>
    </row>
    <row r="10" spans="1:15">
      <c r="A10" s="51" t="s">
        <v>195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53"/>
    </row>
    <row r="11" spans="1:15">
      <c r="A11" s="56" t="s">
        <v>196</v>
      </c>
      <c r="B11" s="27">
        <v>0</v>
      </c>
      <c r="C11" s="27">
        <v>0</v>
      </c>
      <c r="D11" s="27">
        <v>300</v>
      </c>
      <c r="E11" s="27">
        <v>300</v>
      </c>
      <c r="F11" s="27">
        <v>300</v>
      </c>
      <c r="G11" s="27">
        <v>300</v>
      </c>
      <c r="H11" s="27">
        <v>500</v>
      </c>
      <c r="I11" s="27">
        <v>300</v>
      </c>
      <c r="J11" s="27">
        <v>300</v>
      </c>
      <c r="K11" s="27">
        <v>500</v>
      </c>
      <c r="L11" s="27">
        <v>300</v>
      </c>
      <c r="M11" s="27">
        <v>400</v>
      </c>
      <c r="N11" s="27">
        <v>500</v>
      </c>
      <c r="O11" s="53">
        <v>4000</v>
      </c>
    </row>
    <row r="12" spans="1:15">
      <c r="A12" s="56" t="s">
        <v>197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53">
        <v>0</v>
      </c>
    </row>
    <row r="13" spans="1:15">
      <c r="A13" s="56" t="s">
        <v>198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53">
        <v>0</v>
      </c>
    </row>
    <row r="14" spans="1:15">
      <c r="A14" s="56" t="s">
        <v>199</v>
      </c>
      <c r="B14" s="27">
        <v>0</v>
      </c>
      <c r="C14" s="27">
        <v>49.94444444444445</v>
      </c>
      <c r="D14" s="27">
        <v>49.94444444444445</v>
      </c>
      <c r="E14" s="27">
        <v>49.94444444444445</v>
      </c>
      <c r="F14" s="27">
        <v>49.94444444444445</v>
      </c>
      <c r="G14" s="27">
        <v>49.94444444444445</v>
      </c>
      <c r="H14" s="27">
        <v>49.94444444444445</v>
      </c>
      <c r="I14" s="27">
        <v>49.94444444444445</v>
      </c>
      <c r="J14" s="27">
        <v>49.94444444444445</v>
      </c>
      <c r="K14" s="27">
        <v>49.94444444444445</v>
      </c>
      <c r="L14" s="27">
        <v>49.94444444444445</v>
      </c>
      <c r="M14" s="27">
        <v>49.94444444444445</v>
      </c>
      <c r="N14" s="27">
        <v>49.94444444444445</v>
      </c>
      <c r="O14" s="53">
        <v>599.33333333333337</v>
      </c>
    </row>
    <row r="15" spans="1:15">
      <c r="A15" s="56" t="s">
        <v>200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53">
        <v>0</v>
      </c>
    </row>
    <row r="16" spans="1:15">
      <c r="A16" s="56" t="s">
        <v>201</v>
      </c>
      <c r="B16" s="27">
        <v>500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53">
        <v>500</v>
      </c>
    </row>
    <row r="17" spans="1:15">
      <c r="A17" s="56" t="s">
        <v>202</v>
      </c>
      <c r="B17" s="27">
        <v>200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53">
        <v>200</v>
      </c>
    </row>
    <row r="18" spans="1:15">
      <c r="A18" s="56" t="s">
        <v>203</v>
      </c>
      <c r="B18" s="27">
        <v>50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53">
        <v>50</v>
      </c>
    </row>
    <row r="19" spans="1:15">
      <c r="A19" s="56" t="s">
        <v>204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53">
        <v>0</v>
      </c>
    </row>
    <row r="20" spans="1:15">
      <c r="A20" s="56" t="s">
        <v>205</v>
      </c>
      <c r="B20" s="27">
        <v>0</v>
      </c>
      <c r="C20" s="27">
        <v>50</v>
      </c>
      <c r="D20" s="27">
        <v>50</v>
      </c>
      <c r="E20" s="27">
        <v>50</v>
      </c>
      <c r="F20" s="27">
        <v>50</v>
      </c>
      <c r="G20" s="27">
        <v>50</v>
      </c>
      <c r="H20" s="27">
        <v>50</v>
      </c>
      <c r="I20" s="27">
        <v>50</v>
      </c>
      <c r="J20" s="27">
        <v>50</v>
      </c>
      <c r="K20" s="27">
        <v>50</v>
      </c>
      <c r="L20" s="27">
        <v>50</v>
      </c>
      <c r="M20" s="27">
        <v>50</v>
      </c>
      <c r="N20" s="27">
        <v>50</v>
      </c>
      <c r="O20" s="53">
        <v>600</v>
      </c>
    </row>
    <row r="21" spans="1:15">
      <c r="A21" s="56" t="s">
        <v>206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53">
        <v>0</v>
      </c>
    </row>
    <row r="22" spans="1:15">
      <c r="A22" s="56" t="s">
        <v>207</v>
      </c>
      <c r="B22" s="27">
        <v>45.14</v>
      </c>
      <c r="C22" s="27">
        <v>50</v>
      </c>
      <c r="D22" s="27">
        <v>0</v>
      </c>
      <c r="E22" s="27">
        <v>50</v>
      </c>
      <c r="F22" s="27">
        <v>0</v>
      </c>
      <c r="G22" s="27">
        <v>50</v>
      </c>
      <c r="H22" s="27">
        <v>0</v>
      </c>
      <c r="I22" s="27">
        <v>50</v>
      </c>
      <c r="J22" s="27">
        <v>0</v>
      </c>
      <c r="K22" s="27">
        <v>50</v>
      </c>
      <c r="L22" s="27">
        <v>0</v>
      </c>
      <c r="M22" s="27">
        <v>50</v>
      </c>
      <c r="N22" s="27">
        <v>0</v>
      </c>
      <c r="O22" s="53">
        <v>345.14</v>
      </c>
    </row>
    <row r="23" spans="1:15">
      <c r="A23" s="56" t="s">
        <v>208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53">
        <v>0</v>
      </c>
    </row>
    <row r="24" spans="1:15">
      <c r="A24" s="56" t="s">
        <v>209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53">
        <v>0</v>
      </c>
    </row>
    <row r="25" spans="1:15">
      <c r="A25" s="56" t="s">
        <v>210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5000</v>
      </c>
      <c r="K25" s="27">
        <v>5000</v>
      </c>
      <c r="L25" s="27">
        <v>5000</v>
      </c>
      <c r="M25" s="27">
        <v>5000</v>
      </c>
      <c r="N25" s="27">
        <v>5000</v>
      </c>
      <c r="O25" s="53">
        <v>25000</v>
      </c>
    </row>
    <row r="26" spans="1:15">
      <c r="A26" s="56" t="s">
        <v>211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600</v>
      </c>
      <c r="K26" s="27">
        <v>600</v>
      </c>
      <c r="L26" s="27">
        <v>600</v>
      </c>
      <c r="M26" s="27">
        <v>600</v>
      </c>
      <c r="N26" s="27">
        <v>600</v>
      </c>
      <c r="O26" s="53">
        <v>3000</v>
      </c>
    </row>
    <row r="27" spans="1:15">
      <c r="A27" s="56" t="s">
        <v>212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2400</v>
      </c>
      <c r="K27" s="27">
        <v>2400</v>
      </c>
      <c r="L27" s="27">
        <v>2400</v>
      </c>
      <c r="M27" s="27">
        <v>2400</v>
      </c>
      <c r="N27" s="27">
        <v>2400</v>
      </c>
      <c r="O27" s="53">
        <v>12000</v>
      </c>
    </row>
    <row r="28" spans="1:15">
      <c r="A28" s="56" t="s">
        <v>213</v>
      </c>
      <c r="B28" s="27">
        <v>1327</v>
      </c>
      <c r="C28" s="27">
        <v>0</v>
      </c>
      <c r="D28" s="27">
        <v>0</v>
      </c>
      <c r="E28" s="27">
        <v>250</v>
      </c>
      <c r="F28" s="27">
        <v>0</v>
      </c>
      <c r="G28" s="27">
        <v>0</v>
      </c>
      <c r="H28" s="27">
        <v>250</v>
      </c>
      <c r="I28" s="27">
        <v>0</v>
      </c>
      <c r="J28" s="27">
        <v>0</v>
      </c>
      <c r="K28" s="27">
        <v>250</v>
      </c>
      <c r="L28" s="27">
        <v>0</v>
      </c>
      <c r="M28" s="27">
        <v>0</v>
      </c>
      <c r="N28" s="27">
        <v>250</v>
      </c>
      <c r="O28" s="53">
        <v>2327</v>
      </c>
    </row>
    <row r="29" spans="1:15">
      <c r="A29" s="56" t="s">
        <v>214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53">
        <v>0</v>
      </c>
    </row>
    <row r="30" spans="1:15">
      <c r="A30" s="56" t="s">
        <v>215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53">
        <v>0</v>
      </c>
    </row>
    <row r="31" spans="1:15">
      <c r="A31" s="56" t="s">
        <v>216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53">
        <v>0</v>
      </c>
    </row>
    <row r="32" spans="1:15">
      <c r="A32" s="56" t="s">
        <v>217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53">
        <v>0</v>
      </c>
    </row>
    <row r="33" spans="1:15">
      <c r="A33" s="56" t="s">
        <v>218</v>
      </c>
      <c r="B33" s="27">
        <v>0</v>
      </c>
      <c r="C33" s="27">
        <v>75</v>
      </c>
      <c r="D33" s="27">
        <v>75</v>
      </c>
      <c r="E33" s="27">
        <v>75</v>
      </c>
      <c r="F33" s="27">
        <v>75</v>
      </c>
      <c r="G33" s="27">
        <v>75</v>
      </c>
      <c r="H33" s="27">
        <v>75</v>
      </c>
      <c r="I33" s="27">
        <v>75</v>
      </c>
      <c r="J33" s="27">
        <v>75</v>
      </c>
      <c r="K33" s="27">
        <v>75</v>
      </c>
      <c r="L33" s="27">
        <v>75</v>
      </c>
      <c r="M33" s="27">
        <v>75</v>
      </c>
      <c r="N33" s="27">
        <v>75</v>
      </c>
      <c r="O33" s="53">
        <v>900</v>
      </c>
    </row>
    <row r="34" spans="1:15">
      <c r="A34" s="56" t="s">
        <v>219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53">
        <v>0</v>
      </c>
    </row>
    <row r="35" spans="1:15">
      <c r="A35" s="56" t="s">
        <v>220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53">
        <v>0</v>
      </c>
    </row>
    <row r="36" spans="1:15">
      <c r="A36" s="56" t="s">
        <v>221</v>
      </c>
      <c r="B36" s="27">
        <v>750</v>
      </c>
      <c r="C36" s="27">
        <v>85</v>
      </c>
      <c r="D36" s="27">
        <v>85</v>
      </c>
      <c r="E36" s="27">
        <v>85</v>
      </c>
      <c r="F36" s="27">
        <v>85</v>
      </c>
      <c r="G36" s="27">
        <v>85</v>
      </c>
      <c r="H36" s="27">
        <v>85</v>
      </c>
      <c r="I36" s="27">
        <v>85</v>
      </c>
      <c r="J36" s="27">
        <v>85</v>
      </c>
      <c r="K36" s="27">
        <v>85</v>
      </c>
      <c r="L36" s="27">
        <v>85</v>
      </c>
      <c r="M36" s="27">
        <v>85</v>
      </c>
      <c r="N36" s="27">
        <v>85</v>
      </c>
      <c r="O36" s="53">
        <v>1770</v>
      </c>
    </row>
    <row r="37" spans="1:15">
      <c r="A37" s="56" t="s">
        <v>222</v>
      </c>
      <c r="B37" s="27">
        <v>0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53">
        <v>0</v>
      </c>
    </row>
    <row r="38" spans="1:15">
      <c r="A38" s="56">
        <v>0</v>
      </c>
      <c r="B38" s="27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53">
        <v>0</v>
      </c>
    </row>
    <row r="39" spans="1:15">
      <c r="A39" s="56" t="s">
        <v>189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53">
        <v>0</v>
      </c>
    </row>
    <row r="40" spans="1:15">
      <c r="A40" s="56" t="s">
        <v>189</v>
      </c>
      <c r="B40" s="27">
        <v>500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53">
        <v>500</v>
      </c>
    </row>
    <row r="41" spans="1:15">
      <c r="A41" s="57" t="s">
        <v>223</v>
      </c>
      <c r="B41" s="34">
        <v>3372.14</v>
      </c>
      <c r="C41" s="34">
        <v>309.94444444444446</v>
      </c>
      <c r="D41" s="34">
        <v>559.94444444444446</v>
      </c>
      <c r="E41" s="34">
        <v>859.94444444444446</v>
      </c>
      <c r="F41" s="34">
        <v>559.94444444444446</v>
      </c>
      <c r="G41" s="34">
        <v>609.94444444444446</v>
      </c>
      <c r="H41" s="34">
        <v>1009.9444444444445</v>
      </c>
      <c r="I41" s="34">
        <v>609.94444444444446</v>
      </c>
      <c r="J41" s="34">
        <v>8559.9444444444453</v>
      </c>
      <c r="K41" s="34">
        <v>9059.9444444444453</v>
      </c>
      <c r="L41" s="34">
        <v>8559.9444444444453</v>
      </c>
      <c r="M41" s="34">
        <v>8709.9444444444453</v>
      </c>
      <c r="N41" s="34">
        <v>9009.9444444444453</v>
      </c>
      <c r="O41" s="58">
        <v>51791.473333333335</v>
      </c>
    </row>
    <row r="42" spans="1:15">
      <c r="A42" s="59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52"/>
    </row>
    <row r="43" spans="1:15">
      <c r="A43" s="57" t="s">
        <v>224</v>
      </c>
      <c r="B43" s="34">
        <v>-3372.14</v>
      </c>
      <c r="C43" s="34">
        <v>-309.94444444444446</v>
      </c>
      <c r="D43" s="34">
        <v>-559.94444444444446</v>
      </c>
      <c r="E43" s="34">
        <v>1235.0555555555557</v>
      </c>
      <c r="F43" s="34">
        <v>2163.5555555555557</v>
      </c>
      <c r="G43" s="34">
        <v>2930.6055555555558</v>
      </c>
      <c r="H43" s="34">
        <v>7782.7705555555558</v>
      </c>
      <c r="I43" s="34">
        <v>11239.585055555555</v>
      </c>
      <c r="J43" s="34">
        <v>7431.0439055555544</v>
      </c>
      <c r="K43" s="34">
        <v>17263.330410555558</v>
      </c>
      <c r="L43" s="34">
        <v>27281.423867055557</v>
      </c>
      <c r="M43" s="34">
        <v>29771.123867055554</v>
      </c>
      <c r="N43" s="34">
        <v>43641.703867055556</v>
      </c>
      <c r="O43" s="58">
        <v>146498.16930616667</v>
      </c>
    </row>
    <row r="44" spans="1:1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/>
    </row>
    <row r="45" spans="1:15">
      <c r="A45" s="62" t="s">
        <v>225</v>
      </c>
      <c r="B45" s="46">
        <v>0</v>
      </c>
      <c r="C45" s="46">
        <v>79.166666666666671</v>
      </c>
      <c r="D45" s="46">
        <v>77.271903236043414</v>
      </c>
      <c r="E45" s="46">
        <v>75.361350110164963</v>
      </c>
      <c r="F45" s="46">
        <v>73.434875708237527</v>
      </c>
      <c r="G45" s="46">
        <v>71.492347352960692</v>
      </c>
      <c r="H45" s="46">
        <v>69.533631261389885</v>
      </c>
      <c r="I45" s="46">
        <v>67.558592535722667</v>
      </c>
      <c r="J45" s="46">
        <v>65.567095154008214</v>
      </c>
      <c r="K45" s="46">
        <v>63.559001960779462</v>
      </c>
      <c r="L45" s="46">
        <v>61.534174657607146</v>
      </c>
      <c r="M45" s="46">
        <v>59.492473793575066</v>
      </c>
      <c r="N45" s="46">
        <v>57.433758755676045</v>
      </c>
      <c r="O45" s="53">
        <v>821.40587119283191</v>
      </c>
    </row>
    <row r="46" spans="1:15">
      <c r="A46" s="62" t="s">
        <v>226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53">
        <v>0</v>
      </c>
    </row>
    <row r="47" spans="1:15">
      <c r="A47" s="56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63"/>
    </row>
    <row r="48" spans="1:15" ht="16.5" thickBot="1">
      <c r="A48" s="64" t="s">
        <v>227</v>
      </c>
      <c r="B48" s="65">
        <v>-3372.14</v>
      </c>
      <c r="C48" s="65">
        <v>-389.11111111111114</v>
      </c>
      <c r="D48" s="65">
        <v>-637.21634768048784</v>
      </c>
      <c r="E48" s="65">
        <v>1159.6942054453907</v>
      </c>
      <c r="F48" s="65">
        <v>2090.1206798473181</v>
      </c>
      <c r="G48" s="65">
        <v>2859.1132082025952</v>
      </c>
      <c r="H48" s="65">
        <v>7713.2369242941659</v>
      </c>
      <c r="I48" s="65">
        <v>11172.026463019833</v>
      </c>
      <c r="J48" s="65">
        <v>7365.4768104015466</v>
      </c>
      <c r="K48" s="65">
        <v>17199.771408594777</v>
      </c>
      <c r="L48" s="65">
        <v>27219.889692397948</v>
      </c>
      <c r="M48" s="65">
        <v>29711.631393261978</v>
      </c>
      <c r="N48" s="65">
        <v>43584.270108299883</v>
      </c>
      <c r="O48" s="66">
        <v>145676.76343497384</v>
      </c>
    </row>
    <row r="49" spans="1:14">
      <c r="E49" s="40"/>
      <c r="H49" s="40"/>
      <c r="K49" s="40"/>
      <c r="N49" s="40"/>
    </row>
    <row r="50" spans="1:14" ht="16.5" thickBot="1"/>
    <row r="51" spans="1:14">
      <c r="A51" s="67">
        <v>2009</v>
      </c>
      <c r="B51" s="68" t="s">
        <v>125</v>
      </c>
      <c r="C51" s="68" t="s">
        <v>126</v>
      </c>
      <c r="D51" s="68" t="s">
        <v>127</v>
      </c>
      <c r="E51" s="68" t="s">
        <v>128</v>
      </c>
      <c r="F51" s="68" t="s">
        <v>129</v>
      </c>
      <c r="G51" s="68" t="s">
        <v>130</v>
      </c>
      <c r="H51" s="68" t="s">
        <v>131</v>
      </c>
      <c r="I51" s="68" t="s">
        <v>132</v>
      </c>
      <c r="J51" s="68" t="s">
        <v>133</v>
      </c>
      <c r="K51" s="68" t="s">
        <v>134</v>
      </c>
      <c r="L51" s="68" t="s">
        <v>135</v>
      </c>
      <c r="M51" s="68" t="s">
        <v>136</v>
      </c>
      <c r="N51" s="69" t="s">
        <v>40</v>
      </c>
    </row>
    <row r="52" spans="1:14">
      <c r="A52" s="51" t="s">
        <v>192</v>
      </c>
      <c r="B52" s="46">
        <v>36828.488986900004</v>
      </c>
      <c r="C52" s="46">
        <v>36263.241740174999</v>
      </c>
      <c r="D52" s="46">
        <v>34634.681305131249</v>
      </c>
      <c r="E52" s="46">
        <v>37629.448478848441</v>
      </c>
      <c r="F52" s="46">
        <v>41630.08635913633</v>
      </c>
      <c r="G52" s="46">
        <v>41042.877269352248</v>
      </c>
      <c r="H52" s="46">
        <v>42435.595452014182</v>
      </c>
      <c r="I52" s="46">
        <v>45234.696589010637</v>
      </c>
      <c r="J52" s="46">
        <v>43746.334941757981</v>
      </c>
      <c r="K52" s="46">
        <v>44463.188706318484</v>
      </c>
      <c r="L52" s="46">
        <v>48850.391529738859</v>
      </c>
      <c r="M52" s="46">
        <v>47819.856147304148</v>
      </c>
      <c r="N52" s="52">
        <v>500578.88750568754</v>
      </c>
    </row>
    <row r="53" spans="1:14">
      <c r="A53" s="51" t="s">
        <v>193</v>
      </c>
      <c r="B53" s="27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53">
        <v>0</v>
      </c>
    </row>
    <row r="54" spans="1:14">
      <c r="A54" s="54" t="s">
        <v>194</v>
      </c>
      <c r="B54" s="38">
        <v>36828.488986900004</v>
      </c>
      <c r="C54" s="38">
        <v>36263.241740174999</v>
      </c>
      <c r="D54" s="38">
        <v>34634.681305131249</v>
      </c>
      <c r="E54" s="38">
        <v>37629.448478848441</v>
      </c>
      <c r="F54" s="38">
        <v>41630.08635913633</v>
      </c>
      <c r="G54" s="38">
        <v>41042.877269352248</v>
      </c>
      <c r="H54" s="38">
        <v>42435.595452014182</v>
      </c>
      <c r="I54" s="38">
        <v>45234.696589010637</v>
      </c>
      <c r="J54" s="38">
        <v>43746.334941757981</v>
      </c>
      <c r="K54" s="38">
        <v>44463.188706318484</v>
      </c>
      <c r="L54" s="38">
        <v>48850.391529738859</v>
      </c>
      <c r="M54" s="38">
        <v>47819.856147304148</v>
      </c>
      <c r="N54" s="55">
        <v>500578.88750568754</v>
      </c>
    </row>
    <row r="55" spans="1:14">
      <c r="A55" s="56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63"/>
    </row>
    <row r="56" spans="1:14">
      <c r="A56" s="51" t="s">
        <v>195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63"/>
    </row>
    <row r="57" spans="1:14">
      <c r="A57" s="56" t="s">
        <v>196</v>
      </c>
      <c r="B57" s="27">
        <v>500</v>
      </c>
      <c r="C57" s="27">
        <v>750</v>
      </c>
      <c r="D57" s="27">
        <v>500</v>
      </c>
      <c r="E57" s="27">
        <v>500</v>
      </c>
      <c r="F57" s="27">
        <v>500</v>
      </c>
      <c r="G57" s="27">
        <v>750</v>
      </c>
      <c r="H57" s="27">
        <v>500</v>
      </c>
      <c r="I57" s="27">
        <v>500</v>
      </c>
      <c r="J57" s="27">
        <v>750</v>
      </c>
      <c r="K57" s="27">
        <v>500</v>
      </c>
      <c r="L57" s="27">
        <v>750</v>
      </c>
      <c r="M57" s="27">
        <v>750</v>
      </c>
      <c r="N57" s="53">
        <v>7250</v>
      </c>
    </row>
    <row r="58" spans="1:14">
      <c r="A58" s="56" t="s">
        <v>197</v>
      </c>
      <c r="B58" s="27">
        <v>0</v>
      </c>
      <c r="C58" s="27">
        <v>0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53">
        <v>0</v>
      </c>
    </row>
    <row r="59" spans="1:14">
      <c r="A59" s="56" t="s">
        <v>198</v>
      </c>
      <c r="B59" s="27">
        <v>50</v>
      </c>
      <c r="C59" s="27">
        <v>50</v>
      </c>
      <c r="D59" s="27">
        <v>50</v>
      </c>
      <c r="E59" s="27">
        <v>50</v>
      </c>
      <c r="F59" s="27">
        <v>50</v>
      </c>
      <c r="G59" s="27">
        <v>50</v>
      </c>
      <c r="H59" s="27">
        <v>50</v>
      </c>
      <c r="I59" s="27">
        <v>50</v>
      </c>
      <c r="J59" s="27">
        <v>50</v>
      </c>
      <c r="K59" s="27">
        <v>50</v>
      </c>
      <c r="L59" s="27">
        <v>50</v>
      </c>
      <c r="M59" s="27">
        <v>50</v>
      </c>
      <c r="N59" s="53">
        <v>600</v>
      </c>
    </row>
    <row r="60" spans="1:14">
      <c r="A60" s="56" t="s">
        <v>199</v>
      </c>
      <c r="B60" s="27">
        <v>49.94444444444445</v>
      </c>
      <c r="C60" s="27">
        <v>49.94444444444445</v>
      </c>
      <c r="D60" s="27">
        <v>49.94444444444445</v>
      </c>
      <c r="E60" s="27">
        <v>49.94444444444445</v>
      </c>
      <c r="F60" s="27">
        <v>49.94444444444445</v>
      </c>
      <c r="G60" s="27">
        <v>49.94444444444445</v>
      </c>
      <c r="H60" s="27">
        <v>49.94444444444445</v>
      </c>
      <c r="I60" s="27">
        <v>49.94444444444445</v>
      </c>
      <c r="J60" s="27">
        <v>49.94444444444445</v>
      </c>
      <c r="K60" s="27">
        <v>49.94444444444445</v>
      </c>
      <c r="L60" s="27">
        <v>49.94444444444445</v>
      </c>
      <c r="M60" s="27">
        <v>49.94444444444445</v>
      </c>
      <c r="N60" s="53">
        <v>599.33333333333337</v>
      </c>
    </row>
    <row r="61" spans="1:14">
      <c r="A61" s="56" t="s">
        <v>200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53">
        <v>0</v>
      </c>
    </row>
    <row r="62" spans="1:14">
      <c r="A62" s="56" t="s">
        <v>201</v>
      </c>
      <c r="B62" s="27">
        <v>500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53">
        <v>500</v>
      </c>
    </row>
    <row r="63" spans="1:14">
      <c r="A63" s="56" t="s">
        <v>202</v>
      </c>
      <c r="B63" s="27">
        <v>0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53">
        <v>0</v>
      </c>
    </row>
    <row r="64" spans="1:14">
      <c r="A64" s="56" t="s">
        <v>203</v>
      </c>
      <c r="B64" s="27">
        <v>100</v>
      </c>
      <c r="C64" s="27">
        <v>100</v>
      </c>
      <c r="D64" s="27">
        <v>100</v>
      </c>
      <c r="E64" s="27">
        <v>100</v>
      </c>
      <c r="F64" s="27">
        <v>100</v>
      </c>
      <c r="G64" s="27">
        <v>100</v>
      </c>
      <c r="H64" s="27">
        <v>100</v>
      </c>
      <c r="I64" s="27">
        <v>100</v>
      </c>
      <c r="J64" s="27">
        <v>100</v>
      </c>
      <c r="K64" s="27">
        <v>100</v>
      </c>
      <c r="L64" s="27">
        <v>100</v>
      </c>
      <c r="M64" s="27">
        <v>100</v>
      </c>
      <c r="N64" s="53">
        <v>1200</v>
      </c>
    </row>
    <row r="65" spans="1:14">
      <c r="A65" s="56" t="s">
        <v>204</v>
      </c>
      <c r="B65" s="27">
        <v>0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53">
        <v>0</v>
      </c>
    </row>
    <row r="66" spans="1:14">
      <c r="A66" s="56" t="s">
        <v>205</v>
      </c>
      <c r="B66" s="27">
        <v>100</v>
      </c>
      <c r="C66" s="27">
        <v>100</v>
      </c>
      <c r="D66" s="27">
        <v>100</v>
      </c>
      <c r="E66" s="27">
        <v>100</v>
      </c>
      <c r="F66" s="27">
        <v>100</v>
      </c>
      <c r="G66" s="27">
        <v>100</v>
      </c>
      <c r="H66" s="27">
        <v>100</v>
      </c>
      <c r="I66" s="27">
        <v>100</v>
      </c>
      <c r="J66" s="27">
        <v>100</v>
      </c>
      <c r="K66" s="27">
        <v>100</v>
      </c>
      <c r="L66" s="27">
        <v>100</v>
      </c>
      <c r="M66" s="27">
        <v>100</v>
      </c>
      <c r="N66" s="53">
        <v>1200</v>
      </c>
    </row>
    <row r="67" spans="1:14">
      <c r="A67" s="56" t="s">
        <v>206</v>
      </c>
      <c r="B67" s="27">
        <v>0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53">
        <v>0</v>
      </c>
    </row>
    <row r="68" spans="1:14">
      <c r="A68" s="56" t="s">
        <v>207</v>
      </c>
      <c r="B68" s="27">
        <v>50</v>
      </c>
      <c r="C68" s="27">
        <v>0</v>
      </c>
      <c r="D68" s="27">
        <v>50</v>
      </c>
      <c r="E68" s="27">
        <v>0</v>
      </c>
      <c r="F68" s="27">
        <v>50</v>
      </c>
      <c r="G68" s="27">
        <v>0</v>
      </c>
      <c r="H68" s="27">
        <v>50</v>
      </c>
      <c r="I68" s="27">
        <v>0</v>
      </c>
      <c r="J68" s="27">
        <v>50</v>
      </c>
      <c r="K68" s="27">
        <v>0</v>
      </c>
      <c r="L68" s="27">
        <v>50</v>
      </c>
      <c r="M68" s="27">
        <v>0</v>
      </c>
      <c r="N68" s="53">
        <v>300</v>
      </c>
    </row>
    <row r="69" spans="1:14">
      <c r="A69" s="56" t="s">
        <v>208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53">
        <v>0</v>
      </c>
    </row>
    <row r="70" spans="1:14">
      <c r="A70" s="56" t="s">
        <v>209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53"/>
    </row>
    <row r="71" spans="1:14">
      <c r="A71" s="56" t="s">
        <v>210</v>
      </c>
      <c r="B71" s="27">
        <v>6000</v>
      </c>
      <c r="C71" s="27">
        <v>6000</v>
      </c>
      <c r="D71" s="27">
        <v>6000</v>
      </c>
      <c r="E71" s="27">
        <v>6000</v>
      </c>
      <c r="F71" s="27">
        <v>6000</v>
      </c>
      <c r="G71" s="27">
        <v>6000</v>
      </c>
      <c r="H71" s="27">
        <v>6000</v>
      </c>
      <c r="I71" s="27">
        <v>6000</v>
      </c>
      <c r="J71" s="27">
        <v>6000</v>
      </c>
      <c r="K71" s="27">
        <v>6000</v>
      </c>
      <c r="L71" s="27">
        <v>6000</v>
      </c>
      <c r="M71" s="27">
        <v>6000</v>
      </c>
      <c r="N71" s="53">
        <v>72000</v>
      </c>
    </row>
    <row r="72" spans="1:14">
      <c r="A72" s="56" t="s">
        <v>211</v>
      </c>
      <c r="B72" s="27">
        <v>720</v>
      </c>
      <c r="C72" s="27">
        <v>720</v>
      </c>
      <c r="D72" s="27">
        <v>720</v>
      </c>
      <c r="E72" s="27">
        <v>720</v>
      </c>
      <c r="F72" s="27">
        <v>720</v>
      </c>
      <c r="G72" s="27">
        <v>720</v>
      </c>
      <c r="H72" s="27">
        <v>720</v>
      </c>
      <c r="I72" s="27">
        <v>720</v>
      </c>
      <c r="J72" s="27">
        <v>720</v>
      </c>
      <c r="K72" s="27">
        <v>720</v>
      </c>
      <c r="L72" s="27">
        <v>720</v>
      </c>
      <c r="M72" s="27">
        <v>720</v>
      </c>
      <c r="N72" s="53">
        <v>8640</v>
      </c>
    </row>
    <row r="73" spans="1:14">
      <c r="A73" s="56" t="s">
        <v>212</v>
      </c>
      <c r="B73" s="27">
        <v>2400</v>
      </c>
      <c r="C73" s="27">
        <v>2400</v>
      </c>
      <c r="D73" s="27">
        <v>2400</v>
      </c>
      <c r="E73" s="27">
        <v>2400</v>
      </c>
      <c r="F73" s="27">
        <v>2400</v>
      </c>
      <c r="G73" s="27">
        <v>2400</v>
      </c>
      <c r="H73" s="27">
        <v>2400</v>
      </c>
      <c r="I73" s="27">
        <v>2400</v>
      </c>
      <c r="J73" s="27">
        <v>2400</v>
      </c>
      <c r="K73" s="27">
        <v>2400</v>
      </c>
      <c r="L73" s="27">
        <v>2400</v>
      </c>
      <c r="M73" s="27">
        <v>2400</v>
      </c>
      <c r="N73" s="53">
        <v>28800</v>
      </c>
    </row>
    <row r="74" spans="1:14">
      <c r="A74" s="56" t="s">
        <v>213</v>
      </c>
      <c r="B74" s="27">
        <v>1200</v>
      </c>
      <c r="C74" s="27">
        <v>0</v>
      </c>
      <c r="D74" s="27">
        <v>250</v>
      </c>
      <c r="E74" s="27">
        <v>0</v>
      </c>
      <c r="F74" s="27">
        <v>0</v>
      </c>
      <c r="G74" s="27">
        <v>250</v>
      </c>
      <c r="H74" s="27">
        <v>0</v>
      </c>
      <c r="I74" s="27">
        <v>0</v>
      </c>
      <c r="J74" s="27">
        <v>250</v>
      </c>
      <c r="K74" s="27">
        <v>0</v>
      </c>
      <c r="L74" s="27">
        <v>0</v>
      </c>
      <c r="M74" s="27">
        <v>250</v>
      </c>
      <c r="N74" s="53">
        <v>2200</v>
      </c>
    </row>
    <row r="75" spans="1:14">
      <c r="A75" s="56" t="s">
        <v>214</v>
      </c>
      <c r="B75" s="27">
        <v>0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53">
        <v>0</v>
      </c>
    </row>
    <row r="76" spans="1:14">
      <c r="A76" s="56" t="s">
        <v>215</v>
      </c>
      <c r="B76" s="27">
        <v>0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53">
        <v>0</v>
      </c>
    </row>
    <row r="77" spans="1:14">
      <c r="A77" s="56" t="s">
        <v>216</v>
      </c>
      <c r="B77" s="2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53">
        <v>0</v>
      </c>
    </row>
    <row r="78" spans="1:14">
      <c r="A78" s="56" t="s">
        <v>217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53">
        <v>0</v>
      </c>
    </row>
    <row r="79" spans="1:14">
      <c r="A79" s="56" t="s">
        <v>218</v>
      </c>
      <c r="B79" s="27">
        <v>75</v>
      </c>
      <c r="C79" s="27">
        <v>75</v>
      </c>
      <c r="D79" s="27">
        <v>75</v>
      </c>
      <c r="E79" s="27">
        <v>75</v>
      </c>
      <c r="F79" s="27">
        <v>75</v>
      </c>
      <c r="G79" s="27">
        <v>75</v>
      </c>
      <c r="H79" s="27">
        <v>75</v>
      </c>
      <c r="I79" s="27">
        <v>75</v>
      </c>
      <c r="J79" s="27">
        <v>75</v>
      </c>
      <c r="K79" s="27">
        <v>75</v>
      </c>
      <c r="L79" s="27">
        <v>75</v>
      </c>
      <c r="M79" s="27">
        <v>75</v>
      </c>
      <c r="N79" s="53">
        <v>900</v>
      </c>
    </row>
    <row r="80" spans="1:14">
      <c r="A80" s="56" t="s">
        <v>219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53">
        <v>0</v>
      </c>
    </row>
    <row r="81" spans="1:14">
      <c r="A81" s="56" t="s">
        <v>220</v>
      </c>
      <c r="B81" s="27">
        <v>0</v>
      </c>
      <c r="C81" s="27">
        <v>0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53">
        <v>0</v>
      </c>
    </row>
    <row r="82" spans="1:14">
      <c r="A82" s="56" t="s">
        <v>221</v>
      </c>
      <c r="B82" s="27">
        <v>85</v>
      </c>
      <c r="C82" s="27">
        <v>85</v>
      </c>
      <c r="D82" s="27">
        <v>85</v>
      </c>
      <c r="E82" s="27">
        <v>85</v>
      </c>
      <c r="F82" s="27">
        <v>85</v>
      </c>
      <c r="G82" s="27">
        <v>85</v>
      </c>
      <c r="H82" s="27">
        <v>85</v>
      </c>
      <c r="I82" s="27">
        <v>85</v>
      </c>
      <c r="J82" s="27">
        <v>85</v>
      </c>
      <c r="K82" s="27">
        <v>85</v>
      </c>
      <c r="L82" s="27">
        <v>85</v>
      </c>
      <c r="M82" s="27">
        <v>85</v>
      </c>
      <c r="N82" s="53">
        <v>1020</v>
      </c>
    </row>
    <row r="83" spans="1:14">
      <c r="A83" s="56" t="s">
        <v>222</v>
      </c>
      <c r="B83" s="27">
        <v>0</v>
      </c>
      <c r="C83" s="27">
        <v>0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53">
        <v>0</v>
      </c>
    </row>
    <row r="84" spans="1:14">
      <c r="A84" s="56">
        <v>0</v>
      </c>
      <c r="B84" s="27">
        <v>0</v>
      </c>
      <c r="C84" s="27">
        <v>0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53">
        <v>0</v>
      </c>
    </row>
    <row r="85" spans="1:14">
      <c r="A85" s="56" t="s">
        <v>189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53">
        <v>0</v>
      </c>
    </row>
    <row r="86" spans="1:14">
      <c r="A86" s="56" t="s">
        <v>189</v>
      </c>
      <c r="B86" s="27">
        <v>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53">
        <v>0</v>
      </c>
    </row>
    <row r="87" spans="1:14">
      <c r="A87" s="57" t="s">
        <v>223</v>
      </c>
      <c r="B87" s="34">
        <v>11829.944444444445</v>
      </c>
      <c r="C87" s="34">
        <v>10329.944444444445</v>
      </c>
      <c r="D87" s="34">
        <v>10379.944444444445</v>
      </c>
      <c r="E87" s="34">
        <v>10079.944444444445</v>
      </c>
      <c r="F87" s="34">
        <v>10129.944444444445</v>
      </c>
      <c r="G87" s="34">
        <v>10579.944444444445</v>
      </c>
      <c r="H87" s="34">
        <v>10129.944444444445</v>
      </c>
      <c r="I87" s="34">
        <v>10079.944444444445</v>
      </c>
      <c r="J87" s="34">
        <v>10629.944444444445</v>
      </c>
      <c r="K87" s="34">
        <v>10079.944444444445</v>
      </c>
      <c r="L87" s="34">
        <v>10379.944444444445</v>
      </c>
      <c r="M87" s="34">
        <v>10579.944444444445</v>
      </c>
      <c r="N87" s="58">
        <v>125209.33333333333</v>
      </c>
    </row>
    <row r="88" spans="1:14">
      <c r="A88" s="5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1"/>
    </row>
    <row r="89" spans="1:14">
      <c r="A89" s="57" t="s">
        <v>224</v>
      </c>
      <c r="B89" s="34">
        <v>24998.544542455558</v>
      </c>
      <c r="C89" s="34">
        <v>25933.297295730554</v>
      </c>
      <c r="D89" s="34">
        <v>24254.736860686804</v>
      </c>
      <c r="E89" s="34">
        <v>27549.504034403995</v>
      </c>
      <c r="F89" s="34">
        <v>31500.141914691885</v>
      </c>
      <c r="G89" s="34">
        <v>30462.932824907803</v>
      </c>
      <c r="H89" s="34">
        <v>32305.651007569737</v>
      </c>
      <c r="I89" s="34">
        <v>35154.752144566191</v>
      </c>
      <c r="J89" s="34">
        <v>33116.390497313536</v>
      </c>
      <c r="K89" s="34">
        <v>34383.244261874039</v>
      </c>
      <c r="L89" s="34">
        <v>38470.447085294414</v>
      </c>
      <c r="M89" s="34">
        <v>37239.911702859703</v>
      </c>
      <c r="N89" s="58">
        <v>375369.55417235423</v>
      </c>
    </row>
    <row r="90" spans="1:14">
      <c r="A90" s="5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1"/>
    </row>
    <row r="91" spans="1:14">
      <c r="A91" s="62" t="s">
        <v>225</v>
      </c>
      <c r="B91" s="46">
        <v>55.357887759127863</v>
      </c>
      <c r="C91" s="46">
        <v>53.264717837608451</v>
      </c>
      <c r="D91" s="46">
        <v>51.154104833409697</v>
      </c>
      <c r="E91" s="46">
        <v>49.02590338750931</v>
      </c>
      <c r="F91" s="46">
        <v>46.879966929559743</v>
      </c>
      <c r="G91" s="46">
        <v>44.716147667793926</v>
      </c>
      <c r="H91" s="46">
        <v>42.534296578846728</v>
      </c>
      <c r="I91" s="46">
        <v>40.334263397491647</v>
      </c>
      <c r="J91" s="46">
        <v>38.115896606291933</v>
      </c>
      <c r="K91" s="46">
        <v>35.879043425165555</v>
      </c>
      <c r="L91" s="46">
        <v>33.623549800863124</v>
      </c>
      <c r="M91" s="46">
        <v>31.349260396358165</v>
      </c>
      <c r="N91" s="52">
        <v>522.23503862002622</v>
      </c>
    </row>
    <row r="92" spans="1:14">
      <c r="A92" s="62" t="s">
        <v>226</v>
      </c>
      <c r="B92" s="46">
        <v>0</v>
      </c>
      <c r="C92" s="46">
        <v>0</v>
      </c>
      <c r="D92" s="46">
        <v>0</v>
      </c>
      <c r="E92" s="46">
        <v>0</v>
      </c>
      <c r="F92" s="46">
        <v>0</v>
      </c>
      <c r="G92" s="46">
        <v>0</v>
      </c>
      <c r="H92" s="46">
        <v>0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52">
        <v>0</v>
      </c>
    </row>
    <row r="93" spans="1:14">
      <c r="A93" s="56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63"/>
    </row>
    <row r="94" spans="1:14" ht="16.5" thickBot="1">
      <c r="A94" s="64" t="s">
        <v>227</v>
      </c>
      <c r="B94" s="65">
        <v>24943.18665469643</v>
      </c>
      <c r="C94" s="65">
        <v>25880.032577892944</v>
      </c>
      <c r="D94" s="65">
        <v>24203.582755853393</v>
      </c>
      <c r="E94" s="65">
        <v>27500.478131016487</v>
      </c>
      <c r="F94" s="65">
        <v>31453.261947762327</v>
      </c>
      <c r="G94" s="65">
        <v>30418.216677240009</v>
      </c>
      <c r="H94" s="65">
        <v>32263.116710990889</v>
      </c>
      <c r="I94" s="65">
        <v>35114.417881168702</v>
      </c>
      <c r="J94" s="65">
        <v>33078.274600707242</v>
      </c>
      <c r="K94" s="65">
        <v>34347.365218448875</v>
      </c>
      <c r="L94" s="65">
        <v>38436.823535493553</v>
      </c>
      <c r="M94" s="65">
        <v>37208.562442463342</v>
      </c>
      <c r="N94" s="66">
        <v>374847.31913373421</v>
      </c>
    </row>
    <row r="96" spans="1:14" ht="16.5" thickBot="1">
      <c r="N96" s="40"/>
    </row>
    <row r="97" spans="1:14">
      <c r="A97" s="67">
        <v>2010</v>
      </c>
      <c r="B97" s="68" t="s">
        <v>125</v>
      </c>
      <c r="C97" s="68" t="s">
        <v>126</v>
      </c>
      <c r="D97" s="68" t="s">
        <v>127</v>
      </c>
      <c r="E97" s="68" t="s">
        <v>128</v>
      </c>
      <c r="F97" s="68" t="s">
        <v>129</v>
      </c>
      <c r="G97" s="68" t="s">
        <v>130</v>
      </c>
      <c r="H97" s="68" t="s">
        <v>131</v>
      </c>
      <c r="I97" s="68" t="s">
        <v>132</v>
      </c>
      <c r="J97" s="68" t="s">
        <v>133</v>
      </c>
      <c r="K97" s="68" t="s">
        <v>134</v>
      </c>
      <c r="L97" s="68" t="s">
        <v>135</v>
      </c>
      <c r="M97" s="68" t="s">
        <v>136</v>
      </c>
      <c r="N97" s="69" t="s">
        <v>40</v>
      </c>
    </row>
    <row r="98" spans="1:14">
      <c r="A98" s="51" t="s">
        <v>192</v>
      </c>
      <c r="B98" s="46">
        <v>33128.863858032229</v>
      </c>
      <c r="C98" s="46">
        <v>33488.522893524168</v>
      </c>
      <c r="D98" s="46">
        <v>37791.142170143125</v>
      </c>
      <c r="E98" s="46">
        <v>46260.844127607343</v>
      </c>
      <c r="F98" s="46">
        <v>55711.101845705503</v>
      </c>
      <c r="G98" s="46">
        <v>63418.39138427913</v>
      </c>
      <c r="H98" s="46">
        <v>69694.535538209355</v>
      </c>
      <c r="I98" s="46">
        <v>74798.185253657022</v>
      </c>
      <c r="J98" s="46">
        <v>78943.15582024277</v>
      </c>
      <c r="K98" s="46">
        <v>82305.670369182073</v>
      </c>
      <c r="L98" s="46">
        <v>87125.585580086568</v>
      </c>
      <c r="M98" s="46">
        <v>92264.695427624931</v>
      </c>
      <c r="N98" s="52">
        <v>754930.69426829426</v>
      </c>
    </row>
    <row r="99" spans="1:14">
      <c r="A99" s="51" t="s">
        <v>193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53">
        <v>0</v>
      </c>
    </row>
    <row r="100" spans="1:14">
      <c r="A100" s="54" t="s">
        <v>194</v>
      </c>
      <c r="B100" s="38">
        <v>33128.863858032229</v>
      </c>
      <c r="C100" s="38">
        <v>33488.522893524168</v>
      </c>
      <c r="D100" s="38">
        <v>37791.142170143125</v>
      </c>
      <c r="E100" s="38">
        <v>46260.844127607343</v>
      </c>
      <c r="F100" s="38">
        <v>55711.101845705503</v>
      </c>
      <c r="G100" s="38">
        <v>63418.39138427913</v>
      </c>
      <c r="H100" s="38">
        <v>69694.535538209355</v>
      </c>
      <c r="I100" s="38">
        <v>74798.185253657022</v>
      </c>
      <c r="J100" s="38">
        <v>78943.15582024277</v>
      </c>
      <c r="K100" s="38">
        <v>82305.670369182073</v>
      </c>
      <c r="L100" s="38">
        <v>87125.585580086568</v>
      </c>
      <c r="M100" s="38">
        <v>92264.695427624931</v>
      </c>
      <c r="N100" s="55">
        <v>754930.69426829426</v>
      </c>
    </row>
    <row r="101" spans="1:14">
      <c r="A101" s="56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63"/>
    </row>
    <row r="102" spans="1:14">
      <c r="A102" s="51" t="s">
        <v>195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63"/>
    </row>
    <row r="103" spans="1:14">
      <c r="A103" s="56" t="s">
        <v>196</v>
      </c>
      <c r="B103" s="27">
        <v>500</v>
      </c>
      <c r="C103" s="27">
        <v>750</v>
      </c>
      <c r="D103" s="27">
        <v>500</v>
      </c>
      <c r="E103" s="27">
        <v>500</v>
      </c>
      <c r="F103" s="27">
        <v>500</v>
      </c>
      <c r="G103" s="27">
        <v>750</v>
      </c>
      <c r="H103" s="27">
        <v>500</v>
      </c>
      <c r="I103" s="27">
        <v>500</v>
      </c>
      <c r="J103" s="27">
        <v>750</v>
      </c>
      <c r="K103" s="27">
        <v>500</v>
      </c>
      <c r="L103" s="27">
        <v>750</v>
      </c>
      <c r="M103" s="27">
        <v>750</v>
      </c>
      <c r="N103" s="53">
        <v>7250</v>
      </c>
    </row>
    <row r="104" spans="1:14">
      <c r="A104" s="56" t="s">
        <v>197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53">
        <v>0</v>
      </c>
    </row>
    <row r="105" spans="1:14">
      <c r="A105" s="56" t="s">
        <v>198</v>
      </c>
      <c r="B105" s="27">
        <v>50</v>
      </c>
      <c r="C105" s="27">
        <v>50</v>
      </c>
      <c r="D105" s="27">
        <v>50</v>
      </c>
      <c r="E105" s="27">
        <v>50</v>
      </c>
      <c r="F105" s="27">
        <v>50</v>
      </c>
      <c r="G105" s="27">
        <v>50</v>
      </c>
      <c r="H105" s="27">
        <v>50</v>
      </c>
      <c r="I105" s="27">
        <v>50</v>
      </c>
      <c r="J105" s="27">
        <v>50</v>
      </c>
      <c r="K105" s="27">
        <v>50</v>
      </c>
      <c r="L105" s="27">
        <v>50</v>
      </c>
      <c r="M105" s="27">
        <v>50</v>
      </c>
      <c r="N105" s="53">
        <v>600</v>
      </c>
    </row>
    <row r="106" spans="1:14">
      <c r="A106" s="56" t="s">
        <v>199</v>
      </c>
      <c r="B106" s="27">
        <v>49.94444444444445</v>
      </c>
      <c r="C106" s="27">
        <v>49.94444444444445</v>
      </c>
      <c r="D106" s="27">
        <v>49.94444444444445</v>
      </c>
      <c r="E106" s="27">
        <v>49.94444444444445</v>
      </c>
      <c r="F106" s="27">
        <v>49.94444444444445</v>
      </c>
      <c r="G106" s="27">
        <v>49.94444444444445</v>
      </c>
      <c r="H106" s="27">
        <v>49.94444444444445</v>
      </c>
      <c r="I106" s="27">
        <v>49.94444444444445</v>
      </c>
      <c r="J106" s="27">
        <v>49.94444444444445</v>
      </c>
      <c r="K106" s="27">
        <v>49.94444444444445</v>
      </c>
      <c r="L106" s="27">
        <v>49.94444444444445</v>
      </c>
      <c r="M106" s="27">
        <v>49.94444444444445</v>
      </c>
      <c r="N106" s="53">
        <v>599.33333333333337</v>
      </c>
    </row>
    <row r="107" spans="1:14">
      <c r="A107" s="56" t="s">
        <v>200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53">
        <v>0</v>
      </c>
    </row>
    <row r="108" spans="1:14">
      <c r="A108" s="56" t="s">
        <v>201</v>
      </c>
      <c r="B108" s="27">
        <v>500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53">
        <v>500</v>
      </c>
    </row>
    <row r="109" spans="1:14">
      <c r="A109" s="56" t="s">
        <v>202</v>
      </c>
      <c r="B109" s="27">
        <v>0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53">
        <v>0</v>
      </c>
    </row>
    <row r="110" spans="1:14">
      <c r="A110" s="56" t="s">
        <v>203</v>
      </c>
      <c r="B110" s="27">
        <v>100</v>
      </c>
      <c r="C110" s="27">
        <v>100</v>
      </c>
      <c r="D110" s="27">
        <v>100</v>
      </c>
      <c r="E110" s="27">
        <v>100</v>
      </c>
      <c r="F110" s="27">
        <v>100</v>
      </c>
      <c r="G110" s="27">
        <v>100</v>
      </c>
      <c r="H110" s="27">
        <v>100</v>
      </c>
      <c r="I110" s="27">
        <v>100</v>
      </c>
      <c r="J110" s="27">
        <v>100</v>
      </c>
      <c r="K110" s="27">
        <v>100</v>
      </c>
      <c r="L110" s="27">
        <v>100</v>
      </c>
      <c r="M110" s="27">
        <v>100</v>
      </c>
      <c r="N110" s="53">
        <v>1200</v>
      </c>
    </row>
    <row r="111" spans="1:14">
      <c r="A111" s="56" t="s">
        <v>204</v>
      </c>
      <c r="B111" s="27">
        <v>0</v>
      </c>
      <c r="C111" s="27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53">
        <v>0</v>
      </c>
    </row>
    <row r="112" spans="1:14">
      <c r="A112" s="56" t="s">
        <v>205</v>
      </c>
      <c r="B112" s="27">
        <v>100</v>
      </c>
      <c r="C112" s="27">
        <v>100</v>
      </c>
      <c r="D112" s="27">
        <v>100</v>
      </c>
      <c r="E112" s="27">
        <v>100</v>
      </c>
      <c r="F112" s="27">
        <v>100</v>
      </c>
      <c r="G112" s="27">
        <v>100</v>
      </c>
      <c r="H112" s="27">
        <v>100</v>
      </c>
      <c r="I112" s="27">
        <v>100</v>
      </c>
      <c r="J112" s="27">
        <v>100</v>
      </c>
      <c r="K112" s="27">
        <v>100</v>
      </c>
      <c r="L112" s="27">
        <v>100</v>
      </c>
      <c r="M112" s="27">
        <v>100</v>
      </c>
      <c r="N112" s="53">
        <v>1200</v>
      </c>
    </row>
    <row r="113" spans="1:14">
      <c r="A113" s="56" t="s">
        <v>206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53">
        <v>0</v>
      </c>
    </row>
    <row r="114" spans="1:14">
      <c r="A114" s="56" t="s">
        <v>207</v>
      </c>
      <c r="B114" s="27">
        <v>50</v>
      </c>
      <c r="C114" s="27">
        <v>50</v>
      </c>
      <c r="D114" s="27">
        <v>50</v>
      </c>
      <c r="E114" s="27">
        <v>50</v>
      </c>
      <c r="F114" s="27">
        <v>50</v>
      </c>
      <c r="G114" s="27">
        <v>50</v>
      </c>
      <c r="H114" s="27">
        <v>50</v>
      </c>
      <c r="I114" s="27">
        <v>50</v>
      </c>
      <c r="J114" s="27">
        <v>50</v>
      </c>
      <c r="K114" s="27">
        <v>50</v>
      </c>
      <c r="L114" s="27">
        <v>50</v>
      </c>
      <c r="M114" s="27">
        <v>50</v>
      </c>
      <c r="N114" s="53">
        <v>600</v>
      </c>
    </row>
    <row r="115" spans="1:14">
      <c r="A115" s="56" t="s">
        <v>208</v>
      </c>
      <c r="B115" s="27">
        <v>0</v>
      </c>
      <c r="C115" s="27">
        <v>0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53">
        <v>0</v>
      </c>
    </row>
    <row r="116" spans="1:14">
      <c r="A116" s="56" t="s">
        <v>209</v>
      </c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53"/>
    </row>
    <row r="117" spans="1:14">
      <c r="A117" s="56" t="s">
        <v>210</v>
      </c>
      <c r="B117" s="27">
        <v>6000</v>
      </c>
      <c r="C117" s="27">
        <v>6000</v>
      </c>
      <c r="D117" s="27">
        <v>6000</v>
      </c>
      <c r="E117" s="27">
        <v>6000</v>
      </c>
      <c r="F117" s="27">
        <v>6000</v>
      </c>
      <c r="G117" s="27">
        <v>6000</v>
      </c>
      <c r="H117" s="27">
        <v>6000</v>
      </c>
      <c r="I117" s="27">
        <v>6000</v>
      </c>
      <c r="J117" s="27">
        <v>6000</v>
      </c>
      <c r="K117" s="27">
        <v>6000</v>
      </c>
      <c r="L117" s="27">
        <v>6000</v>
      </c>
      <c r="M117" s="27">
        <v>6000</v>
      </c>
      <c r="N117" s="53">
        <v>72000</v>
      </c>
    </row>
    <row r="118" spans="1:14">
      <c r="A118" s="56" t="s">
        <v>211</v>
      </c>
      <c r="B118" s="27">
        <v>720</v>
      </c>
      <c r="C118" s="27">
        <v>720</v>
      </c>
      <c r="D118" s="27">
        <v>720</v>
      </c>
      <c r="E118" s="27">
        <v>720</v>
      </c>
      <c r="F118" s="27">
        <v>720</v>
      </c>
      <c r="G118" s="27">
        <v>720</v>
      </c>
      <c r="H118" s="27">
        <v>720</v>
      </c>
      <c r="I118" s="27">
        <v>720</v>
      </c>
      <c r="J118" s="27">
        <v>720</v>
      </c>
      <c r="K118" s="27">
        <v>720</v>
      </c>
      <c r="L118" s="27">
        <v>720</v>
      </c>
      <c r="M118" s="27">
        <v>720</v>
      </c>
      <c r="N118" s="53">
        <v>8640</v>
      </c>
    </row>
    <row r="119" spans="1:14">
      <c r="A119" s="56" t="s">
        <v>212</v>
      </c>
      <c r="B119" s="27">
        <v>2400</v>
      </c>
      <c r="C119" s="27">
        <v>2400</v>
      </c>
      <c r="D119" s="27">
        <v>2400</v>
      </c>
      <c r="E119" s="27">
        <v>2400</v>
      </c>
      <c r="F119" s="27">
        <v>2400</v>
      </c>
      <c r="G119" s="27">
        <v>2400</v>
      </c>
      <c r="H119" s="27">
        <v>2400</v>
      </c>
      <c r="I119" s="27">
        <v>2400</v>
      </c>
      <c r="J119" s="27">
        <v>2400</v>
      </c>
      <c r="K119" s="27">
        <v>2400</v>
      </c>
      <c r="L119" s="27">
        <v>2400</v>
      </c>
      <c r="M119" s="27">
        <v>2400</v>
      </c>
      <c r="N119" s="53">
        <v>28800</v>
      </c>
    </row>
    <row r="120" spans="1:14">
      <c r="A120" s="56" t="s">
        <v>213</v>
      </c>
      <c r="B120" s="27">
        <v>1200</v>
      </c>
      <c r="C120" s="27">
        <v>0</v>
      </c>
      <c r="D120" s="27">
        <v>250</v>
      </c>
      <c r="E120" s="27">
        <v>0</v>
      </c>
      <c r="F120" s="27">
        <v>0</v>
      </c>
      <c r="G120" s="27">
        <v>250</v>
      </c>
      <c r="H120" s="27">
        <v>0</v>
      </c>
      <c r="I120" s="27">
        <v>0</v>
      </c>
      <c r="J120" s="27">
        <v>250</v>
      </c>
      <c r="K120" s="27">
        <v>0</v>
      </c>
      <c r="L120" s="27">
        <v>0</v>
      </c>
      <c r="M120" s="27">
        <v>250</v>
      </c>
      <c r="N120" s="53">
        <v>2200</v>
      </c>
    </row>
    <row r="121" spans="1:14">
      <c r="A121" s="56" t="s">
        <v>214</v>
      </c>
      <c r="B121" s="27">
        <v>0</v>
      </c>
      <c r="C121" s="27">
        <v>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K121" s="27">
        <v>0</v>
      </c>
      <c r="L121" s="27">
        <v>0</v>
      </c>
      <c r="M121" s="27">
        <v>0</v>
      </c>
      <c r="N121" s="53">
        <v>0</v>
      </c>
    </row>
    <row r="122" spans="1:14">
      <c r="A122" s="56" t="s">
        <v>215</v>
      </c>
      <c r="B122" s="27">
        <v>0</v>
      </c>
      <c r="C122" s="27">
        <v>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53">
        <v>0</v>
      </c>
    </row>
    <row r="123" spans="1:14">
      <c r="A123" s="56" t="s">
        <v>216</v>
      </c>
      <c r="B123" s="27">
        <v>0</v>
      </c>
      <c r="C123" s="27">
        <v>0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53">
        <v>0</v>
      </c>
    </row>
    <row r="124" spans="1:14">
      <c r="A124" s="56" t="s">
        <v>217</v>
      </c>
      <c r="B124" s="27">
        <v>0</v>
      </c>
      <c r="C124" s="27">
        <v>0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K124" s="27">
        <v>0</v>
      </c>
      <c r="L124" s="27">
        <v>0</v>
      </c>
      <c r="M124" s="27">
        <v>0</v>
      </c>
      <c r="N124" s="53">
        <v>0</v>
      </c>
    </row>
    <row r="125" spans="1:14">
      <c r="A125" s="56" t="s">
        <v>218</v>
      </c>
      <c r="B125" s="27">
        <v>75</v>
      </c>
      <c r="C125" s="27">
        <v>75</v>
      </c>
      <c r="D125" s="27">
        <v>75</v>
      </c>
      <c r="E125" s="27">
        <v>75</v>
      </c>
      <c r="F125" s="27">
        <v>75</v>
      </c>
      <c r="G125" s="27">
        <v>75</v>
      </c>
      <c r="H125" s="27">
        <v>75</v>
      </c>
      <c r="I125" s="27">
        <v>75</v>
      </c>
      <c r="J125" s="27">
        <v>75</v>
      </c>
      <c r="K125" s="27">
        <v>75</v>
      </c>
      <c r="L125" s="27">
        <v>75</v>
      </c>
      <c r="M125" s="27">
        <v>75</v>
      </c>
      <c r="N125" s="53">
        <v>900</v>
      </c>
    </row>
    <row r="126" spans="1:14">
      <c r="A126" s="56" t="s">
        <v>219</v>
      </c>
      <c r="B126" s="27">
        <v>0</v>
      </c>
      <c r="C126" s="27">
        <v>0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K126" s="27">
        <v>0</v>
      </c>
      <c r="L126" s="27">
        <v>0</v>
      </c>
      <c r="M126" s="27">
        <v>0</v>
      </c>
      <c r="N126" s="53">
        <v>0</v>
      </c>
    </row>
    <row r="127" spans="1:14">
      <c r="A127" s="56" t="s">
        <v>220</v>
      </c>
      <c r="B127" s="27">
        <v>0</v>
      </c>
      <c r="C127" s="27">
        <v>0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53">
        <v>0</v>
      </c>
    </row>
    <row r="128" spans="1:14">
      <c r="A128" s="56" t="s">
        <v>221</v>
      </c>
      <c r="B128" s="27">
        <v>85</v>
      </c>
      <c r="C128" s="27">
        <v>85</v>
      </c>
      <c r="D128" s="27">
        <v>85</v>
      </c>
      <c r="E128" s="27">
        <v>85</v>
      </c>
      <c r="F128" s="27">
        <v>85</v>
      </c>
      <c r="G128" s="27">
        <v>85</v>
      </c>
      <c r="H128" s="27">
        <v>85</v>
      </c>
      <c r="I128" s="27">
        <v>85</v>
      </c>
      <c r="J128" s="27">
        <v>85</v>
      </c>
      <c r="K128" s="27">
        <v>85</v>
      </c>
      <c r="L128" s="27">
        <v>85</v>
      </c>
      <c r="M128" s="27">
        <v>85</v>
      </c>
      <c r="N128" s="53">
        <v>1020</v>
      </c>
    </row>
    <row r="129" spans="1:14">
      <c r="A129" s="56" t="s">
        <v>222</v>
      </c>
      <c r="B129" s="27">
        <v>0</v>
      </c>
      <c r="C129" s="27">
        <v>0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53">
        <v>0</v>
      </c>
    </row>
    <row r="130" spans="1:14">
      <c r="A130" s="56">
        <v>0</v>
      </c>
      <c r="B130" s="27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53">
        <v>0</v>
      </c>
    </row>
    <row r="131" spans="1:14">
      <c r="A131" s="56" t="s">
        <v>189</v>
      </c>
      <c r="B131" s="27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27">
        <v>0</v>
      </c>
      <c r="N131" s="53">
        <v>0</v>
      </c>
    </row>
    <row r="132" spans="1:14">
      <c r="A132" s="56" t="s">
        <v>189</v>
      </c>
      <c r="B132" s="27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53">
        <v>0</v>
      </c>
    </row>
    <row r="133" spans="1:14">
      <c r="A133" s="57" t="s">
        <v>223</v>
      </c>
      <c r="B133" s="34">
        <v>11829.944444444445</v>
      </c>
      <c r="C133" s="34">
        <v>10379.944444444445</v>
      </c>
      <c r="D133" s="34">
        <v>10379.944444444445</v>
      </c>
      <c r="E133" s="34">
        <v>10129.944444444445</v>
      </c>
      <c r="F133" s="34">
        <v>10129.944444444445</v>
      </c>
      <c r="G133" s="34">
        <v>10629.944444444445</v>
      </c>
      <c r="H133" s="34">
        <v>10129.944444444445</v>
      </c>
      <c r="I133" s="34">
        <v>10129.944444444445</v>
      </c>
      <c r="J133" s="34">
        <v>10629.944444444445</v>
      </c>
      <c r="K133" s="34">
        <v>10129.944444444445</v>
      </c>
      <c r="L133" s="34">
        <v>10379.944444444445</v>
      </c>
      <c r="M133" s="34">
        <v>10629.944444444445</v>
      </c>
      <c r="N133" s="58">
        <v>125509.33333333333</v>
      </c>
    </row>
    <row r="134" spans="1:14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1"/>
    </row>
    <row r="135" spans="1:14">
      <c r="A135" s="57" t="s">
        <v>224</v>
      </c>
      <c r="B135" s="34">
        <v>21298.919413587784</v>
      </c>
      <c r="C135" s="34">
        <v>23108.578449079723</v>
      </c>
      <c r="D135" s="34">
        <v>27411.197725698679</v>
      </c>
      <c r="E135" s="34">
        <v>36130.899683162897</v>
      </c>
      <c r="F135" s="34">
        <v>45581.157401261058</v>
      </c>
      <c r="G135" s="34">
        <v>52788.446939834685</v>
      </c>
      <c r="H135" s="34">
        <v>59564.59109376491</v>
      </c>
      <c r="I135" s="34">
        <v>64668.240809212577</v>
      </c>
      <c r="J135" s="34">
        <v>68313.211375798332</v>
      </c>
      <c r="K135" s="34">
        <v>72175.725924737635</v>
      </c>
      <c r="L135" s="34">
        <v>76745.64113564213</v>
      </c>
      <c r="M135" s="34">
        <v>81634.750983180478</v>
      </c>
      <c r="N135" s="58">
        <v>629421.36093496089</v>
      </c>
    </row>
    <row r="136" spans="1:14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1"/>
    </row>
    <row r="137" spans="1:14">
      <c r="A137" s="62" t="s">
        <v>225</v>
      </c>
      <c r="B137" s="46">
        <v>29.056018580149004</v>
      </c>
      <c r="C137" s="46">
        <v>26.743666415471438</v>
      </c>
      <c r="D137" s="46">
        <v>24.412044649421556</v>
      </c>
      <c r="E137" s="46">
        <v>22.060992701987924</v>
      </c>
      <c r="F137" s="46">
        <v>19.690348654992345</v>
      </c>
      <c r="G137" s="46">
        <v>17.299949240938471</v>
      </c>
      <c r="H137" s="46">
        <v>14.889629831767479</v>
      </c>
      <c r="I137" s="46">
        <v>12.459224427520065</v>
      </c>
      <c r="J137" s="46">
        <v>10.00856564490392</v>
      </c>
      <c r="K137" s="46">
        <v>7.5374847057659755</v>
      </c>
      <c r="L137" s="46">
        <v>5.0458114254685471</v>
      </c>
      <c r="M137" s="46">
        <v>2.5333742011686398</v>
      </c>
      <c r="N137" s="52">
        <v>191.73711047955535</v>
      </c>
    </row>
    <row r="138" spans="1:14">
      <c r="A138" s="62" t="s">
        <v>226</v>
      </c>
      <c r="B138" s="46">
        <v>0</v>
      </c>
      <c r="C138" s="46">
        <v>0</v>
      </c>
      <c r="D138" s="46">
        <v>0</v>
      </c>
      <c r="E138" s="46">
        <v>0</v>
      </c>
      <c r="F138" s="46">
        <v>0</v>
      </c>
      <c r="G138" s="46">
        <v>0</v>
      </c>
      <c r="H138" s="46">
        <v>0</v>
      </c>
      <c r="I138" s="46">
        <v>0</v>
      </c>
      <c r="J138" s="46">
        <v>0</v>
      </c>
      <c r="K138" s="46">
        <v>0</v>
      </c>
      <c r="L138" s="46">
        <v>0</v>
      </c>
      <c r="M138" s="46">
        <v>0</v>
      </c>
      <c r="N138" s="52">
        <v>0</v>
      </c>
    </row>
    <row r="139" spans="1:14">
      <c r="A139" s="56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63"/>
    </row>
    <row r="140" spans="1:14" ht="16.5" thickBot="1">
      <c r="A140" s="64" t="s">
        <v>227</v>
      </c>
      <c r="B140" s="65">
        <v>21269.863395007636</v>
      </c>
      <c r="C140" s="65">
        <v>23081.834782664253</v>
      </c>
      <c r="D140" s="65">
        <v>27386.785681049259</v>
      </c>
      <c r="E140" s="65">
        <v>36108.838690460907</v>
      </c>
      <c r="F140" s="65">
        <v>45561.467052606065</v>
      </c>
      <c r="G140" s="65">
        <v>52771.146990593748</v>
      </c>
      <c r="H140" s="65">
        <v>59549.701463933139</v>
      </c>
      <c r="I140" s="65">
        <v>64655.781584785058</v>
      </c>
      <c r="J140" s="65">
        <v>68303.202810153423</v>
      </c>
      <c r="K140" s="65">
        <v>72168.188440031867</v>
      </c>
      <c r="L140" s="65">
        <v>76740.595324216658</v>
      </c>
      <c r="M140" s="65">
        <v>81632.217608979307</v>
      </c>
      <c r="N140" s="66">
        <v>629229.62382448139</v>
      </c>
    </row>
  </sheetData>
  <mergeCells count="2">
    <mergeCell ref="E1:I1"/>
    <mergeCell ref="E2:I2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"/>
  <sheetViews>
    <sheetView topLeftCell="A10" workbookViewId="0">
      <selection activeCell="J34" sqref="J34"/>
    </sheetView>
  </sheetViews>
  <sheetFormatPr defaultRowHeight="12.75"/>
  <cols>
    <col min="1" max="1" width="41.140625" bestFit="1" customWidth="1"/>
    <col min="2" max="2" width="12.5703125" bestFit="1" customWidth="1"/>
    <col min="3" max="15" width="9.85546875" bestFit="1" customWidth="1"/>
  </cols>
  <sheetData>
    <row r="1" spans="1:15" ht="15.75">
      <c r="A1" s="17"/>
      <c r="B1" s="17"/>
      <c r="C1" s="17"/>
      <c r="D1" s="17"/>
      <c r="E1" s="128" t="s">
        <v>122</v>
      </c>
      <c r="F1" s="128"/>
      <c r="G1" s="128"/>
      <c r="H1" s="128"/>
      <c r="I1" s="128"/>
      <c r="J1" s="17"/>
      <c r="K1" s="17"/>
      <c r="L1" s="17"/>
      <c r="M1" s="17"/>
      <c r="N1" s="17"/>
      <c r="O1" s="17"/>
    </row>
    <row r="2" spans="1:15" ht="15.75">
      <c r="A2" s="17"/>
      <c r="B2" s="17"/>
      <c r="C2" s="17"/>
      <c r="D2" s="17"/>
      <c r="E2" s="129" t="s">
        <v>190</v>
      </c>
      <c r="F2" s="129"/>
      <c r="G2" s="129"/>
      <c r="H2" s="129"/>
      <c r="I2" s="129"/>
      <c r="J2" s="17"/>
      <c r="K2" s="17"/>
      <c r="L2" s="17"/>
      <c r="M2" s="17"/>
      <c r="N2" s="17"/>
      <c r="O2" s="17"/>
    </row>
    <row r="3" spans="1:15" ht="16.5" thickBot="1">
      <c r="A3" s="17"/>
      <c r="B3" s="17"/>
      <c r="C3" s="16"/>
      <c r="D3" s="17"/>
      <c r="E3" s="22"/>
      <c r="F3" s="22"/>
      <c r="G3" s="22"/>
      <c r="H3" s="22"/>
      <c r="I3" s="22"/>
      <c r="J3" s="17"/>
      <c r="K3" s="17"/>
      <c r="L3" s="17"/>
      <c r="M3" s="17"/>
      <c r="N3" s="17"/>
      <c r="O3" s="17"/>
    </row>
    <row r="4" spans="1:15" ht="15.75">
      <c r="A4" s="67">
        <v>2008</v>
      </c>
      <c r="B4" s="68" t="s">
        <v>124</v>
      </c>
      <c r="C4" s="68" t="s">
        <v>125</v>
      </c>
      <c r="D4" s="68" t="s">
        <v>126</v>
      </c>
      <c r="E4" s="68" t="s">
        <v>127</v>
      </c>
      <c r="F4" s="68" t="s">
        <v>128</v>
      </c>
      <c r="G4" s="68" t="s">
        <v>129</v>
      </c>
      <c r="H4" s="68" t="s">
        <v>130</v>
      </c>
      <c r="I4" s="68" t="s">
        <v>131</v>
      </c>
      <c r="J4" s="68" t="s">
        <v>132</v>
      </c>
      <c r="K4" s="68" t="s">
        <v>133</v>
      </c>
      <c r="L4" s="68" t="s">
        <v>134</v>
      </c>
      <c r="M4" s="68" t="s">
        <v>135</v>
      </c>
      <c r="N4" s="68" t="s">
        <v>136</v>
      </c>
      <c r="O4" s="69" t="s">
        <v>33</v>
      </c>
    </row>
    <row r="5" spans="1:15" ht="15.75">
      <c r="A5" s="56"/>
      <c r="B5" s="23"/>
      <c r="C5" s="22"/>
      <c r="D5" s="22"/>
      <c r="E5" s="22"/>
      <c r="F5" s="22"/>
      <c r="G5" s="22"/>
      <c r="H5" s="22"/>
      <c r="I5" s="22"/>
      <c r="J5" s="22"/>
      <c r="K5" s="24"/>
      <c r="L5" s="24"/>
      <c r="M5" s="24"/>
      <c r="N5" s="25"/>
      <c r="O5" s="70"/>
    </row>
    <row r="6" spans="1:15" ht="15.75">
      <c r="A6" s="51" t="s">
        <v>137</v>
      </c>
      <c r="B6" s="23"/>
      <c r="C6" s="22"/>
      <c r="D6" s="22"/>
      <c r="E6" s="22"/>
      <c r="F6" s="22"/>
      <c r="G6" s="22"/>
      <c r="H6" s="22"/>
      <c r="I6" s="22"/>
      <c r="J6" s="22"/>
      <c r="K6" s="24"/>
      <c r="L6" s="24"/>
      <c r="M6" s="24"/>
      <c r="N6" s="25"/>
      <c r="O6" s="71"/>
    </row>
    <row r="7" spans="1:15" ht="15.75">
      <c r="A7" s="56" t="s">
        <v>138</v>
      </c>
      <c r="B7" s="26"/>
      <c r="C7" s="27">
        <v>0</v>
      </c>
      <c r="D7" s="27">
        <v>0</v>
      </c>
      <c r="E7" s="27"/>
      <c r="F7" s="27"/>
      <c r="G7" s="27">
        <v>3540.55</v>
      </c>
      <c r="H7" s="27">
        <v>8792.7150000000001</v>
      </c>
      <c r="I7" s="27">
        <v>11849.529500000001</v>
      </c>
      <c r="J7" s="27">
        <v>15990.98835</v>
      </c>
      <c r="K7" s="27">
        <v>26323.274855000003</v>
      </c>
      <c r="L7" s="27">
        <v>35841.368311500002</v>
      </c>
      <c r="M7" s="27">
        <v>38481.068311499999</v>
      </c>
      <c r="N7" s="27">
        <v>52651.648311500001</v>
      </c>
      <c r="O7" s="72">
        <v>198289.6426395</v>
      </c>
    </row>
    <row r="8" spans="1:15" ht="15.75">
      <c r="A8" s="56" t="s">
        <v>139</v>
      </c>
      <c r="B8" s="26"/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72">
        <v>0</v>
      </c>
    </row>
    <row r="9" spans="1:15" ht="15.75">
      <c r="A9" s="56" t="s">
        <v>140</v>
      </c>
      <c r="B9" s="26">
        <v>3000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72">
        <v>3000</v>
      </c>
    </row>
    <row r="10" spans="1:15" ht="15.75">
      <c r="A10" s="56" t="s">
        <v>141</v>
      </c>
      <c r="B10" s="26">
        <v>9500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72">
        <v>9500</v>
      </c>
    </row>
    <row r="11" spans="1:15" ht="15.75">
      <c r="A11" s="56" t="s">
        <v>142</v>
      </c>
      <c r="B11" s="26"/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72">
        <v>0</v>
      </c>
    </row>
    <row r="12" spans="1:15" ht="15.75">
      <c r="A12" s="56" t="s">
        <v>143</v>
      </c>
      <c r="B12" s="26"/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72">
        <v>0</v>
      </c>
    </row>
    <row r="13" spans="1:15" ht="15.75">
      <c r="A13" s="73" t="s">
        <v>144</v>
      </c>
      <c r="B13" s="28">
        <v>12500</v>
      </c>
      <c r="C13" s="29">
        <v>0</v>
      </c>
      <c r="D13" s="29">
        <v>0</v>
      </c>
      <c r="E13" s="29">
        <v>2095</v>
      </c>
      <c r="F13" s="29">
        <v>2723.5</v>
      </c>
      <c r="G13" s="29">
        <v>3540.55</v>
      </c>
      <c r="H13" s="29">
        <v>8792.7150000000001</v>
      </c>
      <c r="I13" s="29">
        <v>11849.529500000001</v>
      </c>
      <c r="J13" s="29">
        <v>15990.98835</v>
      </c>
      <c r="K13" s="29">
        <v>26323.274855000003</v>
      </c>
      <c r="L13" s="29">
        <v>35841.368311500002</v>
      </c>
      <c r="M13" s="29">
        <v>38481.068311499999</v>
      </c>
      <c r="N13" s="29">
        <v>52651.648311500001</v>
      </c>
      <c r="O13" s="74">
        <v>210789.6426395</v>
      </c>
    </row>
    <row r="14" spans="1:15" ht="15.75">
      <c r="A14" s="73" t="s">
        <v>145</v>
      </c>
      <c r="B14" s="28">
        <v>12500</v>
      </c>
      <c r="C14" s="30">
        <v>7329.86</v>
      </c>
      <c r="D14" s="30">
        <v>1063.3217216585426</v>
      </c>
      <c r="E14" s="30">
        <v>-3158.2165566829153</v>
      </c>
      <c r="F14" s="30">
        <v>-5459.2548350243733</v>
      </c>
      <c r="G14" s="30">
        <v>-6643.2431133658311</v>
      </c>
      <c r="H14" s="30">
        <v>-2625.0663917072889</v>
      </c>
      <c r="I14" s="30">
        <v>1314.4822289185595</v>
      </c>
      <c r="J14" s="30">
        <v>11622.598967243768</v>
      </c>
      <c r="K14" s="30">
        <v>25646.002210568979</v>
      </c>
      <c r="L14" s="30">
        <v>34057.983172456014</v>
      </c>
      <c r="M14" s="30">
        <v>57330.846538947888</v>
      </c>
      <c r="N14" s="30">
        <v>93624.289905439771</v>
      </c>
      <c r="O14" s="74">
        <v>218119.50263950002</v>
      </c>
    </row>
    <row r="15" spans="1:15" ht="15.75">
      <c r="A15" s="56"/>
      <c r="B15" s="26"/>
      <c r="C15" s="27"/>
      <c r="D15" s="27"/>
      <c r="E15" s="27"/>
      <c r="F15" s="27"/>
      <c r="G15" s="27"/>
      <c r="H15" s="27"/>
      <c r="I15" s="27"/>
      <c r="J15" s="27"/>
      <c r="K15" s="31"/>
      <c r="L15" s="31"/>
      <c r="M15" s="31"/>
      <c r="N15" s="32"/>
      <c r="O15" s="72"/>
    </row>
    <row r="16" spans="1:15" ht="15.75">
      <c r="A16" s="51" t="s">
        <v>146</v>
      </c>
      <c r="B16" s="26"/>
      <c r="C16" s="27"/>
      <c r="D16" s="27"/>
      <c r="E16" s="27"/>
      <c r="F16" s="27"/>
      <c r="G16" s="27"/>
      <c r="H16" s="27"/>
      <c r="I16" s="27"/>
      <c r="J16" s="27"/>
      <c r="K16" s="31"/>
      <c r="L16" s="31"/>
      <c r="M16" s="31"/>
      <c r="N16" s="32"/>
      <c r="O16" s="72"/>
    </row>
    <row r="17" spans="1:15" ht="15.75">
      <c r="A17" s="56" t="s">
        <v>147</v>
      </c>
      <c r="B17" s="47"/>
      <c r="C17" s="46"/>
      <c r="D17" s="46"/>
      <c r="E17" s="46"/>
      <c r="F17" s="46"/>
      <c r="G17" s="46"/>
      <c r="H17" s="46"/>
      <c r="I17" s="46"/>
      <c r="J17" s="46"/>
      <c r="K17" s="48"/>
      <c r="L17" s="48"/>
      <c r="M17" s="48"/>
      <c r="N17" s="49"/>
      <c r="O17" s="72"/>
    </row>
    <row r="18" spans="1:15" ht="15.75">
      <c r="A18" s="56" t="s">
        <v>148</v>
      </c>
      <c r="B18" s="26">
        <v>0</v>
      </c>
      <c r="C18" s="27">
        <v>0</v>
      </c>
      <c r="D18" s="27">
        <v>1000</v>
      </c>
      <c r="E18" s="27">
        <v>0</v>
      </c>
      <c r="F18" s="27">
        <v>1000</v>
      </c>
      <c r="G18" s="27">
        <v>0</v>
      </c>
      <c r="H18" s="27">
        <v>1000</v>
      </c>
      <c r="I18" s="27">
        <v>1000</v>
      </c>
      <c r="J18" s="27">
        <v>1000</v>
      </c>
      <c r="K18" s="27">
        <v>4000</v>
      </c>
      <c r="L18" s="27">
        <v>4000</v>
      </c>
      <c r="M18" s="27">
        <v>4000</v>
      </c>
      <c r="N18" s="27">
        <v>4000</v>
      </c>
      <c r="O18" s="74">
        <v>21000</v>
      </c>
    </row>
    <row r="19" spans="1:15" ht="15.75">
      <c r="A19" s="56" t="s">
        <v>149</v>
      </c>
      <c r="B19" s="26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74">
        <v>0</v>
      </c>
    </row>
    <row r="20" spans="1:15" ht="15.75">
      <c r="A20" s="56" t="s">
        <v>150</v>
      </c>
      <c r="B20" s="26">
        <v>0</v>
      </c>
      <c r="C20" s="27">
        <v>5700</v>
      </c>
      <c r="D20" s="27">
        <v>4500</v>
      </c>
      <c r="E20" s="27">
        <v>3908</v>
      </c>
      <c r="F20" s="27">
        <v>2908</v>
      </c>
      <c r="G20" s="27">
        <v>3908</v>
      </c>
      <c r="H20" s="27">
        <v>2816.3333333333335</v>
      </c>
      <c r="I20" s="27">
        <v>3816.3333333333335</v>
      </c>
      <c r="J20" s="27">
        <v>2483.3333333333335</v>
      </c>
      <c r="K20" s="27">
        <v>3391.6666666666665</v>
      </c>
      <c r="L20" s="27">
        <v>2391.6666666666665</v>
      </c>
      <c r="M20" s="27">
        <v>3391.6666666666665</v>
      </c>
      <c r="N20" s="27">
        <v>2341.6666666666665</v>
      </c>
      <c r="O20" s="74">
        <v>41556.666666666657</v>
      </c>
    </row>
    <row r="21" spans="1:15" ht="15.75">
      <c r="A21" s="56" t="s">
        <v>151</v>
      </c>
      <c r="B21" s="47"/>
      <c r="C21" s="46"/>
      <c r="D21" s="46"/>
      <c r="E21" s="46"/>
      <c r="F21" s="46"/>
      <c r="G21" s="46"/>
      <c r="H21" s="46"/>
      <c r="I21" s="46"/>
      <c r="J21" s="46"/>
      <c r="K21" s="48"/>
      <c r="L21" s="48"/>
      <c r="M21" s="48"/>
      <c r="N21" s="49"/>
      <c r="O21" s="74"/>
    </row>
    <row r="22" spans="1:15" ht="15.75">
      <c r="A22" s="56" t="s">
        <v>152</v>
      </c>
      <c r="B22" s="26">
        <v>0</v>
      </c>
      <c r="C22" s="27">
        <v>0</v>
      </c>
      <c r="D22" s="27">
        <v>300</v>
      </c>
      <c r="E22" s="27">
        <v>300</v>
      </c>
      <c r="F22" s="27">
        <v>300</v>
      </c>
      <c r="G22" s="27">
        <v>300</v>
      </c>
      <c r="H22" s="27">
        <v>500</v>
      </c>
      <c r="I22" s="27">
        <v>300</v>
      </c>
      <c r="J22" s="27">
        <v>300</v>
      </c>
      <c r="K22" s="27">
        <v>500</v>
      </c>
      <c r="L22" s="27">
        <v>300</v>
      </c>
      <c r="M22" s="27">
        <v>400</v>
      </c>
      <c r="N22" s="27">
        <v>500</v>
      </c>
      <c r="O22" s="74">
        <v>4000</v>
      </c>
    </row>
    <row r="23" spans="1:15" ht="15.75">
      <c r="A23" s="56" t="s">
        <v>153</v>
      </c>
      <c r="B23" s="26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74">
        <v>0</v>
      </c>
    </row>
    <row r="24" spans="1:15" ht="15.75">
      <c r="A24" s="56" t="s">
        <v>154</v>
      </c>
      <c r="B24" s="26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74">
        <v>0</v>
      </c>
    </row>
    <row r="25" spans="1:15" ht="15.75">
      <c r="A25" s="56" t="s">
        <v>155</v>
      </c>
      <c r="B25" s="26">
        <v>500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74">
        <v>500</v>
      </c>
    </row>
    <row r="26" spans="1:15" ht="15.75">
      <c r="A26" s="56" t="s">
        <v>156</v>
      </c>
      <c r="B26" s="26">
        <v>200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74">
        <v>200</v>
      </c>
    </row>
    <row r="27" spans="1:15" ht="15.75">
      <c r="A27" s="56" t="s">
        <v>157</v>
      </c>
      <c r="B27" s="26">
        <v>50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74">
        <v>50</v>
      </c>
    </row>
    <row r="28" spans="1:15" ht="15.75">
      <c r="A28" s="56" t="s">
        <v>158</v>
      </c>
      <c r="B28" s="26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74">
        <v>0</v>
      </c>
    </row>
    <row r="29" spans="1:15" ht="15.75">
      <c r="A29" s="56" t="s">
        <v>159</v>
      </c>
      <c r="B29" s="26">
        <v>0</v>
      </c>
      <c r="C29" s="27">
        <v>50</v>
      </c>
      <c r="D29" s="27">
        <v>50</v>
      </c>
      <c r="E29" s="27">
        <v>50</v>
      </c>
      <c r="F29" s="27">
        <v>50</v>
      </c>
      <c r="G29" s="27">
        <v>50</v>
      </c>
      <c r="H29" s="27">
        <v>50</v>
      </c>
      <c r="I29" s="27">
        <v>50</v>
      </c>
      <c r="J29" s="27">
        <v>50</v>
      </c>
      <c r="K29" s="27">
        <v>50</v>
      </c>
      <c r="L29" s="27">
        <v>50</v>
      </c>
      <c r="M29" s="27">
        <v>50</v>
      </c>
      <c r="N29" s="27">
        <v>50</v>
      </c>
      <c r="O29" s="74">
        <v>600</v>
      </c>
    </row>
    <row r="30" spans="1:15" ht="15.75">
      <c r="A30" s="56" t="s">
        <v>160</v>
      </c>
      <c r="B30" s="26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74">
        <v>0</v>
      </c>
    </row>
    <row r="31" spans="1:15" ht="15.75">
      <c r="A31" s="56" t="s">
        <v>161</v>
      </c>
      <c r="B31" s="26">
        <v>45.14</v>
      </c>
      <c r="C31" s="27">
        <v>50</v>
      </c>
      <c r="D31" s="27">
        <v>0</v>
      </c>
      <c r="E31" s="27">
        <v>50</v>
      </c>
      <c r="F31" s="27">
        <v>0</v>
      </c>
      <c r="G31" s="27">
        <v>50</v>
      </c>
      <c r="H31" s="27">
        <v>0</v>
      </c>
      <c r="I31" s="27">
        <v>50</v>
      </c>
      <c r="J31" s="27">
        <v>0</v>
      </c>
      <c r="K31" s="27">
        <v>50</v>
      </c>
      <c r="L31" s="27">
        <v>0</v>
      </c>
      <c r="M31" s="27">
        <v>50</v>
      </c>
      <c r="N31" s="27">
        <v>0</v>
      </c>
      <c r="O31" s="74">
        <v>345.14</v>
      </c>
    </row>
    <row r="32" spans="1:15" ht="15.75">
      <c r="A32" s="56" t="s">
        <v>162</v>
      </c>
      <c r="B32" s="26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74">
        <v>0</v>
      </c>
    </row>
    <row r="33" spans="1:15" ht="15.75">
      <c r="A33" s="56" t="s">
        <v>163</v>
      </c>
      <c r="B33" s="4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74"/>
    </row>
    <row r="34" spans="1:15" ht="15.75">
      <c r="A34" s="56" t="s">
        <v>164</v>
      </c>
      <c r="B34" s="26">
        <v>0</v>
      </c>
      <c r="C34" s="27">
        <v>0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5000</v>
      </c>
      <c r="K34" s="27">
        <v>5000</v>
      </c>
      <c r="L34" s="27">
        <v>5000</v>
      </c>
      <c r="M34" s="27">
        <v>5000</v>
      </c>
      <c r="N34" s="27">
        <v>5000</v>
      </c>
      <c r="O34" s="74">
        <v>25000</v>
      </c>
    </row>
    <row r="35" spans="1:15" ht="15.75">
      <c r="A35" s="56" t="s">
        <v>165</v>
      </c>
      <c r="B35" s="26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600</v>
      </c>
      <c r="K35" s="27">
        <v>600</v>
      </c>
      <c r="L35" s="27">
        <v>600</v>
      </c>
      <c r="M35" s="27">
        <v>600</v>
      </c>
      <c r="N35" s="27">
        <v>600</v>
      </c>
      <c r="O35" s="74">
        <v>3000</v>
      </c>
    </row>
    <row r="36" spans="1:15" ht="15.75">
      <c r="A36" s="56" t="s">
        <v>166</v>
      </c>
      <c r="B36" s="26">
        <v>0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2400</v>
      </c>
      <c r="K36" s="27">
        <v>2400</v>
      </c>
      <c r="L36" s="27">
        <v>2400</v>
      </c>
      <c r="M36" s="27">
        <v>2400</v>
      </c>
      <c r="N36" s="27">
        <v>2400</v>
      </c>
      <c r="O36" s="74">
        <v>12000</v>
      </c>
    </row>
    <row r="37" spans="1:15" ht="15.75">
      <c r="A37" s="56" t="s">
        <v>167</v>
      </c>
      <c r="B37" s="26">
        <v>1327</v>
      </c>
      <c r="C37" s="27">
        <v>0</v>
      </c>
      <c r="D37" s="27">
        <v>0</v>
      </c>
      <c r="E37" s="27">
        <v>250</v>
      </c>
      <c r="F37" s="27">
        <v>0</v>
      </c>
      <c r="G37" s="27">
        <v>0</v>
      </c>
      <c r="H37" s="27">
        <v>250</v>
      </c>
      <c r="I37" s="27">
        <v>0</v>
      </c>
      <c r="J37" s="27">
        <v>0</v>
      </c>
      <c r="K37" s="27">
        <v>250</v>
      </c>
      <c r="L37" s="27">
        <v>0</v>
      </c>
      <c r="M37" s="27">
        <v>0</v>
      </c>
      <c r="N37" s="27">
        <v>250</v>
      </c>
      <c r="O37" s="74">
        <v>2327</v>
      </c>
    </row>
    <row r="38" spans="1:15" ht="15.75">
      <c r="A38" s="56" t="s">
        <v>168</v>
      </c>
      <c r="B38" s="26">
        <v>0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74">
        <v>0</v>
      </c>
    </row>
    <row r="39" spans="1:15" ht="15.75">
      <c r="A39" s="56" t="s">
        <v>169</v>
      </c>
      <c r="B39" s="26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74">
        <v>0</v>
      </c>
    </row>
    <row r="40" spans="1:15" ht="15.75">
      <c r="A40" s="56" t="s">
        <v>170</v>
      </c>
      <c r="B40" s="26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74">
        <v>0</v>
      </c>
    </row>
    <row r="41" spans="1:15" ht="15.75">
      <c r="A41" s="56" t="s">
        <v>171</v>
      </c>
      <c r="B41" s="26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74">
        <v>0</v>
      </c>
    </row>
    <row r="42" spans="1:15" ht="15.75">
      <c r="A42" s="56" t="s">
        <v>172</v>
      </c>
      <c r="B42" s="26">
        <v>0</v>
      </c>
      <c r="C42" s="27">
        <v>75</v>
      </c>
      <c r="D42" s="27">
        <v>75</v>
      </c>
      <c r="E42" s="27">
        <v>75</v>
      </c>
      <c r="F42" s="27">
        <v>75</v>
      </c>
      <c r="G42" s="27">
        <v>75</v>
      </c>
      <c r="H42" s="27">
        <v>75</v>
      </c>
      <c r="I42" s="27">
        <v>75</v>
      </c>
      <c r="J42" s="27">
        <v>75</v>
      </c>
      <c r="K42" s="27">
        <v>75</v>
      </c>
      <c r="L42" s="27">
        <v>75</v>
      </c>
      <c r="M42" s="27">
        <v>75</v>
      </c>
      <c r="N42" s="27">
        <v>75</v>
      </c>
      <c r="O42" s="74">
        <v>900</v>
      </c>
    </row>
    <row r="43" spans="1:15" ht="15.75">
      <c r="A43" s="56" t="s">
        <v>173</v>
      </c>
      <c r="B43" s="26">
        <v>0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74">
        <v>0</v>
      </c>
    </row>
    <row r="44" spans="1:15" ht="15.75">
      <c r="A44" s="56" t="s">
        <v>174</v>
      </c>
      <c r="B44" s="26">
        <v>0</v>
      </c>
      <c r="C44" s="27">
        <v>0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74">
        <v>0</v>
      </c>
    </row>
    <row r="45" spans="1:15" ht="15.75">
      <c r="A45" s="56" t="s">
        <v>175</v>
      </c>
      <c r="B45" s="26">
        <v>750</v>
      </c>
      <c r="C45" s="27">
        <v>85</v>
      </c>
      <c r="D45" s="27">
        <v>85</v>
      </c>
      <c r="E45" s="27">
        <v>85</v>
      </c>
      <c r="F45" s="27">
        <v>85</v>
      </c>
      <c r="G45" s="27">
        <v>85</v>
      </c>
      <c r="H45" s="27">
        <v>85</v>
      </c>
      <c r="I45" s="27">
        <v>85</v>
      </c>
      <c r="J45" s="27">
        <v>85</v>
      </c>
      <c r="K45" s="27">
        <v>85</v>
      </c>
      <c r="L45" s="27">
        <v>85</v>
      </c>
      <c r="M45" s="27">
        <v>85</v>
      </c>
      <c r="N45" s="27">
        <v>85</v>
      </c>
      <c r="O45" s="74">
        <v>1770</v>
      </c>
    </row>
    <row r="46" spans="1:15" ht="15.75">
      <c r="A46" s="56" t="s">
        <v>176</v>
      </c>
      <c r="B46" s="26">
        <v>0</v>
      </c>
      <c r="C46" s="27">
        <v>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74">
        <v>0</v>
      </c>
    </row>
    <row r="47" spans="1:15" ht="15.75">
      <c r="A47" s="75"/>
      <c r="B47" s="26">
        <v>0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74">
        <v>0</v>
      </c>
    </row>
    <row r="48" spans="1:15" ht="15.75">
      <c r="A48" s="75" t="s">
        <v>189</v>
      </c>
      <c r="B48" s="26">
        <v>0</v>
      </c>
      <c r="C48" s="27">
        <v>0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74">
        <v>0</v>
      </c>
    </row>
    <row r="49" spans="1:15" ht="15.75">
      <c r="A49" s="75" t="s">
        <v>189</v>
      </c>
      <c r="B49" s="26">
        <v>500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74">
        <v>500</v>
      </c>
    </row>
    <row r="50" spans="1:15" ht="15.75">
      <c r="A50" s="56" t="s">
        <v>177</v>
      </c>
      <c r="B50" s="26">
        <v>0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74">
        <v>0</v>
      </c>
    </row>
    <row r="51" spans="1:15" ht="15.75">
      <c r="A51" s="56" t="s">
        <v>178</v>
      </c>
      <c r="B51" s="4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50"/>
      <c r="O51" s="74"/>
    </row>
    <row r="52" spans="1:15" ht="15.75">
      <c r="A52" s="56" t="s">
        <v>179</v>
      </c>
      <c r="B52" s="26">
        <v>1798</v>
      </c>
      <c r="C52" s="27">
        <v>0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74">
        <v>1798</v>
      </c>
    </row>
    <row r="53" spans="1:15" ht="15.75">
      <c r="A53" s="56" t="s">
        <v>180</v>
      </c>
      <c r="B53" s="26">
        <v>0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2827.1092676993617</v>
      </c>
      <c r="I53" s="27">
        <v>0</v>
      </c>
      <c r="J53" s="27">
        <v>0</v>
      </c>
      <c r="K53" s="27">
        <v>10721.182404604846</v>
      </c>
      <c r="L53" s="27">
        <v>0</v>
      </c>
      <c r="M53" s="27">
        <v>0</v>
      </c>
      <c r="N53" s="27">
        <v>30154.737358187944</v>
      </c>
      <c r="O53" s="74">
        <v>43703.029030492151</v>
      </c>
    </row>
    <row r="54" spans="1:15" ht="15.75">
      <c r="A54" s="56" t="s">
        <v>181</v>
      </c>
      <c r="B54" s="26">
        <v>0</v>
      </c>
      <c r="C54" s="27">
        <v>79.166666666666671</v>
      </c>
      <c r="D54" s="27">
        <v>77.271903236043414</v>
      </c>
      <c r="E54" s="27">
        <v>75.361350110164963</v>
      </c>
      <c r="F54" s="27">
        <v>73.434875708237527</v>
      </c>
      <c r="G54" s="27">
        <v>71.492347352960692</v>
      </c>
      <c r="H54" s="27">
        <v>69.533631261389885</v>
      </c>
      <c r="I54" s="27">
        <v>67.558592535722667</v>
      </c>
      <c r="J54" s="27">
        <v>65.567095154008214</v>
      </c>
      <c r="K54" s="27">
        <v>63.559001960779462</v>
      </c>
      <c r="L54" s="27">
        <v>61.534174657607146</v>
      </c>
      <c r="M54" s="27">
        <v>59.492473793575066</v>
      </c>
      <c r="N54" s="27">
        <v>57.433758755676045</v>
      </c>
      <c r="O54" s="74">
        <v>821.40587119283191</v>
      </c>
    </row>
    <row r="55" spans="1:15" ht="15.75">
      <c r="A55" s="56" t="s">
        <v>182</v>
      </c>
      <c r="B55" s="26">
        <v>0</v>
      </c>
      <c r="C55" s="27">
        <v>227.3716116747907</v>
      </c>
      <c r="D55" s="27">
        <v>229.26637510541397</v>
      </c>
      <c r="E55" s="27">
        <v>231.17692823129244</v>
      </c>
      <c r="F55" s="27">
        <v>233.10340263321984</v>
      </c>
      <c r="G55" s="27">
        <v>235.04593098849671</v>
      </c>
      <c r="H55" s="27">
        <v>237.00464708006751</v>
      </c>
      <c r="I55" s="27">
        <v>238.97968580573473</v>
      </c>
      <c r="J55" s="27">
        <v>240.97118318744918</v>
      </c>
      <c r="K55" s="27">
        <v>242.97927638067793</v>
      </c>
      <c r="L55" s="27">
        <v>245.00410368385025</v>
      </c>
      <c r="M55" s="27">
        <v>247.04580454788231</v>
      </c>
      <c r="N55" s="27">
        <v>249.10451958578133</v>
      </c>
      <c r="O55" s="74">
        <v>2857.0534689046572</v>
      </c>
    </row>
    <row r="56" spans="1:15" ht="15.75">
      <c r="A56" s="56" t="s">
        <v>183</v>
      </c>
      <c r="B56" s="26">
        <v>0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74">
        <v>0</v>
      </c>
    </row>
    <row r="57" spans="1:15" ht="15.75">
      <c r="A57" s="56" t="s">
        <v>184</v>
      </c>
      <c r="B57" s="26">
        <v>0</v>
      </c>
      <c r="C57" s="27">
        <v>0</v>
      </c>
      <c r="D57" s="27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74">
        <v>0</v>
      </c>
    </row>
    <row r="58" spans="1:15" ht="15.75">
      <c r="A58" s="73" t="s">
        <v>185</v>
      </c>
      <c r="B58" s="28">
        <v>5170.1400000000003</v>
      </c>
      <c r="C58" s="29">
        <v>6266.538278341458</v>
      </c>
      <c r="D58" s="29">
        <v>6316.538278341458</v>
      </c>
      <c r="E58" s="29">
        <v>5024.538278341458</v>
      </c>
      <c r="F58" s="29">
        <v>4724.538278341457</v>
      </c>
      <c r="G58" s="29">
        <v>4774.538278341457</v>
      </c>
      <c r="H58" s="29">
        <v>7909.9808793741522</v>
      </c>
      <c r="I58" s="29">
        <v>5682.871611674791</v>
      </c>
      <c r="J58" s="29">
        <v>12299.871611674791</v>
      </c>
      <c r="K58" s="29">
        <v>27429.387349612967</v>
      </c>
      <c r="L58" s="29">
        <v>15208.204945008123</v>
      </c>
      <c r="M58" s="29">
        <v>16358.204945008123</v>
      </c>
      <c r="N58" s="29">
        <v>45762.942303196061</v>
      </c>
      <c r="O58" s="74">
        <v>162928.29503725629</v>
      </c>
    </row>
    <row r="59" spans="1:15" ht="15.75">
      <c r="A59" s="56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33"/>
      <c r="O59" s="74"/>
    </row>
    <row r="60" spans="1:15" ht="15.75">
      <c r="A60" s="76" t="s">
        <v>186</v>
      </c>
      <c r="B60" s="34">
        <v>7329.86</v>
      </c>
      <c r="C60" s="34">
        <v>-6266.538278341458</v>
      </c>
      <c r="D60" s="34">
        <v>-6316.538278341458</v>
      </c>
      <c r="E60" s="34">
        <v>-2929.538278341458</v>
      </c>
      <c r="F60" s="34">
        <v>-2001.038278341457</v>
      </c>
      <c r="G60" s="34">
        <v>-1233.9882783414569</v>
      </c>
      <c r="H60" s="34">
        <v>882.73412062584794</v>
      </c>
      <c r="I60" s="34">
        <v>6166.6578883252096</v>
      </c>
      <c r="J60" s="34">
        <v>3691.1167383252086</v>
      </c>
      <c r="K60" s="34">
        <v>-1106.1124946129639</v>
      </c>
      <c r="L60" s="34">
        <v>20633.163366491877</v>
      </c>
      <c r="M60" s="34">
        <v>22122.863366491874</v>
      </c>
      <c r="N60" s="35">
        <v>6888.7060083039396</v>
      </c>
      <c r="O60" s="74">
        <v>47861.347602243703</v>
      </c>
    </row>
    <row r="61" spans="1:15" ht="15.75">
      <c r="A61" s="77" t="s">
        <v>187</v>
      </c>
      <c r="B61" s="36">
        <v>0</v>
      </c>
      <c r="C61" s="37">
        <v>7329.86</v>
      </c>
      <c r="D61" s="37">
        <v>1063.3217216585426</v>
      </c>
      <c r="E61" s="37">
        <v>-5253.2165566829153</v>
      </c>
      <c r="F61" s="37">
        <v>-8182.7548350243733</v>
      </c>
      <c r="G61" s="37">
        <v>-10183.793113365831</v>
      </c>
      <c r="H61" s="37">
        <v>-11417.781391707289</v>
      </c>
      <c r="I61" s="37">
        <v>-10535.047271081441</v>
      </c>
      <c r="J61" s="37">
        <v>-4368.3893827562315</v>
      </c>
      <c r="K61" s="37">
        <v>-677.27264443102285</v>
      </c>
      <c r="L61" s="37">
        <v>-1783.3851390439868</v>
      </c>
      <c r="M61" s="37">
        <v>18849.778227447889</v>
      </c>
      <c r="N61" s="37">
        <v>40972.641593939763</v>
      </c>
      <c r="O61" s="74">
        <v>0</v>
      </c>
    </row>
    <row r="62" spans="1:15" ht="16.5" thickBot="1">
      <c r="A62" s="64" t="s">
        <v>188</v>
      </c>
      <c r="B62" s="78">
        <v>7329.86</v>
      </c>
      <c r="C62" s="65">
        <v>1063.3217216585426</v>
      </c>
      <c r="D62" s="65">
        <v>-5253.2165566829153</v>
      </c>
      <c r="E62" s="65">
        <v>-8182.7548350243733</v>
      </c>
      <c r="F62" s="65">
        <v>-10183.793113365831</v>
      </c>
      <c r="G62" s="65">
        <v>-11417.781391707289</v>
      </c>
      <c r="H62" s="65">
        <v>-10535.047271081441</v>
      </c>
      <c r="I62" s="65">
        <v>-4368.3893827562315</v>
      </c>
      <c r="J62" s="65">
        <v>-677.27264443102285</v>
      </c>
      <c r="K62" s="65">
        <v>-1783.3851390439868</v>
      </c>
      <c r="L62" s="65">
        <v>18849.778227447889</v>
      </c>
      <c r="M62" s="65">
        <v>40972.641593939763</v>
      </c>
      <c r="N62" s="79">
        <v>47861.347602243703</v>
      </c>
      <c r="O62" s="80">
        <v>47861.347602243703</v>
      </c>
    </row>
    <row r="63" spans="1:15" ht="15.75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17"/>
      <c r="N63" s="17"/>
      <c r="O63" s="17"/>
    </row>
    <row r="64" spans="1:15" ht="16.5" thickBot="1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17"/>
      <c r="N64" s="17"/>
      <c r="O64" s="17"/>
    </row>
    <row r="65" spans="1:15" ht="15.75">
      <c r="A65" s="67">
        <v>2009</v>
      </c>
      <c r="B65" s="68" t="s">
        <v>125</v>
      </c>
      <c r="C65" s="68" t="s">
        <v>126</v>
      </c>
      <c r="D65" s="68" t="s">
        <v>127</v>
      </c>
      <c r="E65" s="68" t="s">
        <v>128</v>
      </c>
      <c r="F65" s="68" t="s">
        <v>129</v>
      </c>
      <c r="G65" s="68" t="s">
        <v>130</v>
      </c>
      <c r="H65" s="68" t="s">
        <v>131</v>
      </c>
      <c r="I65" s="68" t="s">
        <v>132</v>
      </c>
      <c r="J65" s="68" t="s">
        <v>133</v>
      </c>
      <c r="K65" s="68" t="s">
        <v>134</v>
      </c>
      <c r="L65" s="68" t="s">
        <v>135</v>
      </c>
      <c r="M65" s="68" t="s">
        <v>136</v>
      </c>
      <c r="N65" s="69" t="s">
        <v>33</v>
      </c>
      <c r="O65" s="17"/>
    </row>
    <row r="66" spans="1:15" ht="15.75">
      <c r="A66" s="56"/>
      <c r="B66" s="23"/>
      <c r="C66" s="22"/>
      <c r="D66" s="22"/>
      <c r="E66" s="22"/>
      <c r="F66" s="22"/>
      <c r="G66" s="22"/>
      <c r="H66" s="22"/>
      <c r="I66" s="22"/>
      <c r="J66" s="22"/>
      <c r="K66" s="24"/>
      <c r="L66" s="24"/>
      <c r="M66" s="24"/>
      <c r="N66" s="81"/>
      <c r="O66" s="17"/>
    </row>
    <row r="67" spans="1:15" ht="15.75">
      <c r="A67" s="51" t="s">
        <v>137</v>
      </c>
      <c r="B67" s="23"/>
      <c r="C67" s="22"/>
      <c r="D67" s="22"/>
      <c r="E67" s="22"/>
      <c r="F67" s="22"/>
      <c r="G67" s="22"/>
      <c r="H67" s="22"/>
      <c r="I67" s="22"/>
      <c r="J67" s="22"/>
      <c r="K67" s="24"/>
      <c r="L67" s="24"/>
      <c r="M67" s="24"/>
      <c r="N67" s="71"/>
      <c r="O67" s="17"/>
    </row>
    <row r="68" spans="1:15" ht="15.75">
      <c r="A68" s="82" t="s">
        <v>138</v>
      </c>
      <c r="B68" s="27">
        <v>36828.488986900004</v>
      </c>
      <c r="C68" s="27">
        <v>36263.241740174999</v>
      </c>
      <c r="D68" s="27">
        <v>34634.681305131249</v>
      </c>
      <c r="E68" s="27">
        <v>37629.448478848441</v>
      </c>
      <c r="F68" s="27">
        <v>41630.08635913633</v>
      </c>
      <c r="G68" s="27">
        <v>41042.877269352248</v>
      </c>
      <c r="H68" s="27">
        <v>42435.595452014182</v>
      </c>
      <c r="I68" s="27">
        <v>45234.696589010637</v>
      </c>
      <c r="J68" s="27">
        <v>43746.334941757981</v>
      </c>
      <c r="K68" s="27">
        <v>44463.188706318484</v>
      </c>
      <c r="L68" s="27">
        <v>48850.391529738859</v>
      </c>
      <c r="M68" s="27">
        <v>47819.856147304148</v>
      </c>
      <c r="N68" s="72">
        <v>500578.88750568754</v>
      </c>
      <c r="O68" s="17"/>
    </row>
    <row r="69" spans="1:15" ht="15.75">
      <c r="A69" s="82" t="s">
        <v>139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72">
        <v>0</v>
      </c>
      <c r="O69" s="17"/>
    </row>
    <row r="70" spans="1:15" ht="15.75">
      <c r="A70" s="82" t="s">
        <v>140</v>
      </c>
      <c r="B70" s="27">
        <v>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72">
        <v>0</v>
      </c>
      <c r="O70" s="17"/>
    </row>
    <row r="71" spans="1:15" ht="15.75">
      <c r="A71" s="82" t="s">
        <v>141</v>
      </c>
      <c r="B71" s="27">
        <v>0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72">
        <v>0</v>
      </c>
      <c r="O71" s="17"/>
    </row>
    <row r="72" spans="1:15" ht="15.75">
      <c r="A72" s="56" t="s">
        <v>142</v>
      </c>
      <c r="B72" s="26">
        <v>0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72">
        <v>0</v>
      </c>
      <c r="O72" s="17"/>
    </row>
    <row r="73" spans="1:15" ht="15.75">
      <c r="A73" s="83" t="s">
        <v>143</v>
      </c>
      <c r="B73" s="27">
        <v>0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72">
        <v>0</v>
      </c>
      <c r="O73" s="17"/>
    </row>
    <row r="74" spans="1:15" ht="15.75">
      <c r="A74" s="84" t="s">
        <v>144</v>
      </c>
      <c r="B74" s="29">
        <v>36828.488986900004</v>
      </c>
      <c r="C74" s="29">
        <v>36263.241740174999</v>
      </c>
      <c r="D74" s="29">
        <v>34634.681305131249</v>
      </c>
      <c r="E74" s="29">
        <v>37629.448478848441</v>
      </c>
      <c r="F74" s="29">
        <v>41630.08635913633</v>
      </c>
      <c r="G74" s="29">
        <v>41042.877269352248</v>
      </c>
      <c r="H74" s="29">
        <v>42435.595452014182</v>
      </c>
      <c r="I74" s="29">
        <v>45234.696589010637</v>
      </c>
      <c r="J74" s="29">
        <v>43746.334941757981</v>
      </c>
      <c r="K74" s="29">
        <v>44463.188706318484</v>
      </c>
      <c r="L74" s="29">
        <v>48850.391529738859</v>
      </c>
      <c r="M74" s="39">
        <v>47819.856147304148</v>
      </c>
      <c r="N74" s="85">
        <v>500578.88750568754</v>
      </c>
      <c r="O74" s="17"/>
    </row>
    <row r="75" spans="1:15" ht="15.75">
      <c r="A75" s="73" t="s">
        <v>145</v>
      </c>
      <c r="B75" s="28">
        <v>84689.836589143699</v>
      </c>
      <c r="C75" s="30">
        <v>93522.956717643916</v>
      </c>
      <c r="D75" s="30">
        <v>103227.51641110038</v>
      </c>
      <c r="E75" s="30">
        <v>112376.84327827403</v>
      </c>
      <c r="F75" s="30">
        <v>109118.76742920274</v>
      </c>
      <c r="G75" s="30">
        <v>124831.5230868802</v>
      </c>
      <c r="H75" s="30">
        <v>115675.40990041396</v>
      </c>
      <c r="I75" s="30">
        <v>135779.98487774981</v>
      </c>
      <c r="J75" s="30">
        <v>155246.19820783299</v>
      </c>
      <c r="K75" s="30">
        <v>144742.52254461663</v>
      </c>
      <c r="L75" s="30">
        <v>169312.79246268072</v>
      </c>
      <c r="M75" s="30">
        <v>192552.52699831006</v>
      </c>
      <c r="N75" s="74">
        <v>548440.23510793119</v>
      </c>
      <c r="O75" s="17"/>
    </row>
    <row r="76" spans="1:15" ht="15.75">
      <c r="A76" s="86"/>
      <c r="B76" s="27"/>
      <c r="C76" s="27"/>
      <c r="D76" s="27"/>
      <c r="E76" s="27"/>
      <c r="F76" s="27"/>
      <c r="G76" s="27"/>
      <c r="H76" s="27"/>
      <c r="I76" s="27"/>
      <c r="J76" s="27"/>
      <c r="K76" s="31"/>
      <c r="L76" s="31"/>
      <c r="M76" s="31"/>
      <c r="N76" s="72"/>
      <c r="O76" s="17"/>
    </row>
    <row r="77" spans="1:15" ht="15.75">
      <c r="A77" s="87" t="s">
        <v>146</v>
      </c>
      <c r="B77" s="27"/>
      <c r="C77" s="27"/>
      <c r="D77" s="27"/>
      <c r="E77" s="27"/>
      <c r="F77" s="27"/>
      <c r="G77" s="27"/>
      <c r="H77" s="27"/>
      <c r="I77" s="27"/>
      <c r="J77" s="27"/>
      <c r="K77" s="31"/>
      <c r="L77" s="31"/>
      <c r="M77" s="31"/>
      <c r="N77" s="72"/>
      <c r="O77" s="17"/>
    </row>
    <row r="78" spans="1:15" ht="15.75">
      <c r="A78" s="82" t="s">
        <v>147</v>
      </c>
      <c r="B78" s="46"/>
      <c r="C78" s="46"/>
      <c r="D78" s="46"/>
      <c r="E78" s="46"/>
      <c r="F78" s="46"/>
      <c r="G78" s="46"/>
      <c r="H78" s="46"/>
      <c r="I78" s="46"/>
      <c r="J78" s="46"/>
      <c r="K78" s="48"/>
      <c r="L78" s="48"/>
      <c r="M78" s="48"/>
      <c r="N78" s="72"/>
      <c r="O78" s="17"/>
    </row>
    <row r="79" spans="1:15" ht="15.75">
      <c r="A79" s="82" t="s">
        <v>148</v>
      </c>
      <c r="B79" s="27">
        <v>4000</v>
      </c>
      <c r="C79" s="27">
        <v>4000</v>
      </c>
      <c r="D79" s="27">
        <v>6000</v>
      </c>
      <c r="E79" s="27">
        <v>6000</v>
      </c>
      <c r="F79" s="27">
        <v>8000</v>
      </c>
      <c r="G79" s="27">
        <v>8000</v>
      </c>
      <c r="H79" s="27">
        <v>8000</v>
      </c>
      <c r="I79" s="27">
        <v>8000</v>
      </c>
      <c r="J79" s="27">
        <v>8000</v>
      </c>
      <c r="K79" s="27">
        <v>8000</v>
      </c>
      <c r="L79" s="27">
        <v>8000</v>
      </c>
      <c r="M79" s="33">
        <v>8000</v>
      </c>
      <c r="N79" s="88">
        <v>84000</v>
      </c>
      <c r="O79" s="17"/>
    </row>
    <row r="80" spans="1:15" ht="15.75">
      <c r="A80" s="82" t="s">
        <v>149</v>
      </c>
      <c r="B80" s="27">
        <v>0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33">
        <v>0</v>
      </c>
      <c r="N80" s="88">
        <v>0</v>
      </c>
      <c r="O80" s="17"/>
    </row>
    <row r="81" spans="1:15" ht="15.75">
      <c r="A81" s="82" t="s">
        <v>150</v>
      </c>
      <c r="B81" s="27">
        <v>3941.6666666666665</v>
      </c>
      <c r="C81" s="27">
        <v>2941.6666666666665</v>
      </c>
      <c r="D81" s="27">
        <v>4441.6666666666661</v>
      </c>
      <c r="E81" s="27">
        <v>3441.6666666666665</v>
      </c>
      <c r="F81" s="27">
        <v>4341.6666666666661</v>
      </c>
      <c r="G81" s="27">
        <v>3341.6666666666665</v>
      </c>
      <c r="H81" s="27">
        <v>4141.6666666666661</v>
      </c>
      <c r="I81" s="27">
        <v>3341.6666666666665</v>
      </c>
      <c r="J81" s="27">
        <v>3341.6666666666665</v>
      </c>
      <c r="K81" s="27">
        <v>3341.6666666666665</v>
      </c>
      <c r="L81" s="27">
        <v>3341.6666666666665</v>
      </c>
      <c r="M81" s="33">
        <v>3341.6666666666665</v>
      </c>
      <c r="N81" s="88">
        <v>43300</v>
      </c>
      <c r="O81" s="17"/>
    </row>
    <row r="82" spans="1:15" ht="15.75">
      <c r="A82" s="56" t="s">
        <v>151</v>
      </c>
      <c r="B82" s="47"/>
      <c r="C82" s="46"/>
      <c r="D82" s="46"/>
      <c r="E82" s="46"/>
      <c r="F82" s="46"/>
      <c r="G82" s="46"/>
      <c r="H82" s="46"/>
      <c r="I82" s="46"/>
      <c r="J82" s="46"/>
      <c r="K82" s="48"/>
      <c r="L82" s="48"/>
      <c r="M82" s="48"/>
      <c r="N82" s="72"/>
      <c r="O82" s="17"/>
    </row>
    <row r="83" spans="1:15" ht="15.75">
      <c r="A83" s="82" t="s">
        <v>152</v>
      </c>
      <c r="B83" s="27">
        <v>500</v>
      </c>
      <c r="C83" s="27">
        <v>750</v>
      </c>
      <c r="D83" s="27">
        <v>500</v>
      </c>
      <c r="E83" s="27">
        <v>500</v>
      </c>
      <c r="F83" s="27">
        <v>500</v>
      </c>
      <c r="G83" s="27">
        <v>750</v>
      </c>
      <c r="H83" s="27">
        <v>500</v>
      </c>
      <c r="I83" s="27">
        <v>500</v>
      </c>
      <c r="J83" s="27">
        <v>750</v>
      </c>
      <c r="K83" s="27">
        <v>500</v>
      </c>
      <c r="L83" s="27">
        <v>750</v>
      </c>
      <c r="M83" s="27">
        <v>750</v>
      </c>
      <c r="N83" s="72">
        <v>7250</v>
      </c>
      <c r="O83" s="17"/>
    </row>
    <row r="84" spans="1:15" ht="15.75">
      <c r="A84" s="82" t="s">
        <v>153</v>
      </c>
      <c r="B84" s="27">
        <v>50</v>
      </c>
      <c r="C84" s="27">
        <v>50</v>
      </c>
      <c r="D84" s="27">
        <v>50</v>
      </c>
      <c r="E84" s="27">
        <v>50</v>
      </c>
      <c r="F84" s="27">
        <v>50</v>
      </c>
      <c r="G84" s="27">
        <v>50</v>
      </c>
      <c r="H84" s="27">
        <v>50</v>
      </c>
      <c r="I84" s="27">
        <v>50</v>
      </c>
      <c r="J84" s="27">
        <v>50</v>
      </c>
      <c r="K84" s="27">
        <v>50</v>
      </c>
      <c r="L84" s="27">
        <v>50</v>
      </c>
      <c r="M84" s="27">
        <v>50</v>
      </c>
      <c r="N84" s="72">
        <v>600</v>
      </c>
      <c r="O84" s="17"/>
    </row>
    <row r="85" spans="1:15" ht="15.75">
      <c r="A85" s="82" t="s">
        <v>154</v>
      </c>
      <c r="B85" s="27">
        <v>0</v>
      </c>
      <c r="C85" s="27">
        <v>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72">
        <v>0</v>
      </c>
      <c r="O85" s="17"/>
    </row>
    <row r="86" spans="1:15" ht="15.75">
      <c r="A86" s="82" t="s">
        <v>155</v>
      </c>
      <c r="B86" s="27">
        <v>500</v>
      </c>
      <c r="C86" s="27">
        <v>0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72">
        <v>500</v>
      </c>
      <c r="O86" s="17"/>
    </row>
    <row r="87" spans="1:15" ht="15.75">
      <c r="A87" s="82" t="s">
        <v>156</v>
      </c>
      <c r="B87" s="27">
        <v>0</v>
      </c>
      <c r="C87" s="27">
        <v>0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72">
        <v>0</v>
      </c>
      <c r="O87" s="17"/>
    </row>
    <row r="88" spans="1:15" ht="15.75">
      <c r="A88" s="82" t="s">
        <v>157</v>
      </c>
      <c r="B88" s="27">
        <v>100</v>
      </c>
      <c r="C88" s="27">
        <v>100</v>
      </c>
      <c r="D88" s="27">
        <v>100</v>
      </c>
      <c r="E88" s="27">
        <v>100</v>
      </c>
      <c r="F88" s="27">
        <v>100</v>
      </c>
      <c r="G88" s="27">
        <v>100</v>
      </c>
      <c r="H88" s="27">
        <v>100</v>
      </c>
      <c r="I88" s="27">
        <v>100</v>
      </c>
      <c r="J88" s="27">
        <v>100</v>
      </c>
      <c r="K88" s="27">
        <v>100</v>
      </c>
      <c r="L88" s="27">
        <v>100</v>
      </c>
      <c r="M88" s="27">
        <v>100</v>
      </c>
      <c r="N88" s="72">
        <v>1200</v>
      </c>
      <c r="O88" s="17"/>
    </row>
    <row r="89" spans="1:15" ht="15.75">
      <c r="A89" s="82" t="s">
        <v>158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7">
        <v>0</v>
      </c>
      <c r="N89" s="72">
        <v>0</v>
      </c>
      <c r="O89" s="17"/>
    </row>
    <row r="90" spans="1:15" ht="15.75">
      <c r="A90" s="82" t="s">
        <v>159</v>
      </c>
      <c r="B90" s="27">
        <v>100</v>
      </c>
      <c r="C90" s="27">
        <v>100</v>
      </c>
      <c r="D90" s="27">
        <v>100</v>
      </c>
      <c r="E90" s="27">
        <v>100</v>
      </c>
      <c r="F90" s="27">
        <v>100</v>
      </c>
      <c r="G90" s="27">
        <v>100</v>
      </c>
      <c r="H90" s="27">
        <v>100</v>
      </c>
      <c r="I90" s="27">
        <v>100</v>
      </c>
      <c r="J90" s="27">
        <v>100</v>
      </c>
      <c r="K90" s="27">
        <v>100</v>
      </c>
      <c r="L90" s="27">
        <v>100</v>
      </c>
      <c r="M90" s="27">
        <v>100</v>
      </c>
      <c r="N90" s="72">
        <v>1200</v>
      </c>
      <c r="O90" s="17"/>
    </row>
    <row r="91" spans="1:15" ht="15.75">
      <c r="A91" s="82" t="s">
        <v>160</v>
      </c>
      <c r="B91" s="27">
        <v>0</v>
      </c>
      <c r="C91" s="27">
        <v>0</v>
      </c>
      <c r="D91" s="27">
        <v>0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>
        <v>0</v>
      </c>
      <c r="K91" s="27">
        <v>0</v>
      </c>
      <c r="L91" s="27">
        <v>0</v>
      </c>
      <c r="M91" s="27">
        <v>0</v>
      </c>
      <c r="N91" s="72">
        <v>0</v>
      </c>
      <c r="O91" s="17"/>
    </row>
    <row r="92" spans="1:15" ht="15.75">
      <c r="A92" s="82" t="s">
        <v>161</v>
      </c>
      <c r="B92" s="27">
        <v>50</v>
      </c>
      <c r="C92" s="27">
        <v>0</v>
      </c>
      <c r="D92" s="27">
        <v>50</v>
      </c>
      <c r="E92" s="27">
        <v>0</v>
      </c>
      <c r="F92" s="27">
        <v>50</v>
      </c>
      <c r="G92" s="27">
        <v>0</v>
      </c>
      <c r="H92" s="27">
        <v>50</v>
      </c>
      <c r="I92" s="27">
        <v>0</v>
      </c>
      <c r="J92" s="27">
        <v>50</v>
      </c>
      <c r="K92" s="27">
        <v>0</v>
      </c>
      <c r="L92" s="27">
        <v>50</v>
      </c>
      <c r="M92" s="27">
        <v>0</v>
      </c>
      <c r="N92" s="72">
        <v>300</v>
      </c>
      <c r="O92" s="17"/>
    </row>
    <row r="93" spans="1:15" ht="15.75">
      <c r="A93" s="82" t="s">
        <v>162</v>
      </c>
      <c r="B93" s="27">
        <v>0</v>
      </c>
      <c r="C93" s="27">
        <v>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7">
        <v>0</v>
      </c>
      <c r="N93" s="72">
        <v>0</v>
      </c>
      <c r="O93" s="17"/>
    </row>
    <row r="94" spans="1:15" ht="15.75">
      <c r="A94" s="82" t="s">
        <v>163</v>
      </c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72"/>
      <c r="O94" s="17"/>
    </row>
    <row r="95" spans="1:15" ht="15.75">
      <c r="A95" s="82" t="s">
        <v>164</v>
      </c>
      <c r="B95" s="27">
        <v>6000</v>
      </c>
      <c r="C95" s="27">
        <v>6000</v>
      </c>
      <c r="D95" s="27">
        <v>6000</v>
      </c>
      <c r="E95" s="27">
        <v>6000</v>
      </c>
      <c r="F95" s="27">
        <v>6000</v>
      </c>
      <c r="G95" s="27">
        <v>6000</v>
      </c>
      <c r="H95" s="27">
        <v>6000</v>
      </c>
      <c r="I95" s="27">
        <v>6000</v>
      </c>
      <c r="J95" s="27">
        <v>6000</v>
      </c>
      <c r="K95" s="27">
        <v>6000</v>
      </c>
      <c r="L95" s="27">
        <v>6000</v>
      </c>
      <c r="M95" s="27">
        <v>6000</v>
      </c>
      <c r="N95" s="72">
        <v>72000</v>
      </c>
      <c r="O95" s="17"/>
    </row>
    <row r="96" spans="1:15" ht="15.75">
      <c r="A96" s="82" t="s">
        <v>165</v>
      </c>
      <c r="B96" s="27">
        <v>720</v>
      </c>
      <c r="C96" s="27">
        <v>720</v>
      </c>
      <c r="D96" s="27">
        <v>720</v>
      </c>
      <c r="E96" s="27">
        <v>720</v>
      </c>
      <c r="F96" s="27">
        <v>720</v>
      </c>
      <c r="G96" s="27">
        <v>720</v>
      </c>
      <c r="H96" s="27">
        <v>720</v>
      </c>
      <c r="I96" s="27">
        <v>720</v>
      </c>
      <c r="J96" s="27">
        <v>720</v>
      </c>
      <c r="K96" s="27">
        <v>720</v>
      </c>
      <c r="L96" s="27">
        <v>720</v>
      </c>
      <c r="M96" s="27">
        <v>720</v>
      </c>
      <c r="N96" s="72">
        <v>8640</v>
      </c>
      <c r="O96" s="17"/>
    </row>
    <row r="97" spans="1:15" ht="15.75">
      <c r="A97" s="82" t="s">
        <v>166</v>
      </c>
      <c r="B97" s="27">
        <v>2400</v>
      </c>
      <c r="C97" s="27">
        <v>2400</v>
      </c>
      <c r="D97" s="27">
        <v>2400</v>
      </c>
      <c r="E97" s="27">
        <v>2400</v>
      </c>
      <c r="F97" s="27">
        <v>2400</v>
      </c>
      <c r="G97" s="27">
        <v>2400</v>
      </c>
      <c r="H97" s="27">
        <v>2400</v>
      </c>
      <c r="I97" s="27">
        <v>2400</v>
      </c>
      <c r="J97" s="27">
        <v>2400</v>
      </c>
      <c r="K97" s="27">
        <v>2400</v>
      </c>
      <c r="L97" s="27">
        <v>2400</v>
      </c>
      <c r="M97" s="27">
        <v>2400</v>
      </c>
      <c r="N97" s="72">
        <v>28800</v>
      </c>
      <c r="O97" s="17"/>
    </row>
    <row r="98" spans="1:15" ht="15.75">
      <c r="A98" s="82" t="s">
        <v>167</v>
      </c>
      <c r="B98" s="27">
        <v>1200</v>
      </c>
      <c r="C98" s="27">
        <v>0</v>
      </c>
      <c r="D98" s="27">
        <v>250</v>
      </c>
      <c r="E98" s="27">
        <v>0</v>
      </c>
      <c r="F98" s="27">
        <v>0</v>
      </c>
      <c r="G98" s="27">
        <v>250</v>
      </c>
      <c r="H98" s="27">
        <v>0</v>
      </c>
      <c r="I98" s="27">
        <v>0</v>
      </c>
      <c r="J98" s="27">
        <v>250</v>
      </c>
      <c r="K98" s="27">
        <v>0</v>
      </c>
      <c r="L98" s="27">
        <v>0</v>
      </c>
      <c r="M98" s="27">
        <v>250</v>
      </c>
      <c r="N98" s="72">
        <v>2200</v>
      </c>
      <c r="O98" s="17"/>
    </row>
    <row r="99" spans="1:15" ht="15.75">
      <c r="A99" s="82" t="s">
        <v>168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K99" s="27">
        <v>0</v>
      </c>
      <c r="L99" s="27">
        <v>0</v>
      </c>
      <c r="M99" s="27">
        <v>0</v>
      </c>
      <c r="N99" s="72">
        <v>0</v>
      </c>
      <c r="O99" s="17"/>
    </row>
    <row r="100" spans="1:15" ht="15.75">
      <c r="A100" s="82" t="s">
        <v>169</v>
      </c>
      <c r="B100" s="27">
        <v>0</v>
      </c>
      <c r="C100" s="27">
        <v>0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7">
        <v>0</v>
      </c>
      <c r="N100" s="72">
        <v>0</v>
      </c>
      <c r="O100" s="17"/>
    </row>
    <row r="101" spans="1:15" ht="15.75">
      <c r="A101" s="82" t="s">
        <v>170</v>
      </c>
      <c r="B101" s="27">
        <v>0</v>
      </c>
      <c r="C101" s="27">
        <v>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7">
        <v>0</v>
      </c>
      <c r="N101" s="72">
        <v>0</v>
      </c>
      <c r="O101" s="17"/>
    </row>
    <row r="102" spans="1:15" ht="15.75">
      <c r="A102" s="82" t="s">
        <v>171</v>
      </c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N102" s="72">
        <v>0</v>
      </c>
      <c r="O102" s="17"/>
    </row>
    <row r="103" spans="1:15" ht="15.75">
      <c r="A103" s="82" t="s">
        <v>172</v>
      </c>
      <c r="B103" s="27">
        <v>75</v>
      </c>
      <c r="C103" s="27">
        <v>75</v>
      </c>
      <c r="D103" s="27">
        <v>75</v>
      </c>
      <c r="E103" s="27">
        <v>75</v>
      </c>
      <c r="F103" s="27">
        <v>75</v>
      </c>
      <c r="G103" s="27">
        <v>75</v>
      </c>
      <c r="H103" s="27">
        <v>75</v>
      </c>
      <c r="I103" s="27">
        <v>75</v>
      </c>
      <c r="J103" s="27">
        <v>75</v>
      </c>
      <c r="K103" s="27">
        <v>75</v>
      </c>
      <c r="L103" s="27">
        <v>75</v>
      </c>
      <c r="M103" s="27">
        <v>75</v>
      </c>
      <c r="N103" s="72">
        <v>900</v>
      </c>
      <c r="O103" s="17"/>
    </row>
    <row r="104" spans="1:15" ht="15.75">
      <c r="A104" s="82" t="s">
        <v>173</v>
      </c>
      <c r="B104" s="27">
        <v>0</v>
      </c>
      <c r="C104" s="27">
        <v>0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7">
        <v>0</v>
      </c>
      <c r="N104" s="72">
        <v>0</v>
      </c>
      <c r="O104" s="17"/>
    </row>
    <row r="105" spans="1:15" ht="15.75">
      <c r="A105" s="82" t="s">
        <v>174</v>
      </c>
      <c r="B105" s="27">
        <v>0</v>
      </c>
      <c r="C105" s="27">
        <v>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7">
        <v>0</v>
      </c>
      <c r="N105" s="72">
        <v>0</v>
      </c>
      <c r="O105" s="17"/>
    </row>
    <row r="106" spans="1:15" ht="15.75">
      <c r="A106" s="82" t="s">
        <v>175</v>
      </c>
      <c r="B106" s="27">
        <v>85</v>
      </c>
      <c r="C106" s="27">
        <v>85</v>
      </c>
      <c r="D106" s="27">
        <v>85</v>
      </c>
      <c r="E106" s="27">
        <v>85</v>
      </c>
      <c r="F106" s="27">
        <v>85</v>
      </c>
      <c r="G106" s="27">
        <v>85</v>
      </c>
      <c r="H106" s="27">
        <v>85</v>
      </c>
      <c r="I106" s="27">
        <v>85</v>
      </c>
      <c r="J106" s="27">
        <v>85</v>
      </c>
      <c r="K106" s="27">
        <v>85</v>
      </c>
      <c r="L106" s="27">
        <v>85</v>
      </c>
      <c r="M106" s="27">
        <v>85</v>
      </c>
      <c r="N106" s="72">
        <v>1020</v>
      </c>
      <c r="O106" s="17"/>
    </row>
    <row r="107" spans="1:15" ht="15.75">
      <c r="A107" s="82" t="s">
        <v>176</v>
      </c>
      <c r="B107" s="27">
        <v>0</v>
      </c>
      <c r="C107" s="27">
        <v>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K107" s="27">
        <v>0</v>
      </c>
      <c r="L107" s="27">
        <v>0</v>
      </c>
      <c r="M107" s="27">
        <v>0</v>
      </c>
      <c r="N107" s="72">
        <v>0</v>
      </c>
      <c r="O107" s="17"/>
    </row>
    <row r="108" spans="1:15" ht="15.75">
      <c r="A108" s="75">
        <v>0</v>
      </c>
      <c r="B108" s="26">
        <v>0</v>
      </c>
      <c r="C108" s="27">
        <v>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72">
        <v>0</v>
      </c>
      <c r="O108" s="17"/>
    </row>
    <row r="109" spans="1:15" ht="15.75">
      <c r="A109" s="75" t="s">
        <v>189</v>
      </c>
      <c r="B109" s="26">
        <v>0</v>
      </c>
      <c r="C109" s="27">
        <v>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72">
        <v>0</v>
      </c>
      <c r="O109" s="17"/>
    </row>
    <row r="110" spans="1:15" ht="15.75">
      <c r="A110" s="75" t="s">
        <v>189</v>
      </c>
      <c r="B110" s="26">
        <v>0</v>
      </c>
      <c r="C110" s="27">
        <v>0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7">
        <v>0</v>
      </c>
      <c r="N110" s="72">
        <v>0</v>
      </c>
      <c r="O110" s="17"/>
    </row>
    <row r="111" spans="1:15" ht="15.75">
      <c r="A111" s="82" t="s">
        <v>177</v>
      </c>
      <c r="B111" s="27">
        <v>0</v>
      </c>
      <c r="C111" s="27">
        <v>0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72">
        <v>0</v>
      </c>
      <c r="O111" s="17"/>
    </row>
    <row r="112" spans="1:15" ht="15.75">
      <c r="A112" s="56" t="s">
        <v>178</v>
      </c>
      <c r="B112" s="47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72"/>
      <c r="O112" s="17"/>
    </row>
    <row r="113" spans="1:15" ht="15.75">
      <c r="A113" s="82" t="s">
        <v>179</v>
      </c>
      <c r="B113" s="27">
        <v>0</v>
      </c>
      <c r="C113" s="27">
        <v>0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72">
        <v>0</v>
      </c>
      <c r="O113" s="17"/>
    </row>
    <row r="114" spans="1:15" ht="15.75">
      <c r="A114" s="82" t="s">
        <v>180</v>
      </c>
      <c r="B114" s="27">
        <v>0</v>
      </c>
      <c r="C114" s="27">
        <v>0</v>
      </c>
      <c r="D114" s="27">
        <v>0</v>
      </c>
      <c r="E114" s="27">
        <v>22508.040596532828</v>
      </c>
      <c r="F114" s="27">
        <v>0</v>
      </c>
      <c r="G114" s="27">
        <v>26811.587026805642</v>
      </c>
      <c r="H114" s="27">
        <v>0</v>
      </c>
      <c r="I114" s="27">
        <v>0</v>
      </c>
      <c r="J114" s="27">
        <v>30136.742757860047</v>
      </c>
      <c r="K114" s="27">
        <v>0</v>
      </c>
      <c r="L114" s="27">
        <v>0</v>
      </c>
      <c r="M114" s="27">
        <v>32997.825358921749</v>
      </c>
      <c r="N114" s="72">
        <v>112454.19574012027</v>
      </c>
      <c r="O114" s="17"/>
    </row>
    <row r="115" spans="1:15" ht="15.75">
      <c r="A115" s="82" t="s">
        <v>181</v>
      </c>
      <c r="B115" s="27">
        <v>55.357887759127863</v>
      </c>
      <c r="C115" s="27">
        <v>53.264717837608451</v>
      </c>
      <c r="D115" s="27">
        <v>51.154104833409697</v>
      </c>
      <c r="E115" s="27">
        <v>49.02590338750931</v>
      </c>
      <c r="F115" s="27">
        <v>46.879966929559743</v>
      </c>
      <c r="G115" s="27">
        <v>44.716147667793926</v>
      </c>
      <c r="H115" s="27">
        <v>42.534296578846728</v>
      </c>
      <c r="I115" s="27">
        <v>40.334263397491647</v>
      </c>
      <c r="J115" s="27">
        <v>38.115896606291933</v>
      </c>
      <c r="K115" s="27">
        <v>35.879043425165555</v>
      </c>
      <c r="L115" s="27">
        <v>33.623549800863124</v>
      </c>
      <c r="M115" s="27">
        <v>31.349260396358165</v>
      </c>
      <c r="N115" s="72">
        <v>522.23503862002622</v>
      </c>
      <c r="O115" s="17"/>
    </row>
    <row r="116" spans="1:15" ht="15.75">
      <c r="A116" s="82" t="s">
        <v>182</v>
      </c>
      <c r="B116" s="27">
        <v>251.18039058232952</v>
      </c>
      <c r="C116" s="27">
        <v>253.27356050384893</v>
      </c>
      <c r="D116" s="27">
        <v>255.3841735080477</v>
      </c>
      <c r="E116" s="27">
        <v>257.5123749539481</v>
      </c>
      <c r="F116" s="27">
        <v>259.65831141189767</v>
      </c>
      <c r="G116" s="27">
        <v>261.82213067366348</v>
      </c>
      <c r="H116" s="27">
        <v>264.00398176261064</v>
      </c>
      <c r="I116" s="27">
        <v>266.20401494396572</v>
      </c>
      <c r="J116" s="27">
        <v>268.42238173516546</v>
      </c>
      <c r="K116" s="27">
        <v>270.65923491629184</v>
      </c>
      <c r="L116" s="27">
        <v>272.91472854059424</v>
      </c>
      <c r="M116" s="27">
        <v>275.18901794509924</v>
      </c>
      <c r="N116" s="72">
        <v>3156.2243014774626</v>
      </c>
      <c r="O116" s="17"/>
    </row>
    <row r="117" spans="1:15" ht="15.75">
      <c r="A117" s="82" t="s">
        <v>183</v>
      </c>
      <c r="B117" s="27">
        <v>7401.9166666666661</v>
      </c>
      <c r="C117" s="27">
        <v>7401.9166666666661</v>
      </c>
      <c r="D117" s="27">
        <v>7401.9166666666661</v>
      </c>
      <c r="E117" s="27">
        <v>2601.9166666666665</v>
      </c>
      <c r="F117" s="27">
        <v>2601.9166666666665</v>
      </c>
      <c r="G117" s="27">
        <v>2601.9166666666665</v>
      </c>
      <c r="H117" s="27">
        <v>2601.9166666666665</v>
      </c>
      <c r="I117" s="27">
        <v>2601.9166666666665</v>
      </c>
      <c r="J117" s="27">
        <v>2601.9166666666665</v>
      </c>
      <c r="K117" s="27">
        <v>2601.9166666666665</v>
      </c>
      <c r="L117" s="27">
        <v>2601.9166666666665</v>
      </c>
      <c r="M117" s="27">
        <v>2601.9166666666665</v>
      </c>
      <c r="N117" s="72">
        <v>45623</v>
      </c>
      <c r="O117" s="17"/>
    </row>
    <row r="118" spans="1:15" ht="15.75">
      <c r="A118" s="83" t="s">
        <v>184</v>
      </c>
      <c r="B118" s="27">
        <v>0</v>
      </c>
      <c r="C118" s="27">
        <v>0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72">
        <v>0</v>
      </c>
      <c r="O118" s="17"/>
    </row>
    <row r="119" spans="1:15" ht="15.75">
      <c r="A119" s="73" t="s">
        <v>185</v>
      </c>
      <c r="B119" s="28">
        <v>27430.121611674789</v>
      </c>
      <c r="C119" s="29">
        <v>24930.121611674789</v>
      </c>
      <c r="D119" s="29">
        <v>28480.121611674789</v>
      </c>
      <c r="E119" s="29">
        <v>44888.162208207621</v>
      </c>
      <c r="F119" s="29">
        <v>25330.121611674789</v>
      </c>
      <c r="G119" s="29">
        <v>51591.708638480428</v>
      </c>
      <c r="H119" s="29">
        <v>25130.121611674789</v>
      </c>
      <c r="I119" s="29">
        <v>24280.121611674789</v>
      </c>
      <c r="J119" s="29">
        <v>54966.864369534836</v>
      </c>
      <c r="K119" s="29">
        <v>24280.121611674789</v>
      </c>
      <c r="L119" s="29">
        <v>24580.121611674789</v>
      </c>
      <c r="M119" s="39">
        <v>57777.946970596538</v>
      </c>
      <c r="N119" s="85">
        <v>413665.65508021775</v>
      </c>
      <c r="O119" s="17"/>
    </row>
    <row r="120" spans="1:15" ht="15.75">
      <c r="A120" s="56"/>
      <c r="B120" s="2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39"/>
      <c r="N120" s="88"/>
      <c r="O120" s="17"/>
    </row>
    <row r="121" spans="1:15" ht="15.75">
      <c r="A121" s="76" t="s">
        <v>186</v>
      </c>
      <c r="B121" s="34">
        <v>9398.3673752252143</v>
      </c>
      <c r="C121" s="34">
        <v>11333.12012850021</v>
      </c>
      <c r="D121" s="34">
        <v>6154.5596934564601</v>
      </c>
      <c r="E121" s="34">
        <v>-7258.7137293591804</v>
      </c>
      <c r="F121" s="34">
        <v>16299.964747461541</v>
      </c>
      <c r="G121" s="34">
        <v>-10548.83136912818</v>
      </c>
      <c r="H121" s="34">
        <v>17305.473840339393</v>
      </c>
      <c r="I121" s="34">
        <v>20954.574977335848</v>
      </c>
      <c r="J121" s="34">
        <v>-11220.529427776855</v>
      </c>
      <c r="K121" s="34">
        <v>20183.067094643695</v>
      </c>
      <c r="L121" s="34">
        <v>24270.26991806407</v>
      </c>
      <c r="M121" s="35">
        <v>-9958.0908232923903</v>
      </c>
      <c r="N121" s="85">
        <v>86913.232425469818</v>
      </c>
      <c r="O121" s="17"/>
    </row>
    <row r="122" spans="1:15" ht="15.75">
      <c r="A122" s="77" t="s">
        <v>187</v>
      </c>
      <c r="B122" s="36">
        <v>47861.347602243703</v>
      </c>
      <c r="C122" s="37">
        <v>57259.714977468917</v>
      </c>
      <c r="D122" s="37">
        <v>68592.835105969134</v>
      </c>
      <c r="E122" s="37">
        <v>74747.394799425587</v>
      </c>
      <c r="F122" s="37">
        <v>67488.681070066406</v>
      </c>
      <c r="G122" s="37">
        <v>83788.645817527955</v>
      </c>
      <c r="H122" s="37">
        <v>73239.814448399775</v>
      </c>
      <c r="I122" s="37">
        <v>90545.288288739161</v>
      </c>
      <c r="J122" s="37">
        <v>111499.863266075</v>
      </c>
      <c r="K122" s="37">
        <v>100279.33383829815</v>
      </c>
      <c r="L122" s="37">
        <v>120462.40093294185</v>
      </c>
      <c r="M122" s="37">
        <v>144732.67085100591</v>
      </c>
      <c r="N122" s="74">
        <v>47861.347602243703</v>
      </c>
      <c r="O122" s="17"/>
    </row>
    <row r="123" spans="1:15" ht="16.5" thickBot="1">
      <c r="A123" s="64" t="s">
        <v>188</v>
      </c>
      <c r="B123" s="78">
        <v>57259.714977468917</v>
      </c>
      <c r="C123" s="65">
        <v>68592.835105969134</v>
      </c>
      <c r="D123" s="65">
        <v>74747.394799425587</v>
      </c>
      <c r="E123" s="65">
        <v>67488.681070066406</v>
      </c>
      <c r="F123" s="65">
        <v>83788.645817527955</v>
      </c>
      <c r="G123" s="65">
        <v>73239.814448399775</v>
      </c>
      <c r="H123" s="65">
        <v>90545.288288739161</v>
      </c>
      <c r="I123" s="65">
        <v>111499.863266075</v>
      </c>
      <c r="J123" s="65">
        <v>100279.33383829815</v>
      </c>
      <c r="K123" s="65">
        <v>120462.40093294185</v>
      </c>
      <c r="L123" s="65">
        <v>144732.67085100591</v>
      </c>
      <c r="M123" s="79">
        <v>134774.58002771353</v>
      </c>
      <c r="N123" s="80">
        <v>134774.58002771353</v>
      </c>
      <c r="O123" s="17"/>
    </row>
    <row r="124" spans="1:15" ht="15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ht="16.5" thickBo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ht="15.75">
      <c r="A126" s="67">
        <v>2010</v>
      </c>
      <c r="B126" s="68" t="s">
        <v>125</v>
      </c>
      <c r="C126" s="68" t="s">
        <v>126</v>
      </c>
      <c r="D126" s="68" t="s">
        <v>127</v>
      </c>
      <c r="E126" s="68" t="s">
        <v>128</v>
      </c>
      <c r="F126" s="68" t="s">
        <v>129</v>
      </c>
      <c r="G126" s="68" t="s">
        <v>130</v>
      </c>
      <c r="H126" s="68" t="s">
        <v>131</v>
      </c>
      <c r="I126" s="68" t="s">
        <v>132</v>
      </c>
      <c r="J126" s="68" t="s">
        <v>133</v>
      </c>
      <c r="K126" s="68" t="s">
        <v>134</v>
      </c>
      <c r="L126" s="68" t="s">
        <v>135</v>
      </c>
      <c r="M126" s="68" t="s">
        <v>136</v>
      </c>
      <c r="N126" s="69" t="s">
        <v>33</v>
      </c>
      <c r="O126" s="17"/>
    </row>
    <row r="127" spans="1:15" ht="15.75">
      <c r="A127" s="56"/>
      <c r="B127" s="23"/>
      <c r="C127" s="22"/>
      <c r="D127" s="22"/>
      <c r="E127" s="22"/>
      <c r="F127" s="22"/>
      <c r="G127" s="22"/>
      <c r="H127" s="22"/>
      <c r="I127" s="22"/>
      <c r="J127" s="22"/>
      <c r="K127" s="24"/>
      <c r="L127" s="24"/>
      <c r="M127" s="24"/>
      <c r="N127" s="89"/>
      <c r="O127" s="17"/>
    </row>
    <row r="128" spans="1:15" ht="15.75">
      <c r="A128" s="51" t="s">
        <v>137</v>
      </c>
      <c r="B128" s="23"/>
      <c r="C128" s="22"/>
      <c r="D128" s="22"/>
      <c r="E128" s="22"/>
      <c r="F128" s="22"/>
      <c r="G128" s="22"/>
      <c r="H128" s="22"/>
      <c r="I128" s="22"/>
      <c r="J128" s="22"/>
      <c r="K128" s="24"/>
      <c r="L128" s="24"/>
      <c r="M128" s="24"/>
      <c r="N128" s="90"/>
      <c r="O128" s="17"/>
    </row>
    <row r="129" spans="1:15" ht="15.75">
      <c r="A129" s="56" t="s">
        <v>138</v>
      </c>
      <c r="B129" s="26">
        <v>33128.863858032229</v>
      </c>
      <c r="C129" s="27">
        <v>33488.522893524168</v>
      </c>
      <c r="D129" s="27">
        <v>37791.142170143125</v>
      </c>
      <c r="E129" s="27">
        <v>46260.844127607343</v>
      </c>
      <c r="F129" s="27">
        <v>55711.101845705503</v>
      </c>
      <c r="G129" s="27">
        <v>63418.39138427913</v>
      </c>
      <c r="H129" s="27">
        <v>69694.535538209355</v>
      </c>
      <c r="I129" s="27">
        <v>74798.185253657022</v>
      </c>
      <c r="J129" s="27">
        <v>78943.15582024277</v>
      </c>
      <c r="K129" s="27">
        <v>82305.670369182073</v>
      </c>
      <c r="L129" s="27">
        <v>87125.585580086568</v>
      </c>
      <c r="M129" s="33">
        <v>92264.695427624931</v>
      </c>
      <c r="N129" s="91">
        <v>754930.69426829426</v>
      </c>
      <c r="O129" s="17"/>
    </row>
    <row r="130" spans="1:15" ht="15.75">
      <c r="A130" s="56" t="s">
        <v>139</v>
      </c>
      <c r="B130" s="26">
        <v>0</v>
      </c>
      <c r="C130" s="27">
        <v>0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K130" s="27">
        <v>0</v>
      </c>
      <c r="L130" s="27">
        <v>0</v>
      </c>
      <c r="M130" s="27">
        <v>0</v>
      </c>
      <c r="N130" s="91">
        <v>0</v>
      </c>
      <c r="O130" s="17"/>
    </row>
    <row r="131" spans="1:15" ht="15.75">
      <c r="A131" s="56" t="s">
        <v>140</v>
      </c>
      <c r="B131" s="26">
        <v>0</v>
      </c>
      <c r="C131" s="27">
        <v>0</v>
      </c>
      <c r="D131" s="27">
        <v>0</v>
      </c>
      <c r="E131" s="27">
        <v>0</v>
      </c>
      <c r="F131" s="27">
        <v>0</v>
      </c>
      <c r="G131" s="27">
        <v>0</v>
      </c>
      <c r="H131" s="27">
        <v>0</v>
      </c>
      <c r="I131" s="27">
        <v>0</v>
      </c>
      <c r="J131" s="27">
        <v>0</v>
      </c>
      <c r="K131" s="27">
        <v>0</v>
      </c>
      <c r="L131" s="27">
        <v>0</v>
      </c>
      <c r="M131" s="33">
        <v>0</v>
      </c>
      <c r="N131" s="91">
        <v>0</v>
      </c>
      <c r="O131" s="17"/>
    </row>
    <row r="132" spans="1:15" ht="15.75">
      <c r="A132" s="56" t="s">
        <v>141</v>
      </c>
      <c r="B132" s="26">
        <v>0</v>
      </c>
      <c r="C132" s="27">
        <v>0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K132" s="27">
        <v>0</v>
      </c>
      <c r="L132" s="27">
        <v>0</v>
      </c>
      <c r="M132" s="33">
        <v>0</v>
      </c>
      <c r="N132" s="91">
        <v>0</v>
      </c>
      <c r="O132" s="17"/>
    </row>
    <row r="133" spans="1:15" ht="15.75">
      <c r="A133" s="56" t="s">
        <v>142</v>
      </c>
      <c r="B133" s="26">
        <v>0</v>
      </c>
      <c r="C133" s="27">
        <v>0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K133" s="27">
        <v>0</v>
      </c>
      <c r="L133" s="27">
        <v>0</v>
      </c>
      <c r="M133" s="33">
        <v>0</v>
      </c>
      <c r="N133" s="91">
        <v>0</v>
      </c>
      <c r="O133" s="17"/>
    </row>
    <row r="134" spans="1:15" ht="15.75">
      <c r="A134" s="56" t="s">
        <v>143</v>
      </c>
      <c r="B134" s="41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42">
        <v>0</v>
      </c>
      <c r="N134" s="91">
        <v>0</v>
      </c>
      <c r="O134" s="17"/>
    </row>
    <row r="135" spans="1:15" ht="15.75">
      <c r="A135" s="73" t="s">
        <v>144</v>
      </c>
      <c r="B135" s="28">
        <v>33128.863858032229</v>
      </c>
      <c r="C135" s="29">
        <v>33488.522893524168</v>
      </c>
      <c r="D135" s="29">
        <v>37791.142170143125</v>
      </c>
      <c r="E135" s="29">
        <v>46260.844127607343</v>
      </c>
      <c r="F135" s="29">
        <v>55711.101845705503</v>
      </c>
      <c r="G135" s="29">
        <v>63418.39138427913</v>
      </c>
      <c r="H135" s="29">
        <v>69694.535538209355</v>
      </c>
      <c r="I135" s="29">
        <v>74798.185253657022</v>
      </c>
      <c r="J135" s="29">
        <v>78943.15582024277</v>
      </c>
      <c r="K135" s="29">
        <v>82305.670369182073</v>
      </c>
      <c r="L135" s="29">
        <v>87125.585580086568</v>
      </c>
      <c r="M135" s="29">
        <v>92264.695427624931</v>
      </c>
      <c r="N135" s="92">
        <v>754930.69426829426</v>
      </c>
      <c r="O135" s="17"/>
    </row>
    <row r="136" spans="1:15" ht="15.75">
      <c r="A136" s="73" t="s">
        <v>145</v>
      </c>
      <c r="B136" s="28">
        <v>167903.44388574577</v>
      </c>
      <c r="C136" s="30">
        <v>172449.09516759514</v>
      </c>
      <c r="D136" s="30">
        <v>178747.36572606344</v>
      </c>
      <c r="E136" s="30">
        <v>193515.33824199601</v>
      </c>
      <c r="F136" s="30">
        <v>196462.02331841036</v>
      </c>
      <c r="G136" s="30">
        <v>226637.5430910147</v>
      </c>
      <c r="H136" s="30">
        <v>222256.77119745105</v>
      </c>
      <c r="I136" s="30">
        <v>263812.08483943326</v>
      </c>
      <c r="J136" s="30">
        <v>309512.36904800124</v>
      </c>
      <c r="K136" s="30">
        <v>298322.56204784702</v>
      </c>
      <c r="L136" s="30">
        <v>350205.27601625881</v>
      </c>
      <c r="M136" s="30">
        <v>406977.09983220894</v>
      </c>
      <c r="N136" s="92">
        <v>889705.27429600782</v>
      </c>
      <c r="O136" s="17"/>
    </row>
    <row r="137" spans="1:15" ht="15.75">
      <c r="A137" s="56"/>
      <c r="B137" s="26"/>
      <c r="C137" s="27"/>
      <c r="D137" s="27"/>
      <c r="E137" s="27"/>
      <c r="F137" s="27"/>
      <c r="G137" s="27"/>
      <c r="H137" s="27"/>
      <c r="I137" s="27"/>
      <c r="J137" s="27"/>
      <c r="K137" s="31"/>
      <c r="L137" s="31"/>
      <c r="M137" s="31"/>
      <c r="N137" s="91"/>
      <c r="O137" s="17"/>
    </row>
    <row r="138" spans="1:15" ht="15.75">
      <c r="A138" s="51" t="s">
        <v>146</v>
      </c>
      <c r="B138" s="26"/>
      <c r="C138" s="27"/>
      <c r="D138" s="27"/>
      <c r="E138" s="27"/>
      <c r="F138" s="27"/>
      <c r="G138" s="27"/>
      <c r="H138" s="27"/>
      <c r="I138" s="27"/>
      <c r="J138" s="27"/>
      <c r="K138" s="31"/>
      <c r="L138" s="31"/>
      <c r="M138" s="31"/>
      <c r="N138" s="91"/>
      <c r="O138" s="17"/>
    </row>
    <row r="139" spans="1:15" ht="15.75">
      <c r="A139" s="56" t="s">
        <v>147</v>
      </c>
      <c r="B139" s="47"/>
      <c r="C139" s="46"/>
      <c r="D139" s="46"/>
      <c r="E139" s="46"/>
      <c r="F139" s="46"/>
      <c r="G139" s="46"/>
      <c r="H139" s="46"/>
      <c r="I139" s="46"/>
      <c r="J139" s="46"/>
      <c r="K139" s="48"/>
      <c r="L139" s="48"/>
      <c r="M139" s="48"/>
      <c r="N139" s="91"/>
      <c r="O139" s="17"/>
    </row>
    <row r="140" spans="1:15" ht="15.75">
      <c r="A140" s="56" t="s">
        <v>148</v>
      </c>
      <c r="B140" s="47">
        <v>4000</v>
      </c>
      <c r="C140" s="46">
        <v>8000</v>
      </c>
      <c r="D140" s="46">
        <v>8000</v>
      </c>
      <c r="E140" s="46">
        <v>8000</v>
      </c>
      <c r="F140" s="46">
        <v>10000</v>
      </c>
      <c r="G140" s="46">
        <v>10000</v>
      </c>
      <c r="H140" s="46">
        <v>10000</v>
      </c>
      <c r="I140" s="46">
        <v>10000</v>
      </c>
      <c r="J140" s="46">
        <v>12000</v>
      </c>
      <c r="K140" s="46">
        <v>12000</v>
      </c>
      <c r="L140" s="46">
        <v>12000</v>
      </c>
      <c r="M140" s="50">
        <v>12000</v>
      </c>
      <c r="N140" s="91">
        <v>116000</v>
      </c>
      <c r="O140" s="17"/>
    </row>
    <row r="141" spans="1:15" ht="15.75">
      <c r="A141" s="56" t="s">
        <v>149</v>
      </c>
      <c r="B141" s="47">
        <v>0</v>
      </c>
      <c r="C141" s="46">
        <v>0</v>
      </c>
      <c r="D141" s="46">
        <v>0</v>
      </c>
      <c r="E141" s="46">
        <v>0</v>
      </c>
      <c r="F141" s="46">
        <v>0</v>
      </c>
      <c r="G141" s="46">
        <v>0</v>
      </c>
      <c r="H141" s="46">
        <v>0</v>
      </c>
      <c r="I141" s="46">
        <v>0</v>
      </c>
      <c r="J141" s="46">
        <v>0</v>
      </c>
      <c r="K141" s="46">
        <v>0</v>
      </c>
      <c r="L141" s="46">
        <v>0</v>
      </c>
      <c r="M141" s="50">
        <v>0</v>
      </c>
      <c r="N141" s="91">
        <v>0</v>
      </c>
      <c r="O141" s="17"/>
    </row>
    <row r="142" spans="1:15" ht="15.75">
      <c r="A142" s="56" t="s">
        <v>150</v>
      </c>
      <c r="B142" s="47">
        <v>5641.666666666667</v>
      </c>
      <c r="C142" s="46">
        <v>5641.666666666667</v>
      </c>
      <c r="D142" s="46">
        <v>5641.666666666667</v>
      </c>
      <c r="E142" s="46">
        <v>5641.666666666667</v>
      </c>
      <c r="F142" s="46">
        <v>5641.666666666667</v>
      </c>
      <c r="G142" s="46">
        <v>5641.666666666667</v>
      </c>
      <c r="H142" s="46">
        <v>5641.666666666667</v>
      </c>
      <c r="I142" s="46">
        <v>5641.666666666667</v>
      </c>
      <c r="J142" s="46">
        <v>5641.666666666667</v>
      </c>
      <c r="K142" s="46">
        <v>5641.666666666667</v>
      </c>
      <c r="L142" s="46">
        <v>5641.666666666667</v>
      </c>
      <c r="M142" s="50">
        <v>5641.666666666667</v>
      </c>
      <c r="N142" s="91">
        <v>67700</v>
      </c>
      <c r="O142" s="17"/>
    </row>
    <row r="143" spans="1:15" ht="15.75">
      <c r="A143" s="56" t="s">
        <v>151</v>
      </c>
      <c r="B143" s="47"/>
      <c r="C143" s="46"/>
      <c r="D143" s="46"/>
      <c r="E143" s="46"/>
      <c r="F143" s="46"/>
      <c r="G143" s="46"/>
      <c r="H143" s="46"/>
      <c r="I143" s="46"/>
      <c r="J143" s="46"/>
      <c r="K143" s="48"/>
      <c r="L143" s="48"/>
      <c r="M143" s="49"/>
      <c r="N143" s="91"/>
      <c r="O143" s="17"/>
    </row>
    <row r="144" spans="1:15" ht="15.75">
      <c r="A144" s="56" t="s">
        <v>152</v>
      </c>
      <c r="B144" s="47">
        <v>500</v>
      </c>
      <c r="C144" s="46">
        <v>750</v>
      </c>
      <c r="D144" s="46">
        <v>500</v>
      </c>
      <c r="E144" s="46">
        <v>500</v>
      </c>
      <c r="F144" s="46">
        <v>500</v>
      </c>
      <c r="G144" s="46">
        <v>750</v>
      </c>
      <c r="H144" s="46">
        <v>500</v>
      </c>
      <c r="I144" s="46">
        <v>500</v>
      </c>
      <c r="J144" s="46">
        <v>750</v>
      </c>
      <c r="K144" s="46">
        <v>500</v>
      </c>
      <c r="L144" s="46">
        <v>750</v>
      </c>
      <c r="M144" s="50">
        <v>750</v>
      </c>
      <c r="N144" s="91">
        <v>7250</v>
      </c>
      <c r="O144" s="17"/>
    </row>
    <row r="145" spans="1:15" ht="15.75">
      <c r="A145" s="56" t="s">
        <v>153</v>
      </c>
      <c r="B145" s="47">
        <v>50</v>
      </c>
      <c r="C145" s="46">
        <v>50</v>
      </c>
      <c r="D145" s="46">
        <v>50</v>
      </c>
      <c r="E145" s="46">
        <v>50</v>
      </c>
      <c r="F145" s="46">
        <v>50</v>
      </c>
      <c r="G145" s="46">
        <v>50</v>
      </c>
      <c r="H145" s="46">
        <v>50</v>
      </c>
      <c r="I145" s="46">
        <v>50</v>
      </c>
      <c r="J145" s="46">
        <v>50</v>
      </c>
      <c r="K145" s="46">
        <v>50</v>
      </c>
      <c r="L145" s="46">
        <v>50</v>
      </c>
      <c r="M145" s="50">
        <v>50</v>
      </c>
      <c r="N145" s="91">
        <v>600</v>
      </c>
      <c r="O145" s="17"/>
    </row>
    <row r="146" spans="1:15" ht="15.75">
      <c r="A146" s="56" t="s">
        <v>154</v>
      </c>
      <c r="B146" s="47">
        <v>0</v>
      </c>
      <c r="C146" s="46">
        <v>0</v>
      </c>
      <c r="D146" s="46">
        <v>0</v>
      </c>
      <c r="E146" s="46">
        <v>0</v>
      </c>
      <c r="F146" s="46">
        <v>0</v>
      </c>
      <c r="G146" s="46">
        <v>0</v>
      </c>
      <c r="H146" s="46">
        <v>0</v>
      </c>
      <c r="I146" s="46">
        <v>0</v>
      </c>
      <c r="J146" s="46">
        <v>0</v>
      </c>
      <c r="K146" s="46">
        <v>0</v>
      </c>
      <c r="L146" s="46">
        <v>0</v>
      </c>
      <c r="M146" s="50">
        <v>0</v>
      </c>
      <c r="N146" s="91">
        <v>0</v>
      </c>
      <c r="O146" s="17"/>
    </row>
    <row r="147" spans="1:15" ht="15.75">
      <c r="A147" s="56" t="s">
        <v>155</v>
      </c>
      <c r="B147" s="47">
        <v>500</v>
      </c>
      <c r="C147" s="46">
        <v>0</v>
      </c>
      <c r="D147" s="46">
        <v>0</v>
      </c>
      <c r="E147" s="46">
        <v>0</v>
      </c>
      <c r="F147" s="46">
        <v>0</v>
      </c>
      <c r="G147" s="46">
        <v>0</v>
      </c>
      <c r="H147" s="46">
        <v>0</v>
      </c>
      <c r="I147" s="46">
        <v>0</v>
      </c>
      <c r="J147" s="46">
        <v>0</v>
      </c>
      <c r="K147" s="46">
        <v>0</v>
      </c>
      <c r="L147" s="46">
        <v>0</v>
      </c>
      <c r="M147" s="50">
        <v>0</v>
      </c>
      <c r="N147" s="91">
        <v>500</v>
      </c>
      <c r="O147" s="17"/>
    </row>
    <row r="148" spans="1:15" ht="15.75">
      <c r="A148" s="56" t="s">
        <v>156</v>
      </c>
      <c r="B148" s="47">
        <v>0</v>
      </c>
      <c r="C148" s="46">
        <v>0</v>
      </c>
      <c r="D148" s="46">
        <v>0</v>
      </c>
      <c r="E148" s="46">
        <v>0</v>
      </c>
      <c r="F148" s="46">
        <v>0</v>
      </c>
      <c r="G148" s="46">
        <v>0</v>
      </c>
      <c r="H148" s="46">
        <v>0</v>
      </c>
      <c r="I148" s="46">
        <v>0</v>
      </c>
      <c r="J148" s="46">
        <v>0</v>
      </c>
      <c r="K148" s="46">
        <v>0</v>
      </c>
      <c r="L148" s="46">
        <v>0</v>
      </c>
      <c r="M148" s="50">
        <v>0</v>
      </c>
      <c r="N148" s="91">
        <v>0</v>
      </c>
      <c r="O148" s="17"/>
    </row>
    <row r="149" spans="1:15" ht="15.75">
      <c r="A149" s="56" t="s">
        <v>157</v>
      </c>
      <c r="B149" s="47">
        <v>100</v>
      </c>
      <c r="C149" s="46">
        <v>100</v>
      </c>
      <c r="D149" s="46">
        <v>100</v>
      </c>
      <c r="E149" s="46">
        <v>100</v>
      </c>
      <c r="F149" s="46">
        <v>100</v>
      </c>
      <c r="G149" s="46">
        <v>100</v>
      </c>
      <c r="H149" s="46">
        <v>100</v>
      </c>
      <c r="I149" s="46">
        <v>100</v>
      </c>
      <c r="J149" s="46">
        <v>100</v>
      </c>
      <c r="K149" s="46">
        <v>100</v>
      </c>
      <c r="L149" s="46">
        <v>100</v>
      </c>
      <c r="M149" s="50">
        <v>100</v>
      </c>
      <c r="N149" s="91">
        <v>1200</v>
      </c>
      <c r="O149" s="17"/>
    </row>
    <row r="150" spans="1:15" ht="15.75">
      <c r="A150" s="56" t="s">
        <v>158</v>
      </c>
      <c r="B150" s="47">
        <v>0</v>
      </c>
      <c r="C150" s="46">
        <v>0</v>
      </c>
      <c r="D150" s="46">
        <v>0</v>
      </c>
      <c r="E150" s="46">
        <v>0</v>
      </c>
      <c r="F150" s="46">
        <v>0</v>
      </c>
      <c r="G150" s="46">
        <v>0</v>
      </c>
      <c r="H150" s="46">
        <v>0</v>
      </c>
      <c r="I150" s="46">
        <v>0</v>
      </c>
      <c r="J150" s="46">
        <v>0</v>
      </c>
      <c r="K150" s="46">
        <v>0</v>
      </c>
      <c r="L150" s="46">
        <v>0</v>
      </c>
      <c r="M150" s="50">
        <v>0</v>
      </c>
      <c r="N150" s="91">
        <v>0</v>
      </c>
      <c r="O150" s="17"/>
    </row>
    <row r="151" spans="1:15" ht="15.75">
      <c r="A151" s="56" t="s">
        <v>159</v>
      </c>
      <c r="B151" s="47">
        <v>100</v>
      </c>
      <c r="C151" s="46">
        <v>100</v>
      </c>
      <c r="D151" s="46">
        <v>100</v>
      </c>
      <c r="E151" s="46">
        <v>100</v>
      </c>
      <c r="F151" s="46">
        <v>100</v>
      </c>
      <c r="G151" s="46">
        <v>100</v>
      </c>
      <c r="H151" s="46">
        <v>100</v>
      </c>
      <c r="I151" s="46">
        <v>100</v>
      </c>
      <c r="J151" s="46">
        <v>100</v>
      </c>
      <c r="K151" s="46">
        <v>100</v>
      </c>
      <c r="L151" s="46">
        <v>100</v>
      </c>
      <c r="M151" s="50">
        <v>100</v>
      </c>
      <c r="N151" s="91">
        <v>1200</v>
      </c>
      <c r="O151" s="17"/>
    </row>
    <row r="152" spans="1:15" ht="15.75">
      <c r="A152" s="56" t="s">
        <v>160</v>
      </c>
      <c r="B152" s="47">
        <v>0</v>
      </c>
      <c r="C152" s="46">
        <v>0</v>
      </c>
      <c r="D152" s="46">
        <v>0</v>
      </c>
      <c r="E152" s="46">
        <v>0</v>
      </c>
      <c r="F152" s="46">
        <v>0</v>
      </c>
      <c r="G152" s="46">
        <v>0</v>
      </c>
      <c r="H152" s="46">
        <v>0</v>
      </c>
      <c r="I152" s="46">
        <v>0</v>
      </c>
      <c r="J152" s="46">
        <v>0</v>
      </c>
      <c r="K152" s="46">
        <v>0</v>
      </c>
      <c r="L152" s="46">
        <v>0</v>
      </c>
      <c r="M152" s="50">
        <v>0</v>
      </c>
      <c r="N152" s="91">
        <v>0</v>
      </c>
      <c r="O152" s="17"/>
    </row>
    <row r="153" spans="1:15" ht="15.75">
      <c r="A153" s="82" t="s">
        <v>161</v>
      </c>
      <c r="B153" s="47">
        <v>50</v>
      </c>
      <c r="C153" s="46">
        <v>50</v>
      </c>
      <c r="D153" s="46">
        <v>50</v>
      </c>
      <c r="E153" s="46">
        <v>50</v>
      </c>
      <c r="F153" s="46">
        <v>50</v>
      </c>
      <c r="G153" s="46">
        <v>50</v>
      </c>
      <c r="H153" s="46">
        <v>50</v>
      </c>
      <c r="I153" s="46">
        <v>50</v>
      </c>
      <c r="J153" s="46">
        <v>50</v>
      </c>
      <c r="K153" s="46">
        <v>50</v>
      </c>
      <c r="L153" s="46">
        <v>50</v>
      </c>
      <c r="M153" s="50">
        <v>50</v>
      </c>
      <c r="N153" s="91">
        <v>600</v>
      </c>
      <c r="O153" s="17"/>
    </row>
    <row r="154" spans="1:15" ht="15.75">
      <c r="A154" s="56" t="s">
        <v>162</v>
      </c>
      <c r="B154" s="47">
        <v>0</v>
      </c>
      <c r="C154" s="46">
        <v>0</v>
      </c>
      <c r="D154" s="46">
        <v>0</v>
      </c>
      <c r="E154" s="46">
        <v>0</v>
      </c>
      <c r="F154" s="46">
        <v>0</v>
      </c>
      <c r="G154" s="46">
        <v>0</v>
      </c>
      <c r="H154" s="46">
        <v>0</v>
      </c>
      <c r="I154" s="46">
        <v>0</v>
      </c>
      <c r="J154" s="46">
        <v>0</v>
      </c>
      <c r="K154" s="46">
        <v>0</v>
      </c>
      <c r="L154" s="46">
        <v>0</v>
      </c>
      <c r="M154" s="50">
        <v>0</v>
      </c>
      <c r="N154" s="91">
        <v>0</v>
      </c>
      <c r="O154" s="17"/>
    </row>
    <row r="155" spans="1:15" ht="15.75">
      <c r="A155" s="56" t="s">
        <v>163</v>
      </c>
      <c r="B155" s="4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50"/>
      <c r="N155" s="91"/>
      <c r="O155" s="17"/>
    </row>
    <row r="156" spans="1:15" ht="15.75">
      <c r="A156" s="56" t="s">
        <v>164</v>
      </c>
      <c r="B156" s="47">
        <v>6000</v>
      </c>
      <c r="C156" s="46">
        <v>6000</v>
      </c>
      <c r="D156" s="46">
        <v>6000</v>
      </c>
      <c r="E156" s="46">
        <v>6000</v>
      </c>
      <c r="F156" s="46">
        <v>6000</v>
      </c>
      <c r="G156" s="46">
        <v>6000</v>
      </c>
      <c r="H156" s="46">
        <v>6000</v>
      </c>
      <c r="I156" s="46">
        <v>6000</v>
      </c>
      <c r="J156" s="46">
        <v>6000</v>
      </c>
      <c r="K156" s="46">
        <v>6000</v>
      </c>
      <c r="L156" s="46">
        <v>6000</v>
      </c>
      <c r="M156" s="50">
        <v>6000</v>
      </c>
      <c r="N156" s="91">
        <v>72000</v>
      </c>
      <c r="O156" s="17"/>
    </row>
    <row r="157" spans="1:15" ht="15.75">
      <c r="A157" s="56" t="s">
        <v>165</v>
      </c>
      <c r="B157" s="47">
        <v>720</v>
      </c>
      <c r="C157" s="46">
        <v>720</v>
      </c>
      <c r="D157" s="46">
        <v>720</v>
      </c>
      <c r="E157" s="46">
        <v>720</v>
      </c>
      <c r="F157" s="46">
        <v>720</v>
      </c>
      <c r="G157" s="46">
        <v>720</v>
      </c>
      <c r="H157" s="46">
        <v>720</v>
      </c>
      <c r="I157" s="46">
        <v>720</v>
      </c>
      <c r="J157" s="46">
        <v>720</v>
      </c>
      <c r="K157" s="46">
        <v>720</v>
      </c>
      <c r="L157" s="46">
        <v>720</v>
      </c>
      <c r="M157" s="50">
        <v>720</v>
      </c>
      <c r="N157" s="91">
        <v>8640</v>
      </c>
      <c r="O157" s="17"/>
    </row>
    <row r="158" spans="1:15" ht="15.75">
      <c r="A158" s="56" t="s">
        <v>166</v>
      </c>
      <c r="B158" s="47">
        <v>2400</v>
      </c>
      <c r="C158" s="46">
        <v>2400</v>
      </c>
      <c r="D158" s="46">
        <v>2400</v>
      </c>
      <c r="E158" s="46">
        <v>2400</v>
      </c>
      <c r="F158" s="46">
        <v>2400</v>
      </c>
      <c r="G158" s="46">
        <v>2400</v>
      </c>
      <c r="H158" s="46">
        <v>2400</v>
      </c>
      <c r="I158" s="46">
        <v>2400</v>
      </c>
      <c r="J158" s="46">
        <v>2400</v>
      </c>
      <c r="K158" s="46">
        <v>2400</v>
      </c>
      <c r="L158" s="46">
        <v>2400</v>
      </c>
      <c r="M158" s="50">
        <v>2400</v>
      </c>
      <c r="N158" s="91">
        <v>28800</v>
      </c>
      <c r="O158" s="17"/>
    </row>
    <row r="159" spans="1:15" ht="15.75">
      <c r="A159" s="56" t="s">
        <v>167</v>
      </c>
      <c r="B159" s="47">
        <v>1200</v>
      </c>
      <c r="C159" s="46">
        <v>0</v>
      </c>
      <c r="D159" s="46">
        <v>250</v>
      </c>
      <c r="E159" s="46">
        <v>0</v>
      </c>
      <c r="F159" s="46">
        <v>0</v>
      </c>
      <c r="G159" s="46">
        <v>250</v>
      </c>
      <c r="H159" s="46">
        <v>0</v>
      </c>
      <c r="I159" s="46">
        <v>0</v>
      </c>
      <c r="J159" s="46">
        <v>250</v>
      </c>
      <c r="K159" s="46">
        <v>0</v>
      </c>
      <c r="L159" s="46">
        <v>0</v>
      </c>
      <c r="M159" s="50">
        <v>250</v>
      </c>
      <c r="N159" s="91">
        <v>2200</v>
      </c>
      <c r="O159" s="17"/>
    </row>
    <row r="160" spans="1:15" ht="15.75">
      <c r="A160" s="56" t="s">
        <v>168</v>
      </c>
      <c r="B160" s="47">
        <v>0</v>
      </c>
      <c r="C160" s="46">
        <v>0</v>
      </c>
      <c r="D160" s="46">
        <v>0</v>
      </c>
      <c r="E160" s="46">
        <v>0</v>
      </c>
      <c r="F160" s="46">
        <v>0</v>
      </c>
      <c r="G160" s="46">
        <v>0</v>
      </c>
      <c r="H160" s="46">
        <v>0</v>
      </c>
      <c r="I160" s="46">
        <v>0</v>
      </c>
      <c r="J160" s="46">
        <v>0</v>
      </c>
      <c r="K160" s="46">
        <v>0</v>
      </c>
      <c r="L160" s="46">
        <v>0</v>
      </c>
      <c r="M160" s="50">
        <v>0</v>
      </c>
      <c r="N160" s="91">
        <v>0</v>
      </c>
      <c r="O160" s="17"/>
    </row>
    <row r="161" spans="1:15" ht="15.75">
      <c r="A161" s="56" t="s">
        <v>169</v>
      </c>
      <c r="B161" s="47">
        <v>0</v>
      </c>
      <c r="C161" s="46">
        <v>0</v>
      </c>
      <c r="D161" s="46">
        <v>0</v>
      </c>
      <c r="E161" s="46">
        <v>0</v>
      </c>
      <c r="F161" s="46">
        <v>0</v>
      </c>
      <c r="G161" s="46">
        <v>0</v>
      </c>
      <c r="H161" s="46">
        <v>0</v>
      </c>
      <c r="I161" s="46">
        <v>0</v>
      </c>
      <c r="J161" s="46">
        <v>0</v>
      </c>
      <c r="K161" s="46">
        <v>0</v>
      </c>
      <c r="L161" s="46">
        <v>0</v>
      </c>
      <c r="M161" s="50">
        <v>0</v>
      </c>
      <c r="N161" s="91">
        <v>0</v>
      </c>
      <c r="O161" s="17"/>
    </row>
    <row r="162" spans="1:15" ht="15.75">
      <c r="A162" s="56" t="s">
        <v>170</v>
      </c>
      <c r="B162" s="47">
        <v>0</v>
      </c>
      <c r="C162" s="46">
        <v>0</v>
      </c>
      <c r="D162" s="46">
        <v>0</v>
      </c>
      <c r="E162" s="46">
        <v>0</v>
      </c>
      <c r="F162" s="46">
        <v>0</v>
      </c>
      <c r="G162" s="46">
        <v>0</v>
      </c>
      <c r="H162" s="46">
        <v>0</v>
      </c>
      <c r="I162" s="46">
        <v>0</v>
      </c>
      <c r="J162" s="46">
        <v>0</v>
      </c>
      <c r="K162" s="46">
        <v>0</v>
      </c>
      <c r="L162" s="46">
        <v>0</v>
      </c>
      <c r="M162" s="50">
        <v>0</v>
      </c>
      <c r="N162" s="91">
        <v>0</v>
      </c>
      <c r="O162" s="17"/>
    </row>
    <row r="163" spans="1:15" ht="15.75">
      <c r="A163" s="56" t="s">
        <v>171</v>
      </c>
      <c r="B163" s="47">
        <v>0</v>
      </c>
      <c r="C163" s="46">
        <v>0</v>
      </c>
      <c r="D163" s="46">
        <v>0</v>
      </c>
      <c r="E163" s="46">
        <v>0</v>
      </c>
      <c r="F163" s="46">
        <v>0</v>
      </c>
      <c r="G163" s="46">
        <v>0</v>
      </c>
      <c r="H163" s="46">
        <v>0</v>
      </c>
      <c r="I163" s="46">
        <v>0</v>
      </c>
      <c r="J163" s="46">
        <v>0</v>
      </c>
      <c r="K163" s="46">
        <v>0</v>
      </c>
      <c r="L163" s="46">
        <v>0</v>
      </c>
      <c r="M163" s="50">
        <v>0</v>
      </c>
      <c r="N163" s="91">
        <v>0</v>
      </c>
      <c r="O163" s="17"/>
    </row>
    <row r="164" spans="1:15" ht="15.75">
      <c r="A164" s="56" t="s">
        <v>172</v>
      </c>
      <c r="B164" s="47">
        <v>75</v>
      </c>
      <c r="C164" s="46">
        <v>75</v>
      </c>
      <c r="D164" s="46">
        <v>75</v>
      </c>
      <c r="E164" s="46">
        <v>75</v>
      </c>
      <c r="F164" s="46">
        <v>75</v>
      </c>
      <c r="G164" s="46">
        <v>75</v>
      </c>
      <c r="H164" s="46">
        <v>75</v>
      </c>
      <c r="I164" s="46">
        <v>75</v>
      </c>
      <c r="J164" s="46">
        <v>75</v>
      </c>
      <c r="K164" s="46">
        <v>75</v>
      </c>
      <c r="L164" s="46">
        <v>75</v>
      </c>
      <c r="M164" s="50">
        <v>75</v>
      </c>
      <c r="N164" s="91">
        <v>900</v>
      </c>
      <c r="O164" s="17"/>
    </row>
    <row r="165" spans="1:15" ht="15.75">
      <c r="A165" s="56" t="s">
        <v>173</v>
      </c>
      <c r="B165" s="47">
        <v>0</v>
      </c>
      <c r="C165" s="46">
        <v>0</v>
      </c>
      <c r="D165" s="46">
        <v>0</v>
      </c>
      <c r="E165" s="46">
        <v>0</v>
      </c>
      <c r="F165" s="46">
        <v>0</v>
      </c>
      <c r="G165" s="46">
        <v>0</v>
      </c>
      <c r="H165" s="46">
        <v>0</v>
      </c>
      <c r="I165" s="46">
        <v>0</v>
      </c>
      <c r="J165" s="46">
        <v>0</v>
      </c>
      <c r="K165" s="46">
        <v>0</v>
      </c>
      <c r="L165" s="46">
        <v>0</v>
      </c>
      <c r="M165" s="50">
        <v>0</v>
      </c>
      <c r="N165" s="91">
        <v>0</v>
      </c>
      <c r="O165" s="17"/>
    </row>
    <row r="166" spans="1:15" ht="15.75">
      <c r="A166" s="56" t="s">
        <v>174</v>
      </c>
      <c r="B166" s="47">
        <v>0</v>
      </c>
      <c r="C166" s="46">
        <v>0</v>
      </c>
      <c r="D166" s="46">
        <v>0</v>
      </c>
      <c r="E166" s="46">
        <v>0</v>
      </c>
      <c r="F166" s="46">
        <v>0</v>
      </c>
      <c r="G166" s="46">
        <v>0</v>
      </c>
      <c r="H166" s="46">
        <v>0</v>
      </c>
      <c r="I166" s="46">
        <v>0</v>
      </c>
      <c r="J166" s="46">
        <v>0</v>
      </c>
      <c r="K166" s="46">
        <v>0</v>
      </c>
      <c r="L166" s="46">
        <v>0</v>
      </c>
      <c r="M166" s="50">
        <v>0</v>
      </c>
      <c r="N166" s="91">
        <v>0</v>
      </c>
      <c r="O166" s="17"/>
    </row>
    <row r="167" spans="1:15" ht="15.75">
      <c r="A167" s="56" t="s">
        <v>175</v>
      </c>
      <c r="B167" s="47">
        <v>85</v>
      </c>
      <c r="C167" s="46">
        <v>85</v>
      </c>
      <c r="D167" s="46">
        <v>85</v>
      </c>
      <c r="E167" s="46">
        <v>85</v>
      </c>
      <c r="F167" s="46">
        <v>85</v>
      </c>
      <c r="G167" s="46">
        <v>85</v>
      </c>
      <c r="H167" s="46">
        <v>85</v>
      </c>
      <c r="I167" s="46">
        <v>85</v>
      </c>
      <c r="J167" s="46">
        <v>85</v>
      </c>
      <c r="K167" s="46">
        <v>85</v>
      </c>
      <c r="L167" s="46">
        <v>85</v>
      </c>
      <c r="M167" s="50">
        <v>85</v>
      </c>
      <c r="N167" s="91">
        <v>1020</v>
      </c>
      <c r="O167" s="17"/>
    </row>
    <row r="168" spans="1:15" ht="15.75">
      <c r="A168" s="56" t="s">
        <v>176</v>
      </c>
      <c r="B168" s="47">
        <v>0</v>
      </c>
      <c r="C168" s="46">
        <v>0</v>
      </c>
      <c r="D168" s="46">
        <v>0</v>
      </c>
      <c r="E168" s="46">
        <v>0</v>
      </c>
      <c r="F168" s="46">
        <v>0</v>
      </c>
      <c r="G168" s="46">
        <v>0</v>
      </c>
      <c r="H168" s="46">
        <v>0</v>
      </c>
      <c r="I168" s="46">
        <v>0</v>
      </c>
      <c r="J168" s="46">
        <v>0</v>
      </c>
      <c r="K168" s="46">
        <v>0</v>
      </c>
      <c r="L168" s="46">
        <v>0</v>
      </c>
      <c r="M168" s="50">
        <v>0</v>
      </c>
      <c r="N168" s="91">
        <v>0</v>
      </c>
      <c r="O168" s="17"/>
    </row>
    <row r="169" spans="1:15" ht="15.75">
      <c r="A169" s="75">
        <v>0</v>
      </c>
      <c r="B169" s="47">
        <v>0</v>
      </c>
      <c r="C169" s="46">
        <v>0</v>
      </c>
      <c r="D169" s="46">
        <v>0</v>
      </c>
      <c r="E169" s="46">
        <v>0</v>
      </c>
      <c r="F169" s="46">
        <v>0</v>
      </c>
      <c r="G169" s="46">
        <v>0</v>
      </c>
      <c r="H169" s="46">
        <v>0</v>
      </c>
      <c r="I169" s="46">
        <v>0</v>
      </c>
      <c r="J169" s="46">
        <v>0</v>
      </c>
      <c r="K169" s="46">
        <v>0</v>
      </c>
      <c r="L169" s="46">
        <v>0</v>
      </c>
      <c r="M169" s="50">
        <v>0</v>
      </c>
      <c r="N169" s="91">
        <v>0</v>
      </c>
      <c r="O169" s="17"/>
    </row>
    <row r="170" spans="1:15" ht="15.75">
      <c r="A170" s="75" t="s">
        <v>189</v>
      </c>
      <c r="B170" s="47">
        <v>0</v>
      </c>
      <c r="C170" s="46">
        <v>0</v>
      </c>
      <c r="D170" s="46">
        <v>0</v>
      </c>
      <c r="E170" s="46">
        <v>0</v>
      </c>
      <c r="F170" s="46">
        <v>0</v>
      </c>
      <c r="G170" s="46">
        <v>0</v>
      </c>
      <c r="H170" s="46">
        <v>0</v>
      </c>
      <c r="I170" s="46">
        <v>0</v>
      </c>
      <c r="J170" s="46">
        <v>0</v>
      </c>
      <c r="K170" s="46">
        <v>0</v>
      </c>
      <c r="L170" s="46">
        <v>0</v>
      </c>
      <c r="M170" s="50">
        <v>0</v>
      </c>
      <c r="N170" s="91">
        <v>0</v>
      </c>
      <c r="O170" s="17"/>
    </row>
    <row r="171" spans="1:15" ht="15.75">
      <c r="A171" s="75" t="s">
        <v>189</v>
      </c>
      <c r="B171" s="47">
        <v>0</v>
      </c>
      <c r="C171" s="46">
        <v>0</v>
      </c>
      <c r="D171" s="46">
        <v>0</v>
      </c>
      <c r="E171" s="46">
        <v>0</v>
      </c>
      <c r="F171" s="46">
        <v>0</v>
      </c>
      <c r="G171" s="46">
        <v>0</v>
      </c>
      <c r="H171" s="46">
        <v>0</v>
      </c>
      <c r="I171" s="46">
        <v>0</v>
      </c>
      <c r="J171" s="46">
        <v>0</v>
      </c>
      <c r="K171" s="46">
        <v>0</v>
      </c>
      <c r="L171" s="46">
        <v>0</v>
      </c>
      <c r="M171" s="50">
        <v>0</v>
      </c>
      <c r="N171" s="91">
        <v>0</v>
      </c>
      <c r="O171" s="17"/>
    </row>
    <row r="172" spans="1:15" ht="15.75">
      <c r="A172" s="56" t="s">
        <v>177</v>
      </c>
      <c r="B172" s="47">
        <v>0</v>
      </c>
      <c r="C172" s="46">
        <v>0</v>
      </c>
      <c r="D172" s="46">
        <v>0</v>
      </c>
      <c r="E172" s="46">
        <v>0</v>
      </c>
      <c r="F172" s="46">
        <v>0</v>
      </c>
      <c r="G172" s="46">
        <v>0</v>
      </c>
      <c r="H172" s="46">
        <v>0</v>
      </c>
      <c r="I172" s="46">
        <v>0</v>
      </c>
      <c r="J172" s="46">
        <v>0</v>
      </c>
      <c r="K172" s="46">
        <v>0</v>
      </c>
      <c r="L172" s="46">
        <v>0</v>
      </c>
      <c r="M172" s="46">
        <v>0</v>
      </c>
      <c r="N172" s="91">
        <v>0</v>
      </c>
      <c r="O172" s="17"/>
    </row>
    <row r="173" spans="1:15" ht="15.75">
      <c r="A173" s="56" t="s">
        <v>178</v>
      </c>
      <c r="B173" s="47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91"/>
      <c r="O173" s="40"/>
    </row>
    <row r="174" spans="1:15" ht="15.75">
      <c r="A174" s="56" t="s">
        <v>179</v>
      </c>
      <c r="B174" s="47">
        <v>0</v>
      </c>
      <c r="C174" s="46">
        <v>0</v>
      </c>
      <c r="D174" s="46">
        <v>0</v>
      </c>
      <c r="E174" s="46">
        <v>0</v>
      </c>
      <c r="F174" s="46">
        <v>0</v>
      </c>
      <c r="G174" s="46">
        <v>0</v>
      </c>
      <c r="H174" s="46">
        <v>0</v>
      </c>
      <c r="I174" s="46">
        <v>0</v>
      </c>
      <c r="J174" s="46">
        <v>0</v>
      </c>
      <c r="K174" s="46">
        <v>0</v>
      </c>
      <c r="L174" s="46">
        <v>0</v>
      </c>
      <c r="M174" s="46">
        <v>0</v>
      </c>
      <c r="N174" s="91">
        <v>0</v>
      </c>
      <c r="O174" s="17"/>
    </row>
    <row r="175" spans="1:15" ht="15.75">
      <c r="A175" s="56" t="s">
        <v>180</v>
      </c>
      <c r="B175" s="47">
        <v>0</v>
      </c>
      <c r="C175" s="46">
        <v>0</v>
      </c>
      <c r="D175" s="46">
        <v>0</v>
      </c>
      <c r="E175" s="46">
        <v>21521.545157616347</v>
      </c>
      <c r="F175" s="46">
        <v>0</v>
      </c>
      <c r="G175" s="46">
        <v>40332.435820098217</v>
      </c>
      <c r="H175" s="46">
        <v>0</v>
      </c>
      <c r="I175" s="46">
        <v>0</v>
      </c>
      <c r="J175" s="46">
        <v>57752.605757661491</v>
      </c>
      <c r="K175" s="46">
        <v>0</v>
      </c>
      <c r="L175" s="46">
        <v>0</v>
      </c>
      <c r="M175" s="46">
        <v>69162.300411968361</v>
      </c>
      <c r="N175" s="91">
        <v>188768.88714734442</v>
      </c>
      <c r="O175" s="17"/>
    </row>
    <row r="176" spans="1:15" ht="15.75">
      <c r="A176" s="56" t="s">
        <v>181</v>
      </c>
      <c r="B176" s="47">
        <v>29.056018580149004</v>
      </c>
      <c r="C176" s="46">
        <v>26.743666415471438</v>
      </c>
      <c r="D176" s="46">
        <v>24.412044649421556</v>
      </c>
      <c r="E176" s="46">
        <v>22.060992701987924</v>
      </c>
      <c r="F176" s="46">
        <v>19.690348654992345</v>
      </c>
      <c r="G176" s="46">
        <v>17.299949240938471</v>
      </c>
      <c r="H176" s="46">
        <v>14.889629831767479</v>
      </c>
      <c r="I176" s="46">
        <v>12.459224427520065</v>
      </c>
      <c r="J176" s="46">
        <v>10.00856564490392</v>
      </c>
      <c r="K176" s="46">
        <v>7.5374847057659755</v>
      </c>
      <c r="L176" s="46">
        <v>5.0458114254685471</v>
      </c>
      <c r="M176" s="50">
        <v>2.5333742011686398</v>
      </c>
      <c r="N176" s="91">
        <v>191.73711047955535</v>
      </c>
      <c r="O176" s="17"/>
    </row>
    <row r="177" spans="1:15" ht="15.75">
      <c r="A177" s="56" t="s">
        <v>182</v>
      </c>
      <c r="B177" s="47">
        <v>277.4822597613084</v>
      </c>
      <c r="C177" s="46">
        <v>279.79461192598592</v>
      </c>
      <c r="D177" s="46">
        <v>282.12623369203584</v>
      </c>
      <c r="E177" s="46">
        <v>284.47728563946947</v>
      </c>
      <c r="F177" s="46">
        <v>286.84792968646502</v>
      </c>
      <c r="G177" s="46">
        <v>289.23832910051891</v>
      </c>
      <c r="H177" s="46">
        <v>291.64864850968991</v>
      </c>
      <c r="I177" s="46">
        <v>294.07905391393734</v>
      </c>
      <c r="J177" s="46">
        <v>296.52971269655347</v>
      </c>
      <c r="K177" s="46">
        <v>299.00079363569142</v>
      </c>
      <c r="L177" s="46">
        <v>301.49246691598881</v>
      </c>
      <c r="M177" s="46">
        <v>304.00490414028877</v>
      </c>
      <c r="N177" s="91">
        <v>3486.7222296179334</v>
      </c>
      <c r="O177" s="17"/>
    </row>
    <row r="178" spans="1:15" ht="15.75">
      <c r="A178" s="56" t="s">
        <v>183</v>
      </c>
      <c r="B178" s="26">
        <v>7214.666666666667</v>
      </c>
      <c r="C178" s="27">
        <v>7214.666666666667</v>
      </c>
      <c r="D178" s="27">
        <v>7214.666666666667</v>
      </c>
      <c r="E178" s="27">
        <v>7214.666666666667</v>
      </c>
      <c r="F178" s="27">
        <v>7214.666666666667</v>
      </c>
      <c r="G178" s="27">
        <v>7214.666666666667</v>
      </c>
      <c r="H178" s="27">
        <v>7214.666666666667</v>
      </c>
      <c r="I178" s="27">
        <v>7214.666666666667</v>
      </c>
      <c r="J178" s="27">
        <v>7214.666666666667</v>
      </c>
      <c r="K178" s="27">
        <v>7214.666666666667</v>
      </c>
      <c r="L178" s="27">
        <v>7214.666666666667</v>
      </c>
      <c r="M178" s="27">
        <v>7214.666666666667</v>
      </c>
      <c r="N178" s="91">
        <v>86576</v>
      </c>
      <c r="O178" s="17"/>
    </row>
    <row r="179" spans="1:15" ht="15.75">
      <c r="A179" s="56" t="s">
        <v>184</v>
      </c>
      <c r="B179" s="41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42">
        <v>0</v>
      </c>
      <c r="N179" s="93">
        <v>0</v>
      </c>
      <c r="O179" s="17"/>
    </row>
    <row r="180" spans="1:15" ht="15.75">
      <c r="A180" s="73" t="s">
        <v>185</v>
      </c>
      <c r="B180" s="41">
        <v>28942.871611674793</v>
      </c>
      <c r="C180" s="29">
        <v>31492.871611674793</v>
      </c>
      <c r="D180" s="29">
        <v>31492.871611674793</v>
      </c>
      <c r="E180" s="29">
        <v>52764.416769291143</v>
      </c>
      <c r="F180" s="29">
        <v>33242.871611674789</v>
      </c>
      <c r="G180" s="29">
        <v>74075.307431773021</v>
      </c>
      <c r="H180" s="29">
        <v>33242.871611674789</v>
      </c>
      <c r="I180" s="29">
        <v>33242.871611674789</v>
      </c>
      <c r="J180" s="29">
        <v>93495.477369336295</v>
      </c>
      <c r="K180" s="29">
        <v>35242.871611674789</v>
      </c>
      <c r="L180" s="29">
        <v>35492.871611674789</v>
      </c>
      <c r="M180" s="39">
        <v>104905.17202364316</v>
      </c>
      <c r="N180" s="92">
        <v>587633.34648744192</v>
      </c>
      <c r="O180" s="17"/>
    </row>
    <row r="181" spans="1:15" ht="15.75">
      <c r="A181" s="56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94"/>
      <c r="O181" s="17"/>
    </row>
    <row r="182" spans="1:15" ht="15.75">
      <c r="A182" s="76" t="s">
        <v>186</v>
      </c>
      <c r="B182" s="34">
        <v>4185.9922463574367</v>
      </c>
      <c r="C182" s="34">
        <v>1995.6512818493757</v>
      </c>
      <c r="D182" s="34">
        <v>6298.2705584683317</v>
      </c>
      <c r="E182" s="34">
        <v>-6503.5726416838006</v>
      </c>
      <c r="F182" s="34">
        <v>22468.230234030714</v>
      </c>
      <c r="G182" s="34">
        <v>-10656.916047493891</v>
      </c>
      <c r="H182" s="34">
        <v>36451.663926534566</v>
      </c>
      <c r="I182" s="34">
        <v>41555.313641982233</v>
      </c>
      <c r="J182" s="34">
        <v>-14552.321549093525</v>
      </c>
      <c r="K182" s="34">
        <v>47062.798757507284</v>
      </c>
      <c r="L182" s="34">
        <v>51632.713968411779</v>
      </c>
      <c r="M182" s="35">
        <v>-12640.476596018227</v>
      </c>
      <c r="N182" s="92">
        <v>167297.34778085229</v>
      </c>
      <c r="O182" s="17"/>
    </row>
    <row r="183" spans="1:15" ht="15.75">
      <c r="A183" s="77" t="s">
        <v>187</v>
      </c>
      <c r="B183" s="43">
        <v>134774.58002771353</v>
      </c>
      <c r="C183" s="34">
        <v>138960.57227407096</v>
      </c>
      <c r="D183" s="34">
        <v>140956.22355592033</v>
      </c>
      <c r="E183" s="34">
        <v>147254.49411438865</v>
      </c>
      <c r="F183" s="34">
        <v>140750.92147270485</v>
      </c>
      <c r="G183" s="34">
        <v>163219.15170673557</v>
      </c>
      <c r="H183" s="34">
        <v>152562.23565924168</v>
      </c>
      <c r="I183" s="34">
        <v>189013.89958577623</v>
      </c>
      <c r="J183" s="34">
        <v>230569.21322775848</v>
      </c>
      <c r="K183" s="34">
        <v>216016.89167866495</v>
      </c>
      <c r="L183" s="34">
        <v>263079.69043617224</v>
      </c>
      <c r="M183" s="35">
        <v>314712.40440458403</v>
      </c>
      <c r="N183" s="95">
        <v>134774.58002771353</v>
      </c>
      <c r="O183" s="17"/>
    </row>
    <row r="184" spans="1:15" ht="16.5" thickBot="1">
      <c r="A184" s="64" t="s">
        <v>188</v>
      </c>
      <c r="B184" s="78">
        <v>138960.57227407096</v>
      </c>
      <c r="C184" s="65">
        <v>140956.22355592033</v>
      </c>
      <c r="D184" s="65">
        <v>147254.49411438865</v>
      </c>
      <c r="E184" s="65">
        <v>140750.92147270485</v>
      </c>
      <c r="F184" s="65">
        <v>163219.15170673557</v>
      </c>
      <c r="G184" s="65">
        <v>152562.23565924168</v>
      </c>
      <c r="H184" s="65">
        <v>189013.89958577623</v>
      </c>
      <c r="I184" s="65">
        <v>230569.21322775848</v>
      </c>
      <c r="J184" s="65">
        <v>216016.89167866495</v>
      </c>
      <c r="K184" s="65">
        <v>263079.69043617224</v>
      </c>
      <c r="L184" s="65">
        <v>314712.40440458403</v>
      </c>
      <c r="M184" s="79">
        <v>302071.92780856579</v>
      </c>
      <c r="N184" s="96">
        <v>302071.92780856579</v>
      </c>
      <c r="O184" s="17"/>
    </row>
    <row r="185" spans="1:15" ht="15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ht="15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</sheetData>
  <mergeCells count="2">
    <mergeCell ref="E1:I1"/>
    <mergeCell ref="E2:I2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L49"/>
  <sheetViews>
    <sheetView workbookViewId="0">
      <selection activeCell="F10" sqref="F10"/>
    </sheetView>
  </sheetViews>
  <sheetFormatPr defaultRowHeight="15.75"/>
  <cols>
    <col min="1" max="3" width="9.140625" style="17"/>
    <col min="4" max="4" width="21.140625" style="17" customWidth="1"/>
    <col min="5" max="5" width="3.5703125" style="17" bestFit="1" customWidth="1"/>
    <col min="6" max="6" width="9.85546875" style="17" bestFit="1" customWidth="1"/>
    <col min="7" max="7" width="9.140625" style="17"/>
    <col min="8" max="8" width="3.5703125" style="17" bestFit="1" customWidth="1"/>
    <col min="9" max="9" width="10.5703125" style="17" bestFit="1" customWidth="1"/>
    <col min="10" max="10" width="9.140625" style="17"/>
    <col min="11" max="11" width="3.5703125" style="17" bestFit="1" customWidth="1"/>
    <col min="12" max="12" width="10.28515625" style="17" bestFit="1" customWidth="1"/>
    <col min="13" max="16384" width="9.140625" style="17"/>
  </cols>
  <sheetData>
    <row r="2" spans="1:12">
      <c r="D2" s="129" t="s">
        <v>122</v>
      </c>
      <c r="E2" s="129"/>
      <c r="F2" s="129"/>
      <c r="G2" s="129"/>
      <c r="H2" s="129"/>
    </row>
    <row r="3" spans="1:12">
      <c r="D3" s="129" t="s">
        <v>123</v>
      </c>
      <c r="E3" s="129"/>
      <c r="F3" s="129"/>
      <c r="G3" s="129"/>
      <c r="H3" s="129"/>
    </row>
    <row r="4" spans="1:12" ht="16.5" thickBot="1"/>
    <row r="5" spans="1:12">
      <c r="A5" s="97"/>
      <c r="B5" s="98"/>
      <c r="C5" s="98"/>
      <c r="D5" s="98"/>
      <c r="E5" s="98"/>
      <c r="F5" s="99">
        <v>2008</v>
      </c>
      <c r="G5" s="98"/>
      <c r="H5" s="98"/>
      <c r="I5" s="99">
        <v>2009</v>
      </c>
      <c r="J5" s="98"/>
      <c r="K5" s="98"/>
      <c r="L5" s="100">
        <v>2010</v>
      </c>
    </row>
    <row r="6" spans="1:12">
      <c r="A6" s="56"/>
      <c r="B6" s="22"/>
      <c r="C6" s="22"/>
      <c r="D6" s="101"/>
      <c r="E6" s="27"/>
      <c r="F6" s="27"/>
      <c r="G6" s="27"/>
      <c r="H6" s="27"/>
      <c r="I6" s="27"/>
      <c r="J6" s="27"/>
      <c r="K6" s="27"/>
      <c r="L6" s="53"/>
    </row>
    <row r="7" spans="1:12">
      <c r="A7" s="51" t="s">
        <v>89</v>
      </c>
      <c r="B7" s="22"/>
      <c r="C7" s="22"/>
      <c r="D7" s="22"/>
      <c r="E7" s="27"/>
      <c r="F7" s="27"/>
      <c r="G7" s="27"/>
      <c r="H7" s="27"/>
      <c r="I7" s="27"/>
      <c r="J7" s="27"/>
      <c r="K7" s="27"/>
      <c r="L7" s="53"/>
    </row>
    <row r="8" spans="1:12">
      <c r="A8" s="56"/>
      <c r="B8" s="22" t="s">
        <v>90</v>
      </c>
      <c r="C8" s="22"/>
      <c r="D8" s="22"/>
      <c r="E8" s="27"/>
      <c r="F8" s="27"/>
      <c r="G8" s="27"/>
      <c r="H8" s="27"/>
      <c r="I8" s="27"/>
      <c r="J8" s="27"/>
      <c r="K8" s="27"/>
      <c r="L8" s="53"/>
    </row>
    <row r="9" spans="1:12">
      <c r="A9" s="56"/>
      <c r="B9" s="22"/>
      <c r="C9" s="22" t="s">
        <v>91</v>
      </c>
      <c r="D9" s="22"/>
      <c r="E9" s="27"/>
      <c r="F9" s="27">
        <v>47861.347602243703</v>
      </c>
      <c r="G9" s="27"/>
      <c r="H9" s="27"/>
      <c r="I9" s="27">
        <v>134774.58002771353</v>
      </c>
      <c r="J9" s="27"/>
      <c r="K9" s="27"/>
      <c r="L9" s="53">
        <v>302071.92780856579</v>
      </c>
    </row>
    <row r="10" spans="1:12">
      <c r="A10" s="56"/>
      <c r="B10" s="22"/>
      <c r="C10" s="22" t="s">
        <v>92</v>
      </c>
      <c r="D10" s="22"/>
      <c r="E10" s="27"/>
      <c r="F10" s="27">
        <v>0</v>
      </c>
      <c r="G10" s="27"/>
      <c r="H10" s="27"/>
      <c r="I10" s="27">
        <v>0</v>
      </c>
      <c r="J10" s="27"/>
      <c r="K10" s="27"/>
      <c r="L10" s="53">
        <v>0</v>
      </c>
    </row>
    <row r="11" spans="1:12">
      <c r="A11" s="56"/>
      <c r="B11" s="22"/>
      <c r="C11" s="22" t="s">
        <v>42</v>
      </c>
      <c r="D11" s="22"/>
      <c r="E11" s="27"/>
      <c r="F11" s="27">
        <v>62556.666666666657</v>
      </c>
      <c r="G11" s="27"/>
      <c r="H11" s="27"/>
      <c r="I11" s="27">
        <v>189856.66666666666</v>
      </c>
      <c r="J11" s="27"/>
      <c r="K11" s="27"/>
      <c r="L11" s="53">
        <v>373556.66666666663</v>
      </c>
    </row>
    <row r="12" spans="1:12">
      <c r="A12" s="56"/>
      <c r="B12" s="22"/>
      <c r="C12" s="22" t="s">
        <v>93</v>
      </c>
      <c r="D12" s="22"/>
      <c r="E12" s="27"/>
      <c r="F12" s="27">
        <v>0</v>
      </c>
      <c r="G12" s="27"/>
      <c r="H12" s="27"/>
      <c r="I12" s="27">
        <v>0</v>
      </c>
      <c r="J12" s="27"/>
      <c r="K12" s="27"/>
      <c r="L12" s="53">
        <v>0</v>
      </c>
    </row>
    <row r="13" spans="1:12">
      <c r="A13" s="56"/>
      <c r="B13" s="22"/>
      <c r="C13" s="22" t="s">
        <v>94</v>
      </c>
      <c r="D13" s="22"/>
      <c r="E13" s="27"/>
      <c r="F13" s="27">
        <v>0</v>
      </c>
      <c r="G13" s="27"/>
      <c r="H13" s="27"/>
      <c r="I13" s="27">
        <v>0</v>
      </c>
      <c r="J13" s="27"/>
      <c r="K13" s="27"/>
      <c r="L13" s="53">
        <v>0</v>
      </c>
    </row>
    <row r="14" spans="1:12">
      <c r="A14" s="102"/>
      <c r="B14" s="21" t="s">
        <v>95</v>
      </c>
      <c r="C14" s="21"/>
      <c r="D14" s="21"/>
      <c r="E14" s="44" t="s">
        <v>96</v>
      </c>
      <c r="F14" s="44">
        <v>110418.01426891037</v>
      </c>
      <c r="G14" s="44"/>
      <c r="H14" s="44" t="s">
        <v>96</v>
      </c>
      <c r="I14" s="44">
        <v>324631.24669438018</v>
      </c>
      <c r="J14" s="44"/>
      <c r="K14" s="44" t="s">
        <v>96</v>
      </c>
      <c r="L14" s="103">
        <v>675628.59447523241</v>
      </c>
    </row>
    <row r="15" spans="1:12">
      <c r="A15" s="56"/>
      <c r="B15" s="22"/>
      <c r="C15" s="22"/>
      <c r="D15" s="22"/>
      <c r="E15" s="27"/>
      <c r="F15" s="27"/>
      <c r="G15" s="27"/>
      <c r="H15" s="27"/>
      <c r="I15" s="27"/>
      <c r="J15" s="27"/>
      <c r="K15" s="27"/>
      <c r="L15" s="53"/>
    </row>
    <row r="16" spans="1:12">
      <c r="A16" s="56"/>
      <c r="B16" s="22" t="s">
        <v>97</v>
      </c>
      <c r="C16" s="22"/>
      <c r="D16" s="22"/>
      <c r="E16" s="27"/>
      <c r="F16" s="27"/>
      <c r="G16" s="27"/>
      <c r="H16" s="27"/>
      <c r="I16" s="27"/>
      <c r="J16" s="27"/>
      <c r="K16" s="27"/>
      <c r="L16" s="53"/>
    </row>
    <row r="17" spans="1:12">
      <c r="A17" s="56"/>
      <c r="B17" s="22"/>
      <c r="C17" s="22" t="s">
        <v>98</v>
      </c>
      <c r="D17" s="22"/>
      <c r="E17" s="27"/>
      <c r="F17" s="27">
        <v>1798</v>
      </c>
      <c r="G17" s="27"/>
      <c r="H17" s="27"/>
      <c r="I17" s="27">
        <v>1798</v>
      </c>
      <c r="J17" s="27"/>
      <c r="K17" s="27"/>
      <c r="L17" s="53">
        <v>1798</v>
      </c>
    </row>
    <row r="18" spans="1:12">
      <c r="A18" s="56"/>
      <c r="B18" s="22"/>
      <c r="C18" s="22" t="s">
        <v>99</v>
      </c>
      <c r="D18" s="22"/>
      <c r="E18" s="27"/>
      <c r="F18" s="27">
        <v>-599.33333333333337</v>
      </c>
      <c r="G18" s="27"/>
      <c r="H18" s="27"/>
      <c r="I18" s="27">
        <v>-1198.6666666666667</v>
      </c>
      <c r="J18" s="27"/>
      <c r="K18" s="27"/>
      <c r="L18" s="53">
        <v>-1798</v>
      </c>
    </row>
    <row r="19" spans="1:12">
      <c r="A19" s="56"/>
      <c r="B19" s="22"/>
      <c r="C19" s="22" t="s">
        <v>100</v>
      </c>
      <c r="D19" s="22"/>
      <c r="E19" s="30"/>
      <c r="F19" s="30">
        <v>0</v>
      </c>
      <c r="G19" s="27"/>
      <c r="H19" s="27"/>
      <c r="I19" s="30">
        <v>0</v>
      </c>
      <c r="J19" s="27"/>
      <c r="K19" s="27"/>
      <c r="L19" s="104">
        <v>0</v>
      </c>
    </row>
    <row r="20" spans="1:12">
      <c r="A20" s="102"/>
      <c r="B20" s="21" t="s">
        <v>101</v>
      </c>
      <c r="C20" s="21"/>
      <c r="D20" s="21"/>
      <c r="E20" s="44" t="s">
        <v>96</v>
      </c>
      <c r="F20" s="44">
        <v>1198.6666666666665</v>
      </c>
      <c r="G20" s="44"/>
      <c r="H20" s="44" t="s">
        <v>96</v>
      </c>
      <c r="I20" s="44">
        <v>599.33333333333326</v>
      </c>
      <c r="J20" s="44"/>
      <c r="K20" s="44" t="s">
        <v>96</v>
      </c>
      <c r="L20" s="103">
        <v>0</v>
      </c>
    </row>
    <row r="21" spans="1:12">
      <c r="A21" s="56"/>
      <c r="B21" s="22"/>
      <c r="C21" s="22"/>
      <c r="D21" s="22"/>
      <c r="E21" s="27"/>
      <c r="F21" s="27"/>
      <c r="G21" s="27"/>
      <c r="H21" s="27"/>
      <c r="I21" s="27"/>
      <c r="J21" s="27"/>
      <c r="K21" s="27"/>
      <c r="L21" s="53"/>
    </row>
    <row r="22" spans="1:12" ht="16.5" thickBot="1">
      <c r="A22" s="105"/>
      <c r="B22" s="19" t="s">
        <v>102</v>
      </c>
      <c r="C22" s="19"/>
      <c r="D22" s="19"/>
      <c r="E22" s="45" t="s">
        <v>96</v>
      </c>
      <c r="F22" s="45">
        <v>111616.68093557704</v>
      </c>
      <c r="G22" s="45"/>
      <c r="H22" s="45" t="s">
        <v>96</v>
      </c>
      <c r="I22" s="45">
        <v>325230.5800277135</v>
      </c>
      <c r="J22" s="45"/>
      <c r="K22" s="45" t="s">
        <v>96</v>
      </c>
      <c r="L22" s="106">
        <v>675628.59447523241</v>
      </c>
    </row>
    <row r="23" spans="1:12" ht="16.5" thickTop="1">
      <c r="A23" s="56"/>
      <c r="B23" s="22"/>
      <c r="C23" s="22"/>
      <c r="D23" s="22"/>
      <c r="E23" s="27"/>
      <c r="F23" s="27"/>
      <c r="G23" s="27"/>
      <c r="H23" s="27"/>
      <c r="I23" s="27"/>
      <c r="J23" s="27"/>
      <c r="K23" s="27"/>
      <c r="L23" s="53"/>
    </row>
    <row r="24" spans="1:12">
      <c r="A24" s="56"/>
      <c r="B24" s="22"/>
      <c r="C24" s="22"/>
      <c r="D24" s="22"/>
      <c r="E24" s="27"/>
      <c r="F24" s="27"/>
      <c r="G24" s="27"/>
      <c r="H24" s="27"/>
      <c r="I24" s="27"/>
      <c r="J24" s="27"/>
      <c r="K24" s="27"/>
      <c r="L24" s="53"/>
    </row>
    <row r="25" spans="1:12">
      <c r="A25" s="51" t="s">
        <v>103</v>
      </c>
      <c r="B25" s="22"/>
      <c r="C25" s="22"/>
      <c r="D25" s="22"/>
      <c r="E25" s="27"/>
      <c r="F25" s="27"/>
      <c r="G25" s="27"/>
      <c r="H25" s="27"/>
      <c r="I25" s="27"/>
      <c r="J25" s="27"/>
      <c r="K25" s="27"/>
      <c r="L25" s="53"/>
    </row>
    <row r="26" spans="1:12">
      <c r="A26" s="56"/>
      <c r="B26" s="22" t="s">
        <v>104</v>
      </c>
      <c r="C26" s="22"/>
      <c r="D26" s="22"/>
      <c r="E26" s="27"/>
      <c r="F26" s="27"/>
      <c r="G26" s="27"/>
      <c r="H26" s="27"/>
      <c r="I26" s="27"/>
      <c r="J26" s="27"/>
      <c r="K26" s="27"/>
      <c r="L26" s="53"/>
    </row>
    <row r="27" spans="1:12">
      <c r="A27" s="56"/>
      <c r="B27" s="22" t="s">
        <v>105</v>
      </c>
      <c r="C27" s="22" t="s">
        <v>106</v>
      </c>
      <c r="D27" s="22"/>
      <c r="E27" s="27"/>
      <c r="F27" s="27">
        <v>0</v>
      </c>
      <c r="G27" s="27"/>
      <c r="H27" s="27"/>
      <c r="I27" s="27">
        <v>0</v>
      </c>
      <c r="J27" s="27"/>
      <c r="K27" s="27"/>
      <c r="L27" s="53">
        <v>0</v>
      </c>
    </row>
    <row r="28" spans="1:12">
      <c r="A28" s="56"/>
      <c r="B28" s="22"/>
      <c r="C28" s="22" t="s">
        <v>107</v>
      </c>
      <c r="D28" s="22"/>
      <c r="E28" s="27"/>
      <c r="F28" s="27">
        <v>0</v>
      </c>
      <c r="G28" s="27"/>
      <c r="H28" s="27"/>
      <c r="I28" s="27">
        <v>0</v>
      </c>
      <c r="J28" s="27"/>
      <c r="K28" s="27"/>
      <c r="L28" s="53">
        <v>0</v>
      </c>
    </row>
    <row r="29" spans="1:12">
      <c r="A29" s="56"/>
      <c r="B29" s="22"/>
      <c r="C29" s="22" t="s">
        <v>108</v>
      </c>
      <c r="D29" s="22"/>
      <c r="E29" s="27"/>
      <c r="F29" s="30">
        <v>0</v>
      </c>
      <c r="G29" s="27"/>
      <c r="H29" s="27"/>
      <c r="I29" s="30">
        <v>0</v>
      </c>
      <c r="J29" s="27"/>
      <c r="K29" s="27"/>
      <c r="L29" s="104">
        <v>0</v>
      </c>
    </row>
    <row r="30" spans="1:12">
      <c r="A30" s="56"/>
      <c r="B30" s="21" t="s">
        <v>109</v>
      </c>
      <c r="C30" s="21"/>
      <c r="D30" s="21"/>
      <c r="E30" s="44" t="s">
        <v>96</v>
      </c>
      <c r="F30" s="44">
        <v>0</v>
      </c>
      <c r="G30" s="44"/>
      <c r="H30" s="44" t="s">
        <v>96</v>
      </c>
      <c r="I30" s="44">
        <v>0</v>
      </c>
      <c r="J30" s="44"/>
      <c r="K30" s="44" t="s">
        <v>96</v>
      </c>
      <c r="L30" s="103">
        <v>0</v>
      </c>
    </row>
    <row r="31" spans="1:12">
      <c r="A31" s="56"/>
      <c r="B31" s="22"/>
      <c r="C31" s="22"/>
      <c r="D31" s="22"/>
      <c r="E31" s="27"/>
      <c r="F31" s="27"/>
      <c r="G31" s="27"/>
      <c r="H31" s="27"/>
      <c r="I31" s="27"/>
      <c r="J31" s="27"/>
      <c r="K31" s="27"/>
      <c r="L31" s="53"/>
    </row>
    <row r="32" spans="1:12">
      <c r="A32" s="56"/>
      <c r="B32" s="22" t="s">
        <v>110</v>
      </c>
      <c r="C32" s="22"/>
      <c r="D32" s="22"/>
      <c r="E32" s="27"/>
      <c r="F32" s="27"/>
      <c r="G32" s="27"/>
      <c r="H32" s="27"/>
      <c r="I32" s="27"/>
      <c r="J32" s="27"/>
      <c r="K32" s="27"/>
      <c r="L32" s="53"/>
    </row>
    <row r="33" spans="1:12">
      <c r="A33" s="56"/>
      <c r="B33" s="22"/>
      <c r="C33" s="22" t="s">
        <v>111</v>
      </c>
      <c r="D33" s="22"/>
      <c r="E33" s="27"/>
      <c r="F33" s="27">
        <v>6642.9465310953428</v>
      </c>
      <c r="G33" s="27"/>
      <c r="H33" s="27"/>
      <c r="I33" s="27">
        <v>3486.7222296178807</v>
      </c>
      <c r="J33" s="27"/>
      <c r="K33" s="27"/>
      <c r="L33" s="53">
        <v>-5.2011728257639334E-11</v>
      </c>
    </row>
    <row r="34" spans="1:12">
      <c r="A34" s="56"/>
      <c r="B34" s="22"/>
      <c r="C34" s="22" t="s">
        <v>112</v>
      </c>
      <c r="D34" s="22"/>
      <c r="E34" s="27"/>
      <c r="F34" s="27">
        <v>0</v>
      </c>
      <c r="G34" s="27"/>
      <c r="H34" s="27"/>
      <c r="I34" s="27">
        <v>0</v>
      </c>
      <c r="J34" s="27"/>
      <c r="K34" s="27"/>
      <c r="L34" s="53">
        <v>0</v>
      </c>
    </row>
    <row r="35" spans="1:12">
      <c r="A35" s="56"/>
      <c r="B35" s="22"/>
      <c r="C35" s="22" t="s">
        <v>113</v>
      </c>
      <c r="D35" s="22"/>
      <c r="E35" s="27"/>
      <c r="F35" s="30">
        <v>0</v>
      </c>
      <c r="G35" s="27"/>
      <c r="H35" s="27"/>
      <c r="I35" s="30">
        <v>0</v>
      </c>
      <c r="J35" s="27"/>
      <c r="K35" s="27"/>
      <c r="L35" s="104">
        <v>0</v>
      </c>
    </row>
    <row r="36" spans="1:12">
      <c r="A36" s="62"/>
      <c r="B36" s="21" t="s">
        <v>114</v>
      </c>
      <c r="C36" s="21"/>
      <c r="D36" s="21"/>
      <c r="E36" s="44" t="s">
        <v>96</v>
      </c>
      <c r="F36" s="44">
        <v>6642.9465310953428</v>
      </c>
      <c r="G36" s="44"/>
      <c r="H36" s="44" t="s">
        <v>96</v>
      </c>
      <c r="I36" s="44">
        <v>3486.7222296178807</v>
      </c>
      <c r="J36" s="44"/>
      <c r="K36" s="44" t="s">
        <v>96</v>
      </c>
      <c r="L36" s="103">
        <v>-5.2011728257639334E-11</v>
      </c>
    </row>
    <row r="37" spans="1:12">
      <c r="A37" s="62"/>
      <c r="B37" s="60"/>
      <c r="C37" s="60"/>
      <c r="D37" s="60"/>
      <c r="E37" s="46"/>
      <c r="F37" s="46"/>
      <c r="G37" s="46"/>
      <c r="H37" s="46"/>
      <c r="I37" s="46"/>
      <c r="J37" s="46"/>
      <c r="K37" s="46"/>
      <c r="L37" s="52"/>
    </row>
    <row r="38" spans="1:12">
      <c r="A38" s="102"/>
      <c r="B38" s="21" t="s">
        <v>115</v>
      </c>
      <c r="C38" s="20"/>
      <c r="D38" s="20"/>
      <c r="E38" s="44" t="s">
        <v>96</v>
      </c>
      <c r="F38" s="44">
        <v>6642.9465310953428</v>
      </c>
      <c r="G38" s="44"/>
      <c r="H38" s="44" t="s">
        <v>96</v>
      </c>
      <c r="I38" s="44">
        <v>3486.7222296178807</v>
      </c>
      <c r="J38" s="44"/>
      <c r="K38" s="44" t="s">
        <v>96</v>
      </c>
      <c r="L38" s="103">
        <v>-5.2011728257639334E-11</v>
      </c>
    </row>
    <row r="39" spans="1:12">
      <c r="A39" s="62"/>
      <c r="B39" s="60"/>
      <c r="C39" s="60"/>
      <c r="D39" s="60"/>
      <c r="E39" s="46"/>
      <c r="F39" s="46"/>
      <c r="G39" s="46"/>
      <c r="H39" s="46"/>
      <c r="I39" s="46"/>
      <c r="J39" s="46"/>
      <c r="K39" s="46"/>
      <c r="L39" s="52"/>
    </row>
    <row r="40" spans="1:12">
      <c r="A40" s="62"/>
      <c r="B40" s="60"/>
      <c r="C40" s="60"/>
      <c r="D40" s="60"/>
      <c r="E40" s="46"/>
      <c r="F40" s="46"/>
      <c r="G40" s="46"/>
      <c r="H40" s="46"/>
      <c r="I40" s="46"/>
      <c r="J40" s="46"/>
      <c r="K40" s="46"/>
      <c r="L40" s="52"/>
    </row>
    <row r="41" spans="1:12">
      <c r="A41" s="59" t="s">
        <v>116</v>
      </c>
      <c r="B41" s="60"/>
      <c r="C41" s="60"/>
      <c r="D41" s="60"/>
      <c r="E41" s="46"/>
      <c r="F41" s="46"/>
      <c r="G41" s="46"/>
      <c r="H41" s="46"/>
      <c r="I41" s="46"/>
      <c r="J41" s="46"/>
      <c r="K41" s="46"/>
      <c r="L41" s="52"/>
    </row>
    <row r="42" spans="1:12">
      <c r="A42" s="62"/>
      <c r="B42" s="60" t="s">
        <v>117</v>
      </c>
      <c r="C42" s="60"/>
      <c r="D42" s="60"/>
      <c r="E42" s="46"/>
      <c r="F42" s="46">
        <v>3000</v>
      </c>
      <c r="G42" s="46"/>
      <c r="H42" s="46"/>
      <c r="I42" s="46">
        <v>3000</v>
      </c>
      <c r="J42" s="46"/>
      <c r="K42" s="46"/>
      <c r="L42" s="52">
        <v>3000</v>
      </c>
    </row>
    <row r="43" spans="1:12">
      <c r="A43" s="62"/>
      <c r="B43" s="60" t="s">
        <v>118</v>
      </c>
      <c r="C43" s="60"/>
      <c r="D43" s="60"/>
      <c r="E43" s="46"/>
      <c r="F43" s="46">
        <v>145676.76343497384</v>
      </c>
      <c r="G43" s="46"/>
      <c r="H43" s="46"/>
      <c r="I43" s="46">
        <v>520524.08256870805</v>
      </c>
      <c r="J43" s="46"/>
      <c r="K43" s="46"/>
      <c r="L43" s="52">
        <v>1149753.7063931895</v>
      </c>
    </row>
    <row r="44" spans="1:12">
      <c r="A44" s="62"/>
      <c r="B44" s="60" t="s">
        <v>119</v>
      </c>
      <c r="C44" s="60"/>
      <c r="D44" s="60"/>
      <c r="E44" s="46"/>
      <c r="F44" s="46">
        <v>-43703.029030492151</v>
      </c>
      <c r="G44" s="46"/>
      <c r="H44" s="46"/>
      <c r="I44" s="46">
        <v>-201780.22477061243</v>
      </c>
      <c r="J44" s="46"/>
      <c r="K44" s="46"/>
      <c r="L44" s="52">
        <v>-477125.11191795685</v>
      </c>
    </row>
    <row r="45" spans="1:12">
      <c r="A45" s="102"/>
      <c r="B45" s="21" t="s">
        <v>120</v>
      </c>
      <c r="C45" s="20"/>
      <c r="D45" s="20"/>
      <c r="E45" s="44" t="s">
        <v>96</v>
      </c>
      <c r="F45" s="44">
        <v>104973.73440448169</v>
      </c>
      <c r="G45" s="44"/>
      <c r="H45" s="44" t="s">
        <v>96</v>
      </c>
      <c r="I45" s="44">
        <v>321743.85779809562</v>
      </c>
      <c r="J45" s="44"/>
      <c r="K45" s="44" t="s">
        <v>96</v>
      </c>
      <c r="L45" s="103">
        <v>675628.59447523265</v>
      </c>
    </row>
    <row r="46" spans="1:12">
      <c r="A46" s="62"/>
      <c r="B46" s="60"/>
      <c r="C46" s="60"/>
      <c r="D46" s="60"/>
      <c r="E46" s="46"/>
      <c r="F46" s="46"/>
      <c r="G46" s="46"/>
      <c r="H46" s="46"/>
      <c r="I46" s="46"/>
      <c r="J46" s="46"/>
      <c r="K46" s="46"/>
      <c r="L46" s="52"/>
    </row>
    <row r="47" spans="1:12">
      <c r="A47" s="56"/>
      <c r="B47" s="22"/>
      <c r="C47" s="22"/>
      <c r="D47" s="22"/>
      <c r="E47" s="27"/>
      <c r="F47" s="27"/>
      <c r="G47" s="27"/>
      <c r="H47" s="27"/>
      <c r="I47" s="27"/>
      <c r="J47" s="27"/>
      <c r="K47" s="27"/>
      <c r="L47" s="53"/>
    </row>
    <row r="48" spans="1:12" ht="16.5" thickBot="1">
      <c r="A48" s="107" t="s">
        <v>121</v>
      </c>
      <c r="B48" s="18"/>
      <c r="C48" s="18"/>
      <c r="D48" s="18"/>
      <c r="E48" s="45" t="s">
        <v>96</v>
      </c>
      <c r="F48" s="45">
        <v>111616.68093557702</v>
      </c>
      <c r="G48" s="45"/>
      <c r="H48" s="45" t="s">
        <v>96</v>
      </c>
      <c r="I48" s="45">
        <v>325230.5800277135</v>
      </c>
      <c r="J48" s="45"/>
      <c r="K48" s="45" t="s">
        <v>96</v>
      </c>
      <c r="L48" s="106">
        <v>675628.59447523265</v>
      </c>
    </row>
    <row r="49" ht="16.5" thickTop="1"/>
  </sheetData>
  <mergeCells count="2">
    <mergeCell ref="D2:H2"/>
    <mergeCell ref="D3:H3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DA59"/>
  <sheetViews>
    <sheetView tabSelected="1" topLeftCell="AE17" workbookViewId="0">
      <selection activeCell="AG44" sqref="AG44"/>
    </sheetView>
  </sheetViews>
  <sheetFormatPr defaultColWidth="14" defaultRowHeight="12.75"/>
  <cols>
    <col min="1" max="1" width="16.42578125" style="1" customWidth="1"/>
    <col min="2" max="2" width="10" bestFit="1" customWidth="1"/>
    <col min="3" max="14" width="12.7109375" customWidth="1"/>
    <col min="15" max="15" width="12.7109375" style="8" customWidth="1"/>
    <col min="16" max="16" width="7.85546875" style="8" customWidth="1"/>
    <col min="17" max="17" width="7.85546875" style="8" hidden="1" customWidth="1"/>
    <col min="18" max="18" width="8.28515625" style="8" hidden="1" customWidth="1"/>
    <col min="19" max="19" width="9.140625" style="8" hidden="1" customWidth="1"/>
    <col min="20" max="23" width="7.85546875" style="8" hidden="1" customWidth="1"/>
    <col min="24" max="24" width="8" style="8" hidden="1" customWidth="1"/>
    <col min="25" max="25" width="7.140625" style="8" hidden="1" customWidth="1"/>
    <col min="26" max="26" width="11" style="8" hidden="1" customWidth="1"/>
    <col min="27" max="27" width="8.140625" style="8" hidden="1" customWidth="1"/>
    <col min="28" max="29" width="10.28515625" style="8" hidden="1" customWidth="1"/>
    <col min="30" max="30" width="8.140625" hidden="1" customWidth="1"/>
    <col min="47" max="47" width="21.85546875" bestFit="1" customWidth="1"/>
  </cols>
  <sheetData>
    <row r="3" spans="1:105">
      <c r="A3" s="4" t="s">
        <v>32</v>
      </c>
      <c r="Q3" s="3"/>
      <c r="R3" s="3" t="s">
        <v>238</v>
      </c>
      <c r="AE3" s="4" t="s">
        <v>36</v>
      </c>
      <c r="AS3" s="8"/>
      <c r="AU3" s="3" t="s">
        <v>233</v>
      </c>
      <c r="BJ3" s="3" t="s">
        <v>234</v>
      </c>
      <c r="BY3" s="3" t="s">
        <v>236</v>
      </c>
      <c r="CN3" s="3" t="s">
        <v>235</v>
      </c>
    </row>
    <row r="4" spans="1:105">
      <c r="AE4" s="1"/>
      <c r="AS4" s="8"/>
    </row>
    <row r="5" spans="1:105" s="3" customFormat="1">
      <c r="A5" s="4">
        <v>2008</v>
      </c>
      <c r="B5" s="4" t="s">
        <v>24</v>
      </c>
      <c r="C5" s="117" t="s">
        <v>12</v>
      </c>
      <c r="D5" s="117" t="s">
        <v>13</v>
      </c>
      <c r="E5" s="117" t="s">
        <v>4</v>
      </c>
      <c r="F5" s="117" t="s">
        <v>14</v>
      </c>
      <c r="G5" s="117" t="s">
        <v>17</v>
      </c>
      <c r="H5" s="117" t="s">
        <v>5</v>
      </c>
      <c r="I5" s="117" t="s">
        <v>18</v>
      </c>
      <c r="J5" s="117" t="s">
        <v>15</v>
      </c>
      <c r="K5" s="117" t="s">
        <v>16</v>
      </c>
      <c r="L5" s="117" t="s">
        <v>6</v>
      </c>
      <c r="M5" s="117" t="s">
        <v>19</v>
      </c>
      <c r="N5" s="117" t="s">
        <v>7</v>
      </c>
      <c r="O5" s="120" t="s">
        <v>33</v>
      </c>
      <c r="P5" s="10"/>
      <c r="Q5" s="4">
        <v>2008</v>
      </c>
      <c r="R5" s="3" t="s">
        <v>12</v>
      </c>
      <c r="S5" s="3" t="s">
        <v>13</v>
      </c>
      <c r="T5" s="3" t="s">
        <v>4</v>
      </c>
      <c r="U5" s="3" t="s">
        <v>14</v>
      </c>
      <c r="V5" s="3" t="s">
        <v>17</v>
      </c>
      <c r="W5" s="3" t="s">
        <v>5</v>
      </c>
      <c r="X5" s="3" t="s">
        <v>18</v>
      </c>
      <c r="Y5" s="3" t="s">
        <v>15</v>
      </c>
      <c r="Z5" s="3" t="s">
        <v>16</v>
      </c>
      <c r="AA5" s="3" t="s">
        <v>6</v>
      </c>
      <c r="AB5" s="3" t="s">
        <v>19</v>
      </c>
      <c r="AC5" s="3" t="s">
        <v>7</v>
      </c>
      <c r="AE5" s="4">
        <v>2008</v>
      </c>
      <c r="AF5" s="4" t="s">
        <v>24</v>
      </c>
      <c r="AG5" s="3" t="s">
        <v>12</v>
      </c>
      <c r="AH5" s="3" t="s">
        <v>13</v>
      </c>
      <c r="AI5" s="3" t="s">
        <v>4</v>
      </c>
      <c r="AJ5" s="3" t="s">
        <v>14</v>
      </c>
      <c r="AK5" s="3" t="s">
        <v>17</v>
      </c>
      <c r="AL5" s="3" t="s">
        <v>5</v>
      </c>
      <c r="AM5" s="3" t="s">
        <v>18</v>
      </c>
      <c r="AN5" s="3" t="s">
        <v>15</v>
      </c>
      <c r="AO5" s="3" t="s">
        <v>16</v>
      </c>
      <c r="AP5" s="3" t="s">
        <v>6</v>
      </c>
      <c r="AQ5" s="3" t="s">
        <v>19</v>
      </c>
      <c r="AR5" s="3" t="s">
        <v>7</v>
      </c>
      <c r="AS5" s="10" t="s">
        <v>33</v>
      </c>
      <c r="AU5" s="4">
        <v>2008</v>
      </c>
      <c r="AV5" s="4" t="s">
        <v>231</v>
      </c>
      <c r="AW5" s="3" t="s">
        <v>12</v>
      </c>
      <c r="AX5" s="3" t="s">
        <v>13</v>
      </c>
      <c r="AY5" s="3" t="s">
        <v>4</v>
      </c>
      <c r="AZ5" s="3" t="s">
        <v>14</v>
      </c>
      <c r="BA5" s="3" t="s">
        <v>17</v>
      </c>
      <c r="BB5" s="3" t="s">
        <v>5</v>
      </c>
      <c r="BC5" s="3" t="s">
        <v>18</v>
      </c>
      <c r="BD5" s="3" t="s">
        <v>15</v>
      </c>
      <c r="BE5" s="3" t="s">
        <v>16</v>
      </c>
      <c r="BF5" s="3" t="s">
        <v>6</v>
      </c>
      <c r="BG5" s="3" t="s">
        <v>19</v>
      </c>
      <c r="BH5" s="3" t="s">
        <v>7</v>
      </c>
      <c r="BI5" s="10"/>
      <c r="BJ5" s="4">
        <v>2008</v>
      </c>
      <c r="BK5" s="4" t="s">
        <v>231</v>
      </c>
      <c r="BL5" s="3" t="s">
        <v>12</v>
      </c>
      <c r="BM5" s="3" t="s">
        <v>13</v>
      </c>
      <c r="BN5" s="3" t="s">
        <v>4</v>
      </c>
      <c r="BO5" s="3" t="s">
        <v>14</v>
      </c>
      <c r="BP5" s="3" t="s">
        <v>17</v>
      </c>
      <c r="BQ5" s="3" t="s">
        <v>5</v>
      </c>
      <c r="BR5" s="3" t="s">
        <v>18</v>
      </c>
      <c r="BS5" s="3" t="s">
        <v>15</v>
      </c>
      <c r="BT5" s="3" t="s">
        <v>16</v>
      </c>
      <c r="BU5" s="3" t="s">
        <v>6</v>
      </c>
      <c r="BV5" s="3" t="s">
        <v>19</v>
      </c>
      <c r="BW5" s="3" t="s">
        <v>7</v>
      </c>
      <c r="BY5" s="4">
        <v>2008</v>
      </c>
      <c r="BZ5" s="4" t="s">
        <v>231</v>
      </c>
      <c r="CA5" s="3" t="s">
        <v>12</v>
      </c>
      <c r="CB5" s="3" t="s">
        <v>13</v>
      </c>
      <c r="CC5" s="3" t="s">
        <v>4</v>
      </c>
      <c r="CD5" s="3" t="s">
        <v>14</v>
      </c>
      <c r="CE5" s="3" t="s">
        <v>17</v>
      </c>
      <c r="CF5" s="3" t="s">
        <v>5</v>
      </c>
      <c r="CG5" s="3" t="s">
        <v>18</v>
      </c>
      <c r="CH5" s="3" t="s">
        <v>15</v>
      </c>
      <c r="CI5" s="3" t="s">
        <v>16</v>
      </c>
      <c r="CJ5" s="3" t="s">
        <v>6</v>
      </c>
      <c r="CK5" s="3" t="s">
        <v>19</v>
      </c>
      <c r="CL5" s="3" t="s">
        <v>7</v>
      </c>
      <c r="CN5" s="4">
        <v>2008</v>
      </c>
      <c r="CO5" s="4" t="s">
        <v>231</v>
      </c>
      <c r="CP5" s="3" t="s">
        <v>12</v>
      </c>
      <c r="CQ5" s="3" t="s">
        <v>13</v>
      </c>
      <c r="CR5" s="3" t="s">
        <v>4</v>
      </c>
      <c r="CS5" s="3" t="s">
        <v>14</v>
      </c>
      <c r="CT5" s="3" t="s">
        <v>17</v>
      </c>
      <c r="CU5" s="3" t="s">
        <v>5</v>
      </c>
      <c r="CV5" s="3" t="s">
        <v>18</v>
      </c>
      <c r="CW5" s="3" t="s">
        <v>15</v>
      </c>
      <c r="CX5" s="3" t="s">
        <v>16</v>
      </c>
      <c r="CY5" s="3" t="s">
        <v>6</v>
      </c>
      <c r="CZ5" s="3" t="s">
        <v>19</v>
      </c>
      <c r="DA5" s="3" t="s">
        <v>7</v>
      </c>
    </row>
    <row r="6" spans="1:105">
      <c r="A6" s="1" t="s">
        <v>0</v>
      </c>
      <c r="B6" s="110" t="s">
        <v>5</v>
      </c>
      <c r="C6" s="114"/>
      <c r="D6" s="114"/>
      <c r="E6" s="114"/>
      <c r="F6" s="114"/>
      <c r="G6" s="114"/>
      <c r="H6" s="114">
        <v>250</v>
      </c>
      <c r="I6" s="114">
        <v>500</v>
      </c>
      <c r="J6" s="114">
        <v>750</v>
      </c>
      <c r="K6" s="114">
        <v>1000</v>
      </c>
      <c r="L6" s="114">
        <v>1000</v>
      </c>
      <c r="M6" s="114">
        <v>1000</v>
      </c>
      <c r="N6" s="114">
        <v>1000</v>
      </c>
      <c r="O6" s="9">
        <f t="shared" ref="O6:O9" si="0">SUM(C6:N6)</f>
        <v>5500</v>
      </c>
      <c r="P6" s="9"/>
      <c r="Q6" s="1" t="s">
        <v>0</v>
      </c>
      <c r="R6" s="112"/>
      <c r="S6" s="112"/>
      <c r="T6" s="112"/>
      <c r="U6" s="112"/>
      <c r="V6" s="112"/>
      <c r="W6" s="112">
        <v>1.1000000000000001</v>
      </c>
      <c r="X6" s="112">
        <v>1.1000000000000001</v>
      </c>
      <c r="Y6" s="112">
        <v>1.1000000000000001</v>
      </c>
      <c r="Z6" s="112">
        <v>1.1000000000000001</v>
      </c>
      <c r="AA6" s="112">
        <v>1.1000000000000001</v>
      </c>
      <c r="AB6" s="112">
        <v>1.1000000000000001</v>
      </c>
      <c r="AC6" s="112">
        <v>1.1000000000000001</v>
      </c>
      <c r="AE6" s="1" t="s">
        <v>0</v>
      </c>
      <c r="AF6" t="s">
        <v>17</v>
      </c>
      <c r="AG6" s="111">
        <f t="shared" ref="AG6:AH9" si="1">AW6+BL6+CA6+CP6</f>
        <v>0</v>
      </c>
      <c r="AH6" s="111">
        <f t="shared" si="1"/>
        <v>0</v>
      </c>
      <c r="AI6" s="111">
        <f>AY6+BN6+CC6+CR6</f>
        <v>0</v>
      </c>
      <c r="AJ6" s="111">
        <f t="shared" ref="AJ6:AP9" si="2">AZ6+BO6+CD6+CS6</f>
        <v>0</v>
      </c>
      <c r="AK6" s="111">
        <f t="shared" si="2"/>
        <v>0</v>
      </c>
      <c r="AL6" s="111">
        <f t="shared" si="2"/>
        <v>6512.5</v>
      </c>
      <c r="AM6" s="111">
        <f t="shared" si="2"/>
        <v>13025</v>
      </c>
      <c r="AN6" s="111">
        <f t="shared" si="2"/>
        <v>19537.5</v>
      </c>
      <c r="AO6" s="111">
        <f t="shared" si="2"/>
        <v>26050</v>
      </c>
      <c r="AP6" s="111">
        <f t="shared" si="2"/>
        <v>26050</v>
      </c>
      <c r="AQ6" s="111">
        <f t="shared" ref="AQ6:AQ9" si="3">BG6+BV6+CK6+CZ6</f>
        <v>26050</v>
      </c>
      <c r="AR6" s="111">
        <f t="shared" ref="AR6:AR9" si="4">BH6+BW6+CL6+DA6</f>
        <v>26050</v>
      </c>
      <c r="AS6" s="15">
        <f t="shared" ref="AS6:AS9" si="5">SUM(AG6:AR6)</f>
        <v>143275</v>
      </c>
      <c r="AU6" s="110" t="s">
        <v>0</v>
      </c>
      <c r="AV6" s="109">
        <v>0.8</v>
      </c>
      <c r="AW6" s="108">
        <f t="shared" ref="AW6:BH9" si="6">C6*$AV6*DownloadPrice</f>
        <v>0</v>
      </c>
      <c r="AX6" s="108">
        <f t="shared" si="6"/>
        <v>0</v>
      </c>
      <c r="AY6" s="108">
        <f t="shared" si="6"/>
        <v>0</v>
      </c>
      <c r="AZ6" s="108">
        <f t="shared" si="6"/>
        <v>0</v>
      </c>
      <c r="BA6" s="108">
        <f t="shared" si="6"/>
        <v>0</v>
      </c>
      <c r="BB6" s="108">
        <f t="shared" si="6"/>
        <v>4990</v>
      </c>
      <c r="BC6" s="108">
        <f t="shared" si="6"/>
        <v>9980</v>
      </c>
      <c r="BD6" s="108">
        <f t="shared" si="6"/>
        <v>14970</v>
      </c>
      <c r="BE6" s="108">
        <f t="shared" si="6"/>
        <v>19960</v>
      </c>
      <c r="BF6" s="108">
        <f t="shared" si="6"/>
        <v>19960</v>
      </c>
      <c r="BG6" s="108">
        <f t="shared" si="6"/>
        <v>19960</v>
      </c>
      <c r="BH6" s="108">
        <f t="shared" si="6"/>
        <v>19960</v>
      </c>
      <c r="BJ6" s="110" t="s">
        <v>0</v>
      </c>
      <c r="BK6" s="109">
        <v>0.19</v>
      </c>
      <c r="BL6" s="108">
        <f t="shared" ref="BL6:BW9" si="7">C6*$BK6*CDPrice</f>
        <v>0</v>
      </c>
      <c r="BM6" s="108">
        <f t="shared" si="7"/>
        <v>0</v>
      </c>
      <c r="BN6" s="108">
        <f t="shared" si="7"/>
        <v>0</v>
      </c>
      <c r="BO6" s="108">
        <f t="shared" si="7"/>
        <v>0</v>
      </c>
      <c r="BP6" s="108">
        <f t="shared" si="7"/>
        <v>0</v>
      </c>
      <c r="BQ6" s="108">
        <f t="shared" si="7"/>
        <v>1422.625</v>
      </c>
      <c r="BR6" s="108">
        <f t="shared" si="7"/>
        <v>2845.25</v>
      </c>
      <c r="BS6" s="108">
        <f t="shared" si="7"/>
        <v>4267.875</v>
      </c>
      <c r="BT6" s="108">
        <f t="shared" si="7"/>
        <v>5690.5</v>
      </c>
      <c r="BU6" s="108">
        <f t="shared" si="7"/>
        <v>5690.5</v>
      </c>
      <c r="BV6" s="108">
        <f t="shared" si="7"/>
        <v>5690.5</v>
      </c>
      <c r="BW6" s="108">
        <f t="shared" si="7"/>
        <v>5690.5</v>
      </c>
      <c r="BY6" s="110" t="s">
        <v>0</v>
      </c>
      <c r="BZ6" s="109">
        <v>0</v>
      </c>
      <c r="CA6" s="108">
        <f t="shared" ref="CA6:CL9" si="8">C6*$BZ6*MobilePrice</f>
        <v>0</v>
      </c>
      <c r="CB6" s="108">
        <f t="shared" si="8"/>
        <v>0</v>
      </c>
      <c r="CC6" s="108">
        <f t="shared" si="8"/>
        <v>0</v>
      </c>
      <c r="CD6" s="108">
        <f t="shared" si="8"/>
        <v>0</v>
      </c>
      <c r="CE6" s="108">
        <f t="shared" si="8"/>
        <v>0</v>
      </c>
      <c r="CF6" s="108">
        <f t="shared" si="8"/>
        <v>0</v>
      </c>
      <c r="CG6" s="108">
        <f t="shared" si="8"/>
        <v>0</v>
      </c>
      <c r="CH6" s="108">
        <f t="shared" si="8"/>
        <v>0</v>
      </c>
      <c r="CI6" s="108">
        <f t="shared" si="8"/>
        <v>0</v>
      </c>
      <c r="CJ6" s="108">
        <f t="shared" si="8"/>
        <v>0</v>
      </c>
      <c r="CK6" s="108">
        <f t="shared" si="8"/>
        <v>0</v>
      </c>
      <c r="CL6" s="108">
        <f t="shared" si="8"/>
        <v>0</v>
      </c>
      <c r="CN6" s="110" t="s">
        <v>0</v>
      </c>
      <c r="CO6" s="109">
        <v>0.01</v>
      </c>
      <c r="CP6" s="108">
        <f t="shared" ref="CP6:DA9" si="9">C6*$CO6*ThumbnailPrice</f>
        <v>0</v>
      </c>
      <c r="CQ6" s="108">
        <f t="shared" si="9"/>
        <v>0</v>
      </c>
      <c r="CR6" s="108">
        <f t="shared" si="9"/>
        <v>0</v>
      </c>
      <c r="CS6" s="108">
        <f t="shared" si="9"/>
        <v>0</v>
      </c>
      <c r="CT6" s="108">
        <f t="shared" si="9"/>
        <v>0</v>
      </c>
      <c r="CU6" s="108">
        <f t="shared" si="9"/>
        <v>99.875</v>
      </c>
      <c r="CV6" s="108">
        <f t="shared" si="9"/>
        <v>199.75</v>
      </c>
      <c r="CW6" s="108">
        <f t="shared" si="9"/>
        <v>299.625</v>
      </c>
      <c r="CX6" s="108">
        <f t="shared" si="9"/>
        <v>399.5</v>
      </c>
      <c r="CY6" s="108">
        <f t="shared" si="9"/>
        <v>399.5</v>
      </c>
      <c r="CZ6" s="108">
        <f t="shared" si="9"/>
        <v>399.5</v>
      </c>
      <c r="DA6" s="108">
        <f t="shared" si="9"/>
        <v>399.5</v>
      </c>
    </row>
    <row r="7" spans="1:105">
      <c r="A7" s="1" t="s">
        <v>1</v>
      </c>
      <c r="B7" s="110" t="s">
        <v>15</v>
      </c>
      <c r="C7" s="114"/>
      <c r="D7" s="114"/>
      <c r="E7" s="114"/>
      <c r="F7" s="114"/>
      <c r="G7" s="114"/>
      <c r="H7" s="114"/>
      <c r="I7" s="114"/>
      <c r="J7" s="114">
        <v>500</v>
      </c>
      <c r="K7" s="114">
        <v>750</v>
      </c>
      <c r="L7" s="114">
        <v>1000</v>
      </c>
      <c r="M7" s="114">
        <v>1000</v>
      </c>
      <c r="N7" s="114">
        <v>1000</v>
      </c>
      <c r="O7" s="9">
        <f>SUM(C7:N7)</f>
        <v>4250</v>
      </c>
      <c r="P7" s="9"/>
      <c r="Q7" s="1" t="s">
        <v>1</v>
      </c>
      <c r="R7" s="112"/>
      <c r="S7" s="112"/>
      <c r="T7" s="112"/>
      <c r="U7" s="112"/>
      <c r="V7" s="112"/>
      <c r="W7" s="112"/>
      <c r="X7" s="112">
        <v>1.1000000000000001</v>
      </c>
      <c r="Y7" s="112">
        <v>1.1000000000000001</v>
      </c>
      <c r="Z7" s="112">
        <v>1.1000000000000001</v>
      </c>
      <c r="AA7" s="112">
        <v>1.1000000000000001</v>
      </c>
      <c r="AB7" s="112">
        <v>1.1000000000000001</v>
      </c>
      <c r="AC7" s="112">
        <v>1.1000000000000001</v>
      </c>
      <c r="AE7" s="1" t="s">
        <v>1</v>
      </c>
      <c r="AF7" t="s">
        <v>5</v>
      </c>
      <c r="AG7" s="111">
        <f t="shared" si="1"/>
        <v>0</v>
      </c>
      <c r="AH7" s="111">
        <f t="shared" si="1"/>
        <v>0</v>
      </c>
      <c r="AI7" s="111">
        <f t="shared" ref="AI7:AI9" si="10">AY7+BN7+CC7+CR7</f>
        <v>0</v>
      </c>
      <c r="AJ7" s="111">
        <f t="shared" si="2"/>
        <v>0</v>
      </c>
      <c r="AK7" s="111">
        <f t="shared" si="2"/>
        <v>0</v>
      </c>
      <c r="AL7" s="111">
        <f t="shared" si="2"/>
        <v>0</v>
      </c>
      <c r="AM7" s="111">
        <f t="shared" si="2"/>
        <v>0</v>
      </c>
      <c r="AN7" s="111">
        <f t="shared" si="2"/>
        <v>13025</v>
      </c>
      <c r="AO7" s="111">
        <f t="shared" si="2"/>
        <v>19537.5</v>
      </c>
      <c r="AP7" s="111">
        <f t="shared" si="2"/>
        <v>26050</v>
      </c>
      <c r="AQ7" s="111">
        <f t="shared" si="3"/>
        <v>26050</v>
      </c>
      <c r="AR7" s="111">
        <f t="shared" si="4"/>
        <v>26050</v>
      </c>
      <c r="AS7" s="15">
        <f t="shared" si="5"/>
        <v>110712.5</v>
      </c>
      <c r="AU7" s="110" t="s">
        <v>1</v>
      </c>
      <c r="AV7" s="109">
        <v>0.8</v>
      </c>
      <c r="AW7" s="108">
        <f t="shared" si="6"/>
        <v>0</v>
      </c>
      <c r="AX7" s="108">
        <f t="shared" si="6"/>
        <v>0</v>
      </c>
      <c r="AY7" s="108">
        <f t="shared" si="6"/>
        <v>0</v>
      </c>
      <c r="AZ7" s="108">
        <f t="shared" si="6"/>
        <v>0</v>
      </c>
      <c r="BA7" s="108">
        <f t="shared" si="6"/>
        <v>0</v>
      </c>
      <c r="BB7" s="108">
        <f t="shared" si="6"/>
        <v>0</v>
      </c>
      <c r="BC7" s="108">
        <f t="shared" si="6"/>
        <v>0</v>
      </c>
      <c r="BD7" s="108">
        <f>J7*$AV7*DownloadPrice</f>
        <v>9980</v>
      </c>
      <c r="BE7" s="108">
        <f>K7*$AV7*DownloadPrice</f>
        <v>14970</v>
      </c>
      <c r="BF7" s="108">
        <f>L7*$AV7*DownloadPrice</f>
        <v>19960</v>
      </c>
      <c r="BG7" s="108">
        <f>M7*$AV7*DownloadPrice</f>
        <v>19960</v>
      </c>
      <c r="BH7" s="108">
        <f>N7*$AV7*DownloadPrice</f>
        <v>19960</v>
      </c>
      <c r="BJ7" s="110" t="s">
        <v>1</v>
      </c>
      <c r="BK7" s="109">
        <v>0.19</v>
      </c>
      <c r="BL7" s="108">
        <f t="shared" si="7"/>
        <v>0</v>
      </c>
      <c r="BM7" s="108">
        <f t="shared" si="7"/>
        <v>0</v>
      </c>
      <c r="BN7" s="108">
        <f t="shared" si="7"/>
        <v>0</v>
      </c>
      <c r="BO7" s="108">
        <f t="shared" si="7"/>
        <v>0</v>
      </c>
      <c r="BP7" s="108">
        <f t="shared" si="7"/>
        <v>0</v>
      </c>
      <c r="BQ7" s="108">
        <f t="shared" si="7"/>
        <v>0</v>
      </c>
      <c r="BR7" s="108">
        <f t="shared" si="7"/>
        <v>0</v>
      </c>
      <c r="BS7" s="108">
        <f>J7*$BK7*CDPrice</f>
        <v>2845.25</v>
      </c>
      <c r="BT7" s="108">
        <f>K7*$BK7*CDPrice</f>
        <v>4267.875</v>
      </c>
      <c r="BU7" s="108">
        <f>L7*$BK7*CDPrice</f>
        <v>5690.5</v>
      </c>
      <c r="BV7" s="108">
        <f>M7*$BK7*CDPrice</f>
        <v>5690.5</v>
      </c>
      <c r="BW7" s="108">
        <f>N7*$BK7*CDPrice</f>
        <v>5690.5</v>
      </c>
      <c r="BY7" s="110" t="s">
        <v>1</v>
      </c>
      <c r="BZ7" s="109">
        <v>0</v>
      </c>
      <c r="CA7" s="108">
        <f t="shared" si="8"/>
        <v>0</v>
      </c>
      <c r="CB7" s="108">
        <f t="shared" si="8"/>
        <v>0</v>
      </c>
      <c r="CC7" s="108">
        <f t="shared" si="8"/>
        <v>0</v>
      </c>
      <c r="CD7" s="108">
        <f t="shared" si="8"/>
        <v>0</v>
      </c>
      <c r="CE7" s="108">
        <f t="shared" si="8"/>
        <v>0</v>
      </c>
      <c r="CF7" s="108">
        <f t="shared" si="8"/>
        <v>0</v>
      </c>
      <c r="CG7" s="108">
        <f t="shared" si="8"/>
        <v>0</v>
      </c>
      <c r="CH7" s="108">
        <f>J7*$BZ7*MobilePrice</f>
        <v>0</v>
      </c>
      <c r="CI7" s="108">
        <f>K7*$BZ7*MobilePrice</f>
        <v>0</v>
      </c>
      <c r="CJ7" s="108">
        <f>L7*$BZ7*MobilePrice</f>
        <v>0</v>
      </c>
      <c r="CK7" s="108">
        <f>M7*$BZ7*MobilePrice</f>
        <v>0</v>
      </c>
      <c r="CL7" s="108">
        <f>N7*$BZ7*MobilePrice</f>
        <v>0</v>
      </c>
      <c r="CN7" s="110" t="s">
        <v>1</v>
      </c>
      <c r="CO7" s="109">
        <v>0.01</v>
      </c>
      <c r="CP7" s="108">
        <f t="shared" si="9"/>
        <v>0</v>
      </c>
      <c r="CQ7" s="108">
        <f t="shared" si="9"/>
        <v>0</v>
      </c>
      <c r="CR7" s="108">
        <f t="shared" si="9"/>
        <v>0</v>
      </c>
      <c r="CS7" s="108">
        <f t="shared" si="9"/>
        <v>0</v>
      </c>
      <c r="CT7" s="108">
        <f t="shared" si="9"/>
        <v>0</v>
      </c>
      <c r="CU7" s="108">
        <f t="shared" si="9"/>
        <v>0</v>
      </c>
      <c r="CV7" s="108">
        <f t="shared" si="9"/>
        <v>0</v>
      </c>
      <c r="CW7" s="108">
        <f>J7*$CO7*ThumbnailPrice</f>
        <v>199.75</v>
      </c>
      <c r="CX7" s="108">
        <f>K7*$CO7*ThumbnailPrice</f>
        <v>299.625</v>
      </c>
      <c r="CY7" s="108">
        <f>L7*$CO7*ThumbnailPrice</f>
        <v>399.5</v>
      </c>
      <c r="CZ7" s="108">
        <f>M7*$CO7*ThumbnailPrice</f>
        <v>399.5</v>
      </c>
      <c r="DA7" s="108">
        <f>N7*$CO7*ThumbnailPrice</f>
        <v>399.5</v>
      </c>
    </row>
    <row r="8" spans="1:105">
      <c r="A8" s="1" t="s">
        <v>2</v>
      </c>
      <c r="B8" s="110" t="s">
        <v>6</v>
      </c>
      <c r="C8" s="114"/>
      <c r="D8" s="114"/>
      <c r="E8" s="114"/>
      <c r="F8" s="114"/>
      <c r="G8" s="114"/>
      <c r="H8" s="114"/>
      <c r="I8" s="114"/>
      <c r="J8" s="114"/>
      <c r="L8" s="114">
        <v>500</v>
      </c>
      <c r="M8" s="114">
        <v>750</v>
      </c>
      <c r="N8" s="114">
        <v>1000</v>
      </c>
      <c r="O8" s="9">
        <f>SUM(C8:N8)</f>
        <v>2250</v>
      </c>
      <c r="P8" s="9"/>
      <c r="Q8" s="1" t="s">
        <v>2</v>
      </c>
      <c r="R8" s="112"/>
      <c r="S8" s="112"/>
      <c r="T8" s="112"/>
      <c r="U8" s="112"/>
      <c r="V8" s="112"/>
      <c r="W8" s="112"/>
      <c r="X8" s="112"/>
      <c r="Y8" s="112">
        <v>1.1000000000000001</v>
      </c>
      <c r="Z8" s="112">
        <v>1.1000000000000001</v>
      </c>
      <c r="AA8" s="112">
        <v>1.1000000000000001</v>
      </c>
      <c r="AB8" s="112">
        <v>1.1000000000000001</v>
      </c>
      <c r="AC8" s="112">
        <v>1.1000000000000001</v>
      </c>
      <c r="AE8" s="1" t="s">
        <v>2</v>
      </c>
      <c r="AF8" t="s">
        <v>18</v>
      </c>
      <c r="AG8" s="111">
        <f t="shared" si="1"/>
        <v>0</v>
      </c>
      <c r="AH8" s="111">
        <f t="shared" si="1"/>
        <v>0</v>
      </c>
      <c r="AI8" s="111">
        <f t="shared" si="10"/>
        <v>0</v>
      </c>
      <c r="AJ8" s="111">
        <f t="shared" si="2"/>
        <v>0</v>
      </c>
      <c r="AK8" s="111">
        <f t="shared" si="2"/>
        <v>0</v>
      </c>
      <c r="AL8" s="111">
        <f t="shared" si="2"/>
        <v>0</v>
      </c>
      <c r="AM8" s="111">
        <f t="shared" si="2"/>
        <v>0</v>
      </c>
      <c r="AN8" s="111">
        <f t="shared" si="2"/>
        <v>0</v>
      </c>
      <c r="AO8" s="111">
        <f t="shared" si="2"/>
        <v>0</v>
      </c>
      <c r="AP8" s="111">
        <f t="shared" si="2"/>
        <v>13025</v>
      </c>
      <c r="AQ8" s="111">
        <f t="shared" si="3"/>
        <v>19537.5</v>
      </c>
      <c r="AR8" s="111">
        <f t="shared" si="4"/>
        <v>26050</v>
      </c>
      <c r="AS8" s="15">
        <f t="shared" si="5"/>
        <v>58612.5</v>
      </c>
      <c r="AU8" s="110" t="s">
        <v>2</v>
      </c>
      <c r="AV8" s="109">
        <v>0.8</v>
      </c>
      <c r="AW8" s="108">
        <f t="shared" si="6"/>
        <v>0</v>
      </c>
      <c r="AX8" s="108">
        <f t="shared" si="6"/>
        <v>0</v>
      </c>
      <c r="AY8" s="108">
        <f t="shared" si="6"/>
        <v>0</v>
      </c>
      <c r="AZ8" s="108">
        <f t="shared" si="6"/>
        <v>0</v>
      </c>
      <c r="BA8" s="108">
        <f t="shared" si="6"/>
        <v>0</v>
      </c>
      <c r="BB8" s="108">
        <f t="shared" si="6"/>
        <v>0</v>
      </c>
      <c r="BC8" s="108">
        <f t="shared" si="6"/>
        <v>0</v>
      </c>
      <c r="BD8" s="108">
        <f t="shared" si="6"/>
        <v>0</v>
      </c>
      <c r="BE8" s="108">
        <f>K8*$AV8*DownloadPrice</f>
        <v>0</v>
      </c>
      <c r="BF8" s="108">
        <f>L8*$AV8*DownloadPrice</f>
        <v>9980</v>
      </c>
      <c r="BG8" s="108">
        <f>M8*$AV8*DownloadPrice</f>
        <v>14970</v>
      </c>
      <c r="BH8" s="108">
        <f>N8*$AV8*DownloadPrice</f>
        <v>19960</v>
      </c>
      <c r="BJ8" s="110" t="s">
        <v>2</v>
      </c>
      <c r="BK8" s="109">
        <v>0.19</v>
      </c>
      <c r="BL8" s="108">
        <f t="shared" si="7"/>
        <v>0</v>
      </c>
      <c r="BM8" s="108">
        <f t="shared" si="7"/>
        <v>0</v>
      </c>
      <c r="BN8" s="108">
        <f t="shared" si="7"/>
        <v>0</v>
      </c>
      <c r="BO8" s="108">
        <f t="shared" si="7"/>
        <v>0</v>
      </c>
      <c r="BP8" s="108">
        <f t="shared" si="7"/>
        <v>0</v>
      </c>
      <c r="BQ8" s="108">
        <f t="shared" si="7"/>
        <v>0</v>
      </c>
      <c r="BR8" s="108">
        <f t="shared" si="7"/>
        <v>0</v>
      </c>
      <c r="BS8" s="108">
        <f>J8*$BK8*CDPrice</f>
        <v>0</v>
      </c>
      <c r="BT8" s="108">
        <f>K8*$BK8*CDPrice</f>
        <v>0</v>
      </c>
      <c r="BU8" s="108">
        <f>L8*$BK8*CDPrice</f>
        <v>2845.25</v>
      </c>
      <c r="BV8" s="108">
        <f>M8*$BK8*CDPrice</f>
        <v>4267.875</v>
      </c>
      <c r="BW8" s="108">
        <f t="shared" si="7"/>
        <v>5690.5</v>
      </c>
      <c r="BY8" s="110" t="s">
        <v>2</v>
      </c>
      <c r="BZ8" s="109">
        <v>0</v>
      </c>
      <c r="CA8" s="108">
        <f t="shared" si="8"/>
        <v>0</v>
      </c>
      <c r="CB8" s="108">
        <f t="shared" si="8"/>
        <v>0</v>
      </c>
      <c r="CC8" s="108">
        <f t="shared" si="8"/>
        <v>0</v>
      </c>
      <c r="CD8" s="108">
        <f t="shared" si="8"/>
        <v>0</v>
      </c>
      <c r="CE8" s="108">
        <f t="shared" si="8"/>
        <v>0</v>
      </c>
      <c r="CF8" s="108">
        <f t="shared" si="8"/>
        <v>0</v>
      </c>
      <c r="CG8" s="108">
        <f t="shared" si="8"/>
        <v>0</v>
      </c>
      <c r="CH8" s="108">
        <f>J8*$BZ8*MobilePrice</f>
        <v>0</v>
      </c>
      <c r="CI8" s="108">
        <f>K8*$BZ8*MobilePrice</f>
        <v>0</v>
      </c>
      <c r="CJ8" s="108">
        <f>L8*$BZ8*MobilePrice</f>
        <v>0</v>
      </c>
      <c r="CK8" s="108">
        <f>M8*$BZ8*MobilePrice</f>
        <v>0</v>
      </c>
      <c r="CL8" s="108">
        <f>N8*$BZ8*MobilePrice</f>
        <v>0</v>
      </c>
      <c r="CN8" s="110" t="s">
        <v>2</v>
      </c>
      <c r="CO8" s="109">
        <v>0.01</v>
      </c>
      <c r="CP8" s="108">
        <f t="shared" si="9"/>
        <v>0</v>
      </c>
      <c r="CQ8" s="108">
        <f t="shared" si="9"/>
        <v>0</v>
      </c>
      <c r="CR8" s="108">
        <f t="shared" si="9"/>
        <v>0</v>
      </c>
      <c r="CS8" s="108">
        <f t="shared" si="9"/>
        <v>0</v>
      </c>
      <c r="CT8" s="108">
        <f t="shared" si="9"/>
        <v>0</v>
      </c>
      <c r="CU8" s="108">
        <f t="shared" si="9"/>
        <v>0</v>
      </c>
      <c r="CV8" s="108">
        <f t="shared" si="9"/>
        <v>0</v>
      </c>
      <c r="CW8" s="108">
        <f>J8*$CO8*ThumbnailPrice</f>
        <v>0</v>
      </c>
      <c r="CX8" s="108">
        <f>K8*$CO8*ThumbnailPrice</f>
        <v>0</v>
      </c>
      <c r="CY8" s="108">
        <f>L8*$CO8*ThumbnailPrice</f>
        <v>199.75</v>
      </c>
      <c r="CZ8" s="108">
        <f>M8*$CO8*ThumbnailPrice</f>
        <v>299.625</v>
      </c>
      <c r="DA8" s="108">
        <f>N8*$CO8*ThumbnailPrice</f>
        <v>399.5</v>
      </c>
    </row>
    <row r="9" spans="1:105">
      <c r="A9" s="1" t="s">
        <v>3</v>
      </c>
      <c r="B9" s="110" t="s">
        <v>7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>
        <v>750</v>
      </c>
      <c r="O9" s="9">
        <f t="shared" si="0"/>
        <v>750</v>
      </c>
      <c r="P9" s="9"/>
      <c r="Q9" s="1" t="s">
        <v>3</v>
      </c>
      <c r="R9" s="112"/>
      <c r="S9" s="112"/>
      <c r="T9" s="112"/>
      <c r="U9" s="112"/>
      <c r="V9" s="112"/>
      <c r="W9" s="112"/>
      <c r="X9" s="112"/>
      <c r="Y9" s="112"/>
      <c r="Z9" s="112">
        <v>1.1000000000000001</v>
      </c>
      <c r="AA9" s="112">
        <v>1.1000000000000001</v>
      </c>
      <c r="AB9" s="112">
        <v>1.1000000000000001</v>
      </c>
      <c r="AC9" s="112">
        <v>1.1000000000000001</v>
      </c>
      <c r="AE9" s="1" t="s">
        <v>3</v>
      </c>
      <c r="AF9" t="s">
        <v>15</v>
      </c>
      <c r="AG9" s="111">
        <f t="shared" si="1"/>
        <v>0</v>
      </c>
      <c r="AH9" s="111">
        <f t="shared" si="1"/>
        <v>0</v>
      </c>
      <c r="AI9" s="111">
        <f t="shared" si="10"/>
        <v>0</v>
      </c>
      <c r="AJ9" s="111">
        <f t="shared" si="2"/>
        <v>0</v>
      </c>
      <c r="AK9" s="111">
        <f t="shared" si="2"/>
        <v>0</v>
      </c>
      <c r="AL9" s="111">
        <f t="shared" si="2"/>
        <v>0</v>
      </c>
      <c r="AM9" s="111">
        <f t="shared" si="2"/>
        <v>0</v>
      </c>
      <c r="AN9" s="111">
        <f t="shared" si="2"/>
        <v>0</v>
      </c>
      <c r="AO9" s="111">
        <f t="shared" si="2"/>
        <v>0</v>
      </c>
      <c r="AP9" s="111">
        <f t="shared" si="2"/>
        <v>0</v>
      </c>
      <c r="AQ9" s="111">
        <f t="shared" si="3"/>
        <v>0</v>
      </c>
      <c r="AR9" s="111">
        <f t="shared" si="4"/>
        <v>19537.5</v>
      </c>
      <c r="AS9" s="15">
        <f t="shared" si="5"/>
        <v>19537.5</v>
      </c>
      <c r="AU9" s="110" t="s">
        <v>3</v>
      </c>
      <c r="AV9" s="109">
        <v>0.8</v>
      </c>
      <c r="AW9" s="108">
        <f t="shared" si="6"/>
        <v>0</v>
      </c>
      <c r="AX9" s="108">
        <f t="shared" si="6"/>
        <v>0</v>
      </c>
      <c r="AY9" s="108">
        <f t="shared" si="6"/>
        <v>0</v>
      </c>
      <c r="AZ9" s="108">
        <f t="shared" si="6"/>
        <v>0</v>
      </c>
      <c r="BA9" s="108">
        <f t="shared" si="6"/>
        <v>0</v>
      </c>
      <c r="BB9" s="108">
        <f t="shared" si="6"/>
        <v>0</v>
      </c>
      <c r="BC9" s="108">
        <f t="shared" si="6"/>
        <v>0</v>
      </c>
      <c r="BD9" s="108">
        <f t="shared" si="6"/>
        <v>0</v>
      </c>
      <c r="BE9" s="108">
        <f t="shared" si="6"/>
        <v>0</v>
      </c>
      <c r="BF9" s="108">
        <f>L9*$AV9*DownloadPrice</f>
        <v>0</v>
      </c>
      <c r="BG9" s="108">
        <f>M9*$AV9*DownloadPrice</f>
        <v>0</v>
      </c>
      <c r="BH9" s="108">
        <f t="shared" si="6"/>
        <v>14970</v>
      </c>
      <c r="BJ9" s="110" t="s">
        <v>3</v>
      </c>
      <c r="BK9" s="109">
        <v>0.19</v>
      </c>
      <c r="BL9" s="108">
        <f t="shared" si="7"/>
        <v>0</v>
      </c>
      <c r="BM9" s="108">
        <f t="shared" si="7"/>
        <v>0</v>
      </c>
      <c r="BN9" s="108">
        <f t="shared" si="7"/>
        <v>0</v>
      </c>
      <c r="BO9" s="108">
        <f t="shared" si="7"/>
        <v>0</v>
      </c>
      <c r="BP9" s="108">
        <f t="shared" si="7"/>
        <v>0</v>
      </c>
      <c r="BQ9" s="108">
        <f t="shared" si="7"/>
        <v>0</v>
      </c>
      <c r="BR9" s="108">
        <f t="shared" si="7"/>
        <v>0</v>
      </c>
      <c r="BS9" s="108">
        <f>J9*$BK9*CDPrice</f>
        <v>0</v>
      </c>
      <c r="BT9" s="108">
        <f>K9*$BK9*CDPrice</f>
        <v>0</v>
      </c>
      <c r="BU9" s="108">
        <f>L9*$BK9*CDPrice</f>
        <v>0</v>
      </c>
      <c r="BV9" s="108">
        <f>M9*$BK9*CDPrice</f>
        <v>0</v>
      </c>
      <c r="BW9" s="108">
        <f t="shared" si="7"/>
        <v>4267.875</v>
      </c>
      <c r="BY9" s="110" t="s">
        <v>3</v>
      </c>
      <c r="BZ9" s="109">
        <v>0</v>
      </c>
      <c r="CA9" s="108">
        <f t="shared" si="8"/>
        <v>0</v>
      </c>
      <c r="CB9" s="108">
        <f t="shared" si="8"/>
        <v>0</v>
      </c>
      <c r="CC9" s="108">
        <f t="shared" si="8"/>
        <v>0</v>
      </c>
      <c r="CD9" s="108">
        <f t="shared" si="8"/>
        <v>0</v>
      </c>
      <c r="CE9" s="108">
        <f t="shared" si="8"/>
        <v>0</v>
      </c>
      <c r="CF9" s="108">
        <f t="shared" si="8"/>
        <v>0</v>
      </c>
      <c r="CG9" s="108">
        <f t="shared" si="8"/>
        <v>0</v>
      </c>
      <c r="CH9" s="108">
        <f>J9*$BZ9*MobilePrice</f>
        <v>0</v>
      </c>
      <c r="CI9" s="108">
        <f>K9*$BZ9*MobilePrice</f>
        <v>0</v>
      </c>
      <c r="CJ9" s="108">
        <f>L9*$BZ9*MobilePrice</f>
        <v>0</v>
      </c>
      <c r="CK9" s="108">
        <f>M9*$BZ9*MobilePrice</f>
        <v>0</v>
      </c>
      <c r="CL9" s="108">
        <f>N9*$BZ9*MobilePrice</f>
        <v>0</v>
      </c>
      <c r="CN9" s="110" t="s">
        <v>3</v>
      </c>
      <c r="CO9" s="109">
        <v>0.01</v>
      </c>
      <c r="CP9" s="108">
        <f t="shared" si="9"/>
        <v>0</v>
      </c>
      <c r="CQ9" s="108">
        <f t="shared" si="9"/>
        <v>0</v>
      </c>
      <c r="CR9" s="108">
        <f t="shared" si="9"/>
        <v>0</v>
      </c>
      <c r="CS9" s="108">
        <f t="shared" si="9"/>
        <v>0</v>
      </c>
      <c r="CT9" s="108">
        <f t="shared" si="9"/>
        <v>0</v>
      </c>
      <c r="CU9" s="108">
        <f t="shared" si="9"/>
        <v>0</v>
      </c>
      <c r="CV9" s="108">
        <f t="shared" si="9"/>
        <v>0</v>
      </c>
      <c r="CW9" s="108">
        <f>J9*$CO9*ThumbnailPrice</f>
        <v>0</v>
      </c>
      <c r="CX9" s="108">
        <f>K9*$CO9*ThumbnailPrice</f>
        <v>0</v>
      </c>
      <c r="CY9" s="108">
        <f>L9*$CO9*ThumbnailPrice</f>
        <v>0</v>
      </c>
      <c r="CZ9" s="108">
        <f>M9*$CO9*ThumbnailPrice</f>
        <v>0</v>
      </c>
      <c r="DA9" s="108">
        <f>N9*$CO9*ThumbnailPrice</f>
        <v>299.625</v>
      </c>
    </row>
    <row r="10" spans="1:105">
      <c r="A10" s="1" t="s">
        <v>39</v>
      </c>
      <c r="C10" s="114">
        <f>SUM(C6:C9)</f>
        <v>0</v>
      </c>
      <c r="D10" s="114">
        <f t="shared" ref="D10:M10" si="11">SUM(D6:D9)</f>
        <v>0</v>
      </c>
      <c r="E10" s="114">
        <f t="shared" si="11"/>
        <v>0</v>
      </c>
      <c r="F10" s="114">
        <f t="shared" si="11"/>
        <v>0</v>
      </c>
      <c r="G10" s="114">
        <f t="shared" si="11"/>
        <v>0</v>
      </c>
      <c r="H10" s="114">
        <f t="shared" si="11"/>
        <v>250</v>
      </c>
      <c r="I10" s="114">
        <f t="shared" si="11"/>
        <v>500</v>
      </c>
      <c r="J10" s="114">
        <f t="shared" si="11"/>
        <v>1250</v>
      </c>
      <c r="K10" s="114">
        <f t="shared" si="11"/>
        <v>1750</v>
      </c>
      <c r="L10" s="114">
        <f t="shared" si="11"/>
        <v>2500</v>
      </c>
      <c r="M10" s="114">
        <f t="shared" si="11"/>
        <v>2750</v>
      </c>
      <c r="N10" s="114">
        <f>SUM(N6:N9)</f>
        <v>3750</v>
      </c>
      <c r="O10" s="9">
        <f>SUM(O6:O9)</f>
        <v>12750</v>
      </c>
      <c r="P10" s="9"/>
      <c r="Q10" s="1"/>
      <c r="R10"/>
      <c r="S10"/>
      <c r="T10"/>
      <c r="U10"/>
      <c r="V10"/>
      <c r="W10"/>
      <c r="X10"/>
      <c r="Y10" s="6"/>
      <c r="Z10" s="6"/>
      <c r="AA10" s="6"/>
      <c r="AB10" s="6"/>
      <c r="AC10" s="6"/>
      <c r="AE10" s="1"/>
      <c r="AG10" s="15">
        <f t="shared" ref="AG10:AR10" si="12">SUM(AG6:AG9)</f>
        <v>0</v>
      </c>
      <c r="AH10" s="15">
        <f t="shared" si="12"/>
        <v>0</v>
      </c>
      <c r="AI10" s="15">
        <f t="shared" si="12"/>
        <v>0</v>
      </c>
      <c r="AJ10" s="15">
        <f t="shared" si="12"/>
        <v>0</v>
      </c>
      <c r="AK10" s="15">
        <f t="shared" si="12"/>
        <v>0</v>
      </c>
      <c r="AL10" s="15">
        <f t="shared" si="12"/>
        <v>6512.5</v>
      </c>
      <c r="AM10" s="15">
        <f t="shared" si="12"/>
        <v>13025</v>
      </c>
      <c r="AN10" s="15">
        <f t="shared" si="12"/>
        <v>32562.5</v>
      </c>
      <c r="AO10" s="15">
        <f t="shared" si="12"/>
        <v>45587.5</v>
      </c>
      <c r="AP10" s="15">
        <f t="shared" si="12"/>
        <v>65125</v>
      </c>
      <c r="AQ10" s="15">
        <f t="shared" si="12"/>
        <v>71637.5</v>
      </c>
      <c r="AR10" s="15">
        <f t="shared" si="12"/>
        <v>97687.5</v>
      </c>
      <c r="AS10" s="15">
        <f>SUM(AS6:AS9)</f>
        <v>332137.5</v>
      </c>
      <c r="AW10" s="108">
        <f>SUM(AW6:AW9)</f>
        <v>0</v>
      </c>
      <c r="AX10" s="108">
        <f>SUM(AX6:AX9)</f>
        <v>0</v>
      </c>
      <c r="AY10" s="108">
        <f>SUM(AY6:AY9)</f>
        <v>0</v>
      </c>
      <c r="AZ10" s="108">
        <f>SUM(AZ6:AZ9)</f>
        <v>0</v>
      </c>
      <c r="BA10" s="108">
        <f>SUM(BA6:BA9)</f>
        <v>0</v>
      </c>
      <c r="BB10" s="108">
        <f>SUM(BB6:BB9)</f>
        <v>4990</v>
      </c>
      <c r="BC10" s="108">
        <f>SUM(BC6:BC9)</f>
        <v>9980</v>
      </c>
      <c r="BD10" s="108">
        <f>SUM(BD6:BD9)</f>
        <v>24950</v>
      </c>
      <c r="BE10" s="108">
        <f>SUM(BE6:BE9)</f>
        <v>34930</v>
      </c>
      <c r="BF10" s="108">
        <f>SUM(BF6:BF9)</f>
        <v>49900</v>
      </c>
      <c r="BG10" s="108">
        <f>SUM(BG6:BG9)</f>
        <v>54890</v>
      </c>
      <c r="BH10" s="108">
        <f>SUM(BH6:BH9)</f>
        <v>74850</v>
      </c>
      <c r="BK10" t="s">
        <v>239</v>
      </c>
      <c r="BL10" s="113">
        <f>SUM(BL6:BL9)</f>
        <v>0</v>
      </c>
      <c r="BM10" s="113">
        <f>SUM(BM6:BM9)</f>
        <v>0</v>
      </c>
      <c r="BN10" s="113">
        <f>SUM(BN6:BN9)</f>
        <v>0</v>
      </c>
      <c r="BO10" s="113">
        <f>SUM(BO6:BO9)</f>
        <v>0</v>
      </c>
      <c r="BP10" s="113">
        <f>SUM(BP6:BP9)</f>
        <v>0</v>
      </c>
      <c r="BQ10" s="113">
        <f>SUM(BQ6:BQ9)</f>
        <v>1422.625</v>
      </c>
      <c r="BR10" s="113">
        <f>SUM(BR6:BR9)</f>
        <v>2845.25</v>
      </c>
      <c r="BS10" s="113">
        <f>SUM(BS6:BS9)</f>
        <v>7113.125</v>
      </c>
      <c r="BT10" s="113">
        <f>SUM(BT6:BT9)</f>
        <v>9958.375</v>
      </c>
      <c r="BU10" s="113">
        <f>SUM(BU6:BU9)</f>
        <v>14226.25</v>
      </c>
      <c r="BV10" s="113">
        <f>SUM(BV6:BV9)</f>
        <v>15648.875</v>
      </c>
      <c r="BW10" s="113">
        <f>SUM(BW6:BW9)</f>
        <v>21339.375</v>
      </c>
      <c r="CA10" s="113">
        <f>SUM(CA6:CA9)</f>
        <v>0</v>
      </c>
      <c r="CB10" s="113">
        <f>SUM(CB6:CB9)</f>
        <v>0</v>
      </c>
      <c r="CC10" s="113">
        <f>SUM(CC6:CC9)</f>
        <v>0</v>
      </c>
      <c r="CD10" s="113">
        <f>SUM(CD6:CD9)</f>
        <v>0</v>
      </c>
      <c r="CE10" s="113">
        <f>SUM(CE6:CE9)</f>
        <v>0</v>
      </c>
      <c r="CF10" s="113">
        <f>SUM(CF6:CF9)</f>
        <v>0</v>
      </c>
      <c r="CG10" s="113">
        <f>SUM(CG6:CG9)</f>
        <v>0</v>
      </c>
      <c r="CH10" s="113">
        <f t="shared" ref="CH10:CL10" si="13">SUM(CH6:CH9)</f>
        <v>0</v>
      </c>
      <c r="CI10" s="113">
        <f t="shared" si="13"/>
        <v>0</v>
      </c>
      <c r="CJ10" s="113">
        <f t="shared" si="13"/>
        <v>0</v>
      </c>
      <c r="CK10" s="113">
        <f t="shared" si="13"/>
        <v>0</v>
      </c>
      <c r="CL10" s="113">
        <f t="shared" si="13"/>
        <v>0</v>
      </c>
      <c r="CP10" s="113">
        <f>SUM(CP6:CP9)</f>
        <v>0</v>
      </c>
      <c r="CQ10" s="113">
        <f>SUM(CQ6:CQ9)</f>
        <v>0</v>
      </c>
      <c r="CR10" s="113">
        <f>SUM(CR6:CR9)</f>
        <v>0</v>
      </c>
      <c r="CS10" s="113">
        <f>SUM(CS6:CS9)</f>
        <v>0</v>
      </c>
      <c r="CT10" s="113">
        <f>SUM(CT6:CT9)</f>
        <v>0</v>
      </c>
      <c r="CU10" s="113">
        <f>SUM(CU6:CU9)</f>
        <v>99.875</v>
      </c>
      <c r="CV10" s="113">
        <f>SUM(CV6:CV9)</f>
        <v>199.75</v>
      </c>
      <c r="CW10" s="113">
        <f>SUM(CW6:CW9)</f>
        <v>499.375</v>
      </c>
      <c r="CX10" s="113">
        <f>SUM(CX6:CX9)</f>
        <v>699.125</v>
      </c>
      <c r="CY10" s="113">
        <f>SUM(CY6:CY9)</f>
        <v>998.75</v>
      </c>
      <c r="CZ10" s="113">
        <f>SUM(CZ6:CZ9)</f>
        <v>1098.625</v>
      </c>
      <c r="DA10" s="113">
        <f>SUM(DA6:DA9)</f>
        <v>1498.125</v>
      </c>
    </row>
    <row r="11" spans="1:105">
      <c r="Q11" s="1"/>
      <c r="R11"/>
      <c r="S11"/>
      <c r="T11"/>
      <c r="U11"/>
      <c r="V11"/>
      <c r="W11"/>
      <c r="X11"/>
      <c r="Y11"/>
      <c r="Z11"/>
      <c r="AA11"/>
      <c r="AB11"/>
      <c r="AC11"/>
      <c r="AE11" s="1"/>
      <c r="AS11" s="8"/>
    </row>
    <row r="12" spans="1:105" s="3" customFormat="1">
      <c r="A12" s="11">
        <v>2009</v>
      </c>
      <c r="C12" s="117" t="s">
        <v>12</v>
      </c>
      <c r="D12" s="117" t="s">
        <v>13</v>
      </c>
      <c r="E12" s="117" t="s">
        <v>4</v>
      </c>
      <c r="F12" s="117" t="s">
        <v>14</v>
      </c>
      <c r="G12" s="117" t="s">
        <v>17</v>
      </c>
      <c r="H12" s="117" t="s">
        <v>5</v>
      </c>
      <c r="I12" s="117" t="s">
        <v>18</v>
      </c>
      <c r="J12" s="117" t="s">
        <v>15</v>
      </c>
      <c r="K12" s="117" t="s">
        <v>16</v>
      </c>
      <c r="L12" s="117" t="s">
        <v>6</v>
      </c>
      <c r="M12" s="117" t="s">
        <v>19</v>
      </c>
      <c r="N12" s="117" t="s">
        <v>7</v>
      </c>
      <c r="O12" s="120" t="s">
        <v>33</v>
      </c>
      <c r="P12" s="10"/>
      <c r="Q12" s="11">
        <v>2009</v>
      </c>
      <c r="R12" s="3" t="s">
        <v>12</v>
      </c>
      <c r="S12" s="3" t="s">
        <v>13</v>
      </c>
      <c r="T12" s="3" t="s">
        <v>4</v>
      </c>
      <c r="U12" s="3" t="s">
        <v>14</v>
      </c>
      <c r="V12" s="3" t="s">
        <v>17</v>
      </c>
      <c r="W12" s="3" t="s">
        <v>5</v>
      </c>
      <c r="X12" s="3" t="s">
        <v>18</v>
      </c>
      <c r="Y12" s="3" t="s">
        <v>15</v>
      </c>
      <c r="Z12" s="3" t="s">
        <v>16</v>
      </c>
      <c r="AA12" s="3" t="s">
        <v>6</v>
      </c>
      <c r="AB12" s="3" t="s">
        <v>19</v>
      </c>
      <c r="AC12" s="3" t="s">
        <v>7</v>
      </c>
      <c r="AE12" s="11">
        <v>2009</v>
      </c>
      <c r="AG12" s="3" t="s">
        <v>12</v>
      </c>
      <c r="AH12" s="3" t="s">
        <v>13</v>
      </c>
      <c r="AI12" s="3" t="s">
        <v>4</v>
      </c>
      <c r="AJ12" s="3" t="s">
        <v>14</v>
      </c>
      <c r="AK12" s="3" t="s">
        <v>17</v>
      </c>
      <c r="AL12" s="3" t="s">
        <v>5</v>
      </c>
      <c r="AM12" s="3" t="s">
        <v>18</v>
      </c>
      <c r="AN12" s="3" t="s">
        <v>15</v>
      </c>
      <c r="AO12" s="3" t="s">
        <v>16</v>
      </c>
      <c r="AP12" s="3" t="s">
        <v>6</v>
      </c>
      <c r="AQ12" s="3" t="s">
        <v>19</v>
      </c>
      <c r="AR12" s="3" t="s">
        <v>7</v>
      </c>
      <c r="AS12" s="10" t="s">
        <v>33</v>
      </c>
      <c r="AU12" s="11">
        <v>2009</v>
      </c>
      <c r="AW12" s="3" t="s">
        <v>12</v>
      </c>
      <c r="AX12" s="3" t="s">
        <v>13</v>
      </c>
      <c r="AY12" s="3" t="s">
        <v>4</v>
      </c>
      <c r="AZ12" s="3" t="s">
        <v>14</v>
      </c>
      <c r="BA12" s="3" t="s">
        <v>17</v>
      </c>
      <c r="BB12" s="3" t="s">
        <v>5</v>
      </c>
      <c r="BC12" s="3" t="s">
        <v>18</v>
      </c>
      <c r="BD12" s="3" t="s">
        <v>15</v>
      </c>
      <c r="BE12" s="3" t="s">
        <v>16</v>
      </c>
      <c r="BF12" s="3" t="s">
        <v>6</v>
      </c>
      <c r="BG12" s="3" t="s">
        <v>19</v>
      </c>
      <c r="BH12" s="3" t="s">
        <v>7</v>
      </c>
      <c r="BI12" s="10"/>
      <c r="BJ12" s="11">
        <v>2009</v>
      </c>
      <c r="BL12" s="3" t="s">
        <v>12</v>
      </c>
      <c r="BM12" s="3" t="s">
        <v>13</v>
      </c>
      <c r="BN12" s="3" t="s">
        <v>4</v>
      </c>
      <c r="BO12" s="3" t="s">
        <v>14</v>
      </c>
      <c r="BP12" s="3" t="s">
        <v>17</v>
      </c>
      <c r="BQ12" s="3" t="s">
        <v>5</v>
      </c>
      <c r="BR12" s="3" t="s">
        <v>18</v>
      </c>
      <c r="BS12" s="3" t="s">
        <v>15</v>
      </c>
      <c r="BT12" s="3" t="s">
        <v>16</v>
      </c>
      <c r="BU12" s="3" t="s">
        <v>6</v>
      </c>
      <c r="BV12" s="3" t="s">
        <v>19</v>
      </c>
      <c r="BW12" s="3" t="s">
        <v>7</v>
      </c>
      <c r="BY12" s="11">
        <v>2009</v>
      </c>
      <c r="CA12" s="3" t="s">
        <v>12</v>
      </c>
      <c r="CB12" s="3" t="s">
        <v>13</v>
      </c>
      <c r="CC12" s="3" t="s">
        <v>4</v>
      </c>
      <c r="CD12" s="3" t="s">
        <v>14</v>
      </c>
      <c r="CE12" s="3" t="s">
        <v>17</v>
      </c>
      <c r="CF12" s="3" t="s">
        <v>5</v>
      </c>
      <c r="CG12" s="3" t="s">
        <v>18</v>
      </c>
      <c r="CH12" s="3" t="s">
        <v>15</v>
      </c>
      <c r="CI12" s="3" t="s">
        <v>16</v>
      </c>
      <c r="CJ12" s="3" t="s">
        <v>6</v>
      </c>
      <c r="CK12" s="3" t="s">
        <v>19</v>
      </c>
      <c r="CL12" s="3" t="s">
        <v>7</v>
      </c>
      <c r="CN12" s="11">
        <v>2009</v>
      </c>
      <c r="CP12" s="3" t="s">
        <v>12</v>
      </c>
      <c r="CQ12" s="3" t="s">
        <v>13</v>
      </c>
      <c r="CR12" s="3" t="s">
        <v>4</v>
      </c>
      <c r="CS12" s="3" t="s">
        <v>14</v>
      </c>
      <c r="CT12" s="3" t="s">
        <v>17</v>
      </c>
      <c r="CU12" s="3" t="s">
        <v>5</v>
      </c>
      <c r="CV12" s="3" t="s">
        <v>18</v>
      </c>
      <c r="CW12" s="3" t="s">
        <v>15</v>
      </c>
      <c r="CX12" s="3" t="s">
        <v>16</v>
      </c>
      <c r="CY12" s="3" t="s">
        <v>6</v>
      </c>
      <c r="CZ12" s="3" t="s">
        <v>19</v>
      </c>
      <c r="DA12" s="3" t="s">
        <v>7</v>
      </c>
    </row>
    <row r="13" spans="1:105">
      <c r="A13" s="5" t="s">
        <v>34</v>
      </c>
      <c r="C13" s="114">
        <v>4000</v>
      </c>
      <c r="D13" s="115">
        <v>4000</v>
      </c>
      <c r="E13" s="115">
        <v>3500</v>
      </c>
      <c r="F13" s="115">
        <v>3500</v>
      </c>
      <c r="G13" s="115">
        <v>3000</v>
      </c>
      <c r="H13" s="115">
        <v>2500</v>
      </c>
      <c r="I13" s="115">
        <v>2000</v>
      </c>
      <c r="J13" s="115">
        <v>1500</v>
      </c>
      <c r="K13" s="115">
        <v>1000</v>
      </c>
      <c r="L13" s="115">
        <v>500</v>
      </c>
      <c r="M13" s="115">
        <v>500</v>
      </c>
      <c r="N13" s="115">
        <v>500</v>
      </c>
      <c r="O13" s="9">
        <f t="shared" ref="O13:O25" si="14">SUM(C13:N13)</f>
        <v>26500</v>
      </c>
      <c r="P13" s="9"/>
      <c r="Q13" s="5"/>
      <c r="R13" s="6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E13" s="5" t="s">
        <v>34</v>
      </c>
      <c r="AG13" s="14">
        <f>(C13*19.95)*0.8+(C13*24.95)*0.2</f>
        <v>83800</v>
      </c>
      <c r="AH13" s="14">
        <f t="shared" ref="AH13:AR13" si="15">(D13*19.95)*0.8+(D13*24.95)*0.2</f>
        <v>83800</v>
      </c>
      <c r="AI13" s="14">
        <f t="shared" si="15"/>
        <v>73325</v>
      </c>
      <c r="AJ13" s="14">
        <f t="shared" si="15"/>
        <v>73325</v>
      </c>
      <c r="AK13" s="14">
        <f t="shared" si="15"/>
        <v>62850</v>
      </c>
      <c r="AL13" s="14">
        <f t="shared" si="15"/>
        <v>52375</v>
      </c>
      <c r="AM13" s="14">
        <f t="shared" si="15"/>
        <v>41900</v>
      </c>
      <c r="AN13" s="14">
        <f t="shared" si="15"/>
        <v>31425</v>
      </c>
      <c r="AO13" s="14">
        <f t="shared" si="15"/>
        <v>20950</v>
      </c>
      <c r="AP13" s="14">
        <f t="shared" si="15"/>
        <v>10475</v>
      </c>
      <c r="AQ13" s="14">
        <f t="shared" si="15"/>
        <v>10475</v>
      </c>
      <c r="AR13" s="14">
        <f t="shared" si="15"/>
        <v>10475</v>
      </c>
      <c r="AS13" s="15">
        <f t="shared" ref="AS13:AS25" si="16">SUM(AG13:AR13)</f>
        <v>555175</v>
      </c>
      <c r="AU13" s="110"/>
      <c r="AV13" s="109"/>
      <c r="BJ13" s="110" t="s">
        <v>34</v>
      </c>
      <c r="BY13" s="110" t="s">
        <v>34</v>
      </c>
      <c r="CN13" s="110" t="s">
        <v>34</v>
      </c>
    </row>
    <row r="14" spans="1:105">
      <c r="A14" s="1" t="s">
        <v>0</v>
      </c>
      <c r="B14" t="s">
        <v>12</v>
      </c>
      <c r="C14" s="114">
        <v>500</v>
      </c>
      <c r="D14" s="114">
        <v>750</v>
      </c>
      <c r="E14" s="114">
        <v>1000</v>
      </c>
      <c r="F14" s="114">
        <v>1000</v>
      </c>
      <c r="G14" s="114">
        <v>1000</v>
      </c>
      <c r="H14" s="114">
        <v>1000</v>
      </c>
      <c r="I14" s="114">
        <v>750</v>
      </c>
      <c r="J14" s="114">
        <v>750</v>
      </c>
      <c r="K14" s="114">
        <v>750</v>
      </c>
      <c r="L14" s="114">
        <v>500</v>
      </c>
      <c r="M14" s="114">
        <v>500</v>
      </c>
      <c r="N14" s="114">
        <v>500</v>
      </c>
      <c r="O14" s="9">
        <f t="shared" si="14"/>
        <v>9000</v>
      </c>
      <c r="P14" s="9"/>
      <c r="Q14" s="1" t="s">
        <v>0</v>
      </c>
      <c r="R14" s="112"/>
      <c r="S14" s="112">
        <v>1.2</v>
      </c>
      <c r="T14" s="112">
        <v>1.2</v>
      </c>
      <c r="U14" s="112">
        <v>1.2</v>
      </c>
      <c r="V14" s="112">
        <v>1.2</v>
      </c>
      <c r="W14" s="112">
        <v>1.2</v>
      </c>
      <c r="X14" s="112">
        <v>1.2</v>
      </c>
      <c r="Y14" s="112">
        <v>1.2</v>
      </c>
      <c r="Z14" s="112">
        <v>1.2</v>
      </c>
      <c r="AA14" s="112">
        <v>1.2</v>
      </c>
      <c r="AB14" s="112">
        <v>1.2</v>
      </c>
      <c r="AC14" s="112">
        <v>1.2</v>
      </c>
      <c r="AE14" s="1" t="s">
        <v>0</v>
      </c>
      <c r="AF14" t="s">
        <v>12</v>
      </c>
      <c r="AG14" s="111">
        <f t="shared" ref="AG14:AG25" si="17">AW14+BL14+CA14+CP14</f>
        <v>13275</v>
      </c>
      <c r="AH14" s="111">
        <f t="shared" ref="AH14:AH25" si="18">AX14+BM14+CB14+CQ14</f>
        <v>19912.5</v>
      </c>
      <c r="AI14" s="111">
        <f t="shared" ref="AI14:AI25" si="19">AY14+BN14+CC14+CR14</f>
        <v>26550</v>
      </c>
      <c r="AJ14" s="111">
        <f t="shared" ref="AJ14:AJ25" si="20">AZ14+BO14+CD14+CS14</f>
        <v>26550</v>
      </c>
      <c r="AK14" s="111">
        <f t="shared" ref="AK14:AK25" si="21">BA14+BP14+CE14+CT14</f>
        <v>26550</v>
      </c>
      <c r="AL14" s="111">
        <f t="shared" ref="AL14:AL25" si="22">BB14+BQ14+CF14+CU14</f>
        <v>26550</v>
      </c>
      <c r="AM14" s="111">
        <f t="shared" ref="AM14:AM25" si="23">BC14+BR14+CG14+CV14</f>
        <v>19912.5</v>
      </c>
      <c r="AN14" s="111">
        <f t="shared" ref="AN14:AN25" si="24">BD14+BS14+CH14+CW14</f>
        <v>19912.5</v>
      </c>
      <c r="AO14" s="111">
        <f t="shared" ref="AO14:AO25" si="25">BE14+BT14+CI14+CX14</f>
        <v>19912.5</v>
      </c>
      <c r="AP14" s="111">
        <f t="shared" ref="AP14:AP25" si="26">BF14+BU14+CJ14+CY14</f>
        <v>13275</v>
      </c>
      <c r="AQ14" s="111">
        <f t="shared" ref="AQ14:AQ25" si="27">BG14+BV14+CK14+CZ14</f>
        <v>13275</v>
      </c>
      <c r="AR14" s="111">
        <f t="shared" ref="AR14:AR25" si="28">BH14+BW14+CL14+DA14</f>
        <v>13275</v>
      </c>
      <c r="AS14" s="15">
        <f t="shared" si="16"/>
        <v>238950</v>
      </c>
      <c r="AU14" s="110" t="s">
        <v>0</v>
      </c>
      <c r="AV14" s="109">
        <v>0.7</v>
      </c>
      <c r="AW14" s="108">
        <f t="shared" ref="AW14:AW25" si="29">C14*$AV14*DownloadPrice</f>
        <v>8732.5</v>
      </c>
      <c r="AX14" s="108">
        <f t="shared" ref="AX14:AX25" si="30">D14*$AV14*DownloadPrice</f>
        <v>13098.75</v>
      </c>
      <c r="AY14" s="108">
        <f t="shared" ref="AY14:AY25" si="31">E14*$AV14*DownloadPrice</f>
        <v>17465</v>
      </c>
      <c r="AZ14" s="108">
        <f t="shared" ref="AZ14:AZ25" si="32">F14*$AV14*DownloadPrice</f>
        <v>17465</v>
      </c>
      <c r="BA14" s="108">
        <f t="shared" ref="BA14:BA25" si="33">G14*$AV14*DownloadPrice</f>
        <v>17465</v>
      </c>
      <c r="BB14" s="108">
        <f t="shared" ref="BB14:BB25" si="34">H14*$AV14*DownloadPrice</f>
        <v>17465</v>
      </c>
      <c r="BC14" s="108">
        <f t="shared" ref="BC14:BC25" si="35">I14*$AV14*DownloadPrice</f>
        <v>13098.75</v>
      </c>
      <c r="BD14" s="108">
        <f t="shared" ref="BD14:BD25" si="36">J14*$AV14*DownloadPrice</f>
        <v>13098.75</v>
      </c>
      <c r="BE14" s="108">
        <f t="shared" ref="BE14:BE25" si="37">K14*$AV14*DownloadPrice</f>
        <v>13098.75</v>
      </c>
      <c r="BF14" s="108">
        <f t="shared" ref="BF14:BF25" si="38">L14*$AV14*DownloadPrice</f>
        <v>8732.5</v>
      </c>
      <c r="BG14" s="108">
        <f t="shared" ref="BG14:BG25" si="39">M14*$AV14*DownloadPrice</f>
        <v>8732.5</v>
      </c>
      <c r="BH14" s="108">
        <f t="shared" ref="BH14:BH25" si="40">N14*$AV14*DownloadPrice</f>
        <v>8732.5</v>
      </c>
      <c r="BJ14" s="110" t="s">
        <v>0</v>
      </c>
      <c r="BK14" s="109">
        <v>0.19</v>
      </c>
      <c r="BL14" s="108">
        <f t="shared" ref="BL14:BL25" si="41">C14*$BK14*CDPrice</f>
        <v>2845.25</v>
      </c>
      <c r="BM14" s="108">
        <f t="shared" ref="BM14:BM25" si="42">D14*$BK14*CDPrice</f>
        <v>4267.875</v>
      </c>
      <c r="BN14" s="108">
        <f t="shared" ref="BN14:BN25" si="43">E14*$BK14*CDPrice</f>
        <v>5690.5</v>
      </c>
      <c r="BO14" s="108">
        <f t="shared" ref="BO14:BO25" si="44">F14*$BK14*CDPrice</f>
        <v>5690.5</v>
      </c>
      <c r="BP14" s="108">
        <f t="shared" ref="BP14:BP25" si="45">G14*$BK14*CDPrice</f>
        <v>5690.5</v>
      </c>
      <c r="BQ14" s="108">
        <f t="shared" ref="BQ14:BQ25" si="46">H14*$BK14*CDPrice</f>
        <v>5690.5</v>
      </c>
      <c r="BR14" s="108">
        <f t="shared" ref="BR14:BR25" si="47">I14*$BK14*CDPrice</f>
        <v>4267.875</v>
      </c>
      <c r="BS14" s="108">
        <f t="shared" ref="BS14:BS25" si="48">J14*$BK14*CDPrice</f>
        <v>4267.875</v>
      </c>
      <c r="BT14" s="108">
        <f t="shared" ref="BT14:BT25" si="49">K14*$BK14*CDPrice</f>
        <v>4267.875</v>
      </c>
      <c r="BU14" s="108">
        <f t="shared" ref="BU14:BU25" si="50">L14*$BK14*CDPrice</f>
        <v>2845.25</v>
      </c>
      <c r="BV14" s="108">
        <f t="shared" ref="BV14:BV25" si="51">M14*$BK14*CDPrice</f>
        <v>2845.25</v>
      </c>
      <c r="BW14" s="108">
        <f t="shared" ref="BW14:BW25" si="52">N14*$BK14*CDPrice</f>
        <v>2845.25</v>
      </c>
      <c r="BY14" s="110" t="s">
        <v>0</v>
      </c>
      <c r="BZ14" s="109">
        <v>0.1</v>
      </c>
      <c r="CA14" s="108">
        <f t="shared" ref="CA14:CA25" si="53">C14*$BZ14*MobilePrice</f>
        <v>1497.5</v>
      </c>
      <c r="CB14" s="108">
        <f t="shared" ref="CB14:CB25" si="54">D14*$BZ14*MobilePrice</f>
        <v>2246.25</v>
      </c>
      <c r="CC14" s="108">
        <f t="shared" ref="CC14:CC25" si="55">E14*$BZ14*MobilePrice</f>
        <v>2995</v>
      </c>
      <c r="CD14" s="108">
        <f t="shared" ref="CD14:CD25" si="56">F14*$BZ14*MobilePrice</f>
        <v>2995</v>
      </c>
      <c r="CE14" s="108">
        <f t="shared" ref="CE14:CE25" si="57">G14*$BZ14*MobilePrice</f>
        <v>2995</v>
      </c>
      <c r="CF14" s="108">
        <f t="shared" ref="CF14:CF25" si="58">H14*$BZ14*MobilePrice</f>
        <v>2995</v>
      </c>
      <c r="CG14" s="108">
        <f t="shared" ref="CG14:CG25" si="59">I14*$BZ14*MobilePrice</f>
        <v>2246.25</v>
      </c>
      <c r="CH14" s="108">
        <f t="shared" ref="CH14:CH25" si="60">J14*$BZ14*MobilePrice</f>
        <v>2246.25</v>
      </c>
      <c r="CI14" s="108">
        <f t="shared" ref="CI14:CI25" si="61">K14*$BZ14*MobilePrice</f>
        <v>2246.25</v>
      </c>
      <c r="CJ14" s="108">
        <f t="shared" ref="CJ14:CJ25" si="62">L14*$BZ14*MobilePrice</f>
        <v>1497.5</v>
      </c>
      <c r="CK14" s="108">
        <f t="shared" ref="CK14:CK25" si="63">M14*$BZ14*MobilePrice</f>
        <v>1497.5</v>
      </c>
      <c r="CL14" s="108">
        <f t="shared" ref="CL14:CL25" si="64">N14*$BZ14*MobilePrice</f>
        <v>1497.5</v>
      </c>
      <c r="CN14" s="110" t="s">
        <v>0</v>
      </c>
      <c r="CO14" s="109">
        <v>0.01</v>
      </c>
      <c r="CP14" s="108">
        <f t="shared" ref="CP14:CP25" si="65">C14*$CO14*ThumbnailPrice</f>
        <v>199.75</v>
      </c>
      <c r="CQ14" s="108">
        <f t="shared" ref="CQ14:CQ25" si="66">D14*$CO14*ThumbnailPrice</f>
        <v>299.625</v>
      </c>
      <c r="CR14" s="108">
        <f t="shared" ref="CR14:CR25" si="67">E14*$CO14*ThumbnailPrice</f>
        <v>399.5</v>
      </c>
      <c r="CS14" s="108">
        <f t="shared" ref="CS14:CS25" si="68">F14*$CO14*ThumbnailPrice</f>
        <v>399.5</v>
      </c>
      <c r="CT14" s="108">
        <f t="shared" ref="CT14:CT25" si="69">G14*$CO14*ThumbnailPrice</f>
        <v>399.5</v>
      </c>
      <c r="CU14" s="108">
        <f t="shared" ref="CU14:CU25" si="70">H14*$CO14*ThumbnailPrice</f>
        <v>399.5</v>
      </c>
      <c r="CV14" s="108">
        <f t="shared" ref="CV14:CV25" si="71">I14*$CO14*ThumbnailPrice</f>
        <v>299.625</v>
      </c>
      <c r="CW14" s="108">
        <f t="shared" ref="CW14:CW25" si="72">J14*$CO14*ThumbnailPrice</f>
        <v>299.625</v>
      </c>
      <c r="CX14" s="108">
        <f t="shared" ref="CX14:CX25" si="73">K14*$CO14*ThumbnailPrice</f>
        <v>299.625</v>
      </c>
      <c r="CY14" s="108">
        <f t="shared" ref="CY14:CY25" si="74">L14*$CO14*ThumbnailPrice</f>
        <v>199.75</v>
      </c>
      <c r="CZ14" s="108">
        <f t="shared" ref="CZ14:CZ25" si="75">M14*$CO14*ThumbnailPrice</f>
        <v>199.75</v>
      </c>
      <c r="DA14" s="108">
        <f t="shared" ref="DA14:DA25" si="76">N14*$CO14*ThumbnailPrice</f>
        <v>199.75</v>
      </c>
    </row>
    <row r="15" spans="1:105">
      <c r="A15" s="1" t="s">
        <v>1</v>
      </c>
      <c r="B15" t="s">
        <v>13</v>
      </c>
      <c r="C15" s="114"/>
      <c r="D15" s="114">
        <v>500</v>
      </c>
      <c r="E15" s="114">
        <v>750</v>
      </c>
      <c r="F15" s="114">
        <v>1000</v>
      </c>
      <c r="G15" s="114">
        <v>1000</v>
      </c>
      <c r="H15" s="114">
        <v>1000</v>
      </c>
      <c r="I15" s="114">
        <v>1000</v>
      </c>
      <c r="J15" s="114">
        <v>750</v>
      </c>
      <c r="K15" s="114">
        <v>750</v>
      </c>
      <c r="L15" s="114">
        <v>750</v>
      </c>
      <c r="M15" s="114">
        <v>500</v>
      </c>
      <c r="N15" s="114">
        <v>500</v>
      </c>
      <c r="O15" s="9">
        <f t="shared" si="14"/>
        <v>8500</v>
      </c>
      <c r="P15" s="9"/>
      <c r="Q15" s="1" t="s">
        <v>1</v>
      </c>
      <c r="R15" s="112"/>
      <c r="S15" s="112"/>
      <c r="T15" s="112">
        <v>1.2</v>
      </c>
      <c r="U15" s="112">
        <v>1.2</v>
      </c>
      <c r="V15" s="112">
        <v>1.2</v>
      </c>
      <c r="W15" s="112">
        <v>1.2</v>
      </c>
      <c r="X15" s="112">
        <v>1.2</v>
      </c>
      <c r="Y15" s="112">
        <v>1.2</v>
      </c>
      <c r="Z15" s="112">
        <v>1.2</v>
      </c>
      <c r="AA15" s="112">
        <v>1.2</v>
      </c>
      <c r="AB15" s="112">
        <v>1.2</v>
      </c>
      <c r="AC15" s="112">
        <v>1.2</v>
      </c>
      <c r="AE15" s="1" t="s">
        <v>1</v>
      </c>
      <c r="AF15" t="s">
        <v>13</v>
      </c>
      <c r="AG15" s="111">
        <f t="shared" si="17"/>
        <v>0</v>
      </c>
      <c r="AH15" s="111">
        <f t="shared" si="18"/>
        <v>13275</v>
      </c>
      <c r="AI15" s="111">
        <f t="shared" si="19"/>
        <v>19912.5</v>
      </c>
      <c r="AJ15" s="111">
        <f t="shared" si="20"/>
        <v>26550</v>
      </c>
      <c r="AK15" s="111">
        <f t="shared" si="21"/>
        <v>26550</v>
      </c>
      <c r="AL15" s="111">
        <f t="shared" si="22"/>
        <v>26550</v>
      </c>
      <c r="AM15" s="111">
        <f t="shared" si="23"/>
        <v>26550</v>
      </c>
      <c r="AN15" s="111">
        <f t="shared" si="24"/>
        <v>19912.5</v>
      </c>
      <c r="AO15" s="111">
        <f t="shared" si="25"/>
        <v>19912.5</v>
      </c>
      <c r="AP15" s="111">
        <f t="shared" si="26"/>
        <v>19912.5</v>
      </c>
      <c r="AQ15" s="111">
        <f t="shared" si="27"/>
        <v>13275</v>
      </c>
      <c r="AR15" s="111">
        <f t="shared" si="28"/>
        <v>13275</v>
      </c>
      <c r="AS15" s="15">
        <f t="shared" si="16"/>
        <v>225675</v>
      </c>
      <c r="AU15" s="110" t="s">
        <v>1</v>
      </c>
      <c r="AV15" s="109">
        <v>0.7</v>
      </c>
      <c r="AW15" s="108">
        <f t="shared" si="29"/>
        <v>0</v>
      </c>
      <c r="AX15" s="108">
        <f t="shared" si="30"/>
        <v>8732.5</v>
      </c>
      <c r="AY15" s="108">
        <f t="shared" si="31"/>
        <v>13098.75</v>
      </c>
      <c r="AZ15" s="108">
        <f t="shared" si="32"/>
        <v>17465</v>
      </c>
      <c r="BA15" s="108">
        <f t="shared" si="33"/>
        <v>17465</v>
      </c>
      <c r="BB15" s="108">
        <f t="shared" si="34"/>
        <v>17465</v>
      </c>
      <c r="BC15" s="108">
        <f t="shared" si="35"/>
        <v>17465</v>
      </c>
      <c r="BD15" s="108">
        <f t="shared" si="36"/>
        <v>13098.75</v>
      </c>
      <c r="BE15" s="108">
        <f t="shared" si="37"/>
        <v>13098.75</v>
      </c>
      <c r="BF15" s="108">
        <f t="shared" si="38"/>
        <v>13098.75</v>
      </c>
      <c r="BG15" s="108">
        <f t="shared" si="39"/>
        <v>8732.5</v>
      </c>
      <c r="BH15" s="108">
        <f t="shared" si="40"/>
        <v>8732.5</v>
      </c>
      <c r="BJ15" s="110" t="s">
        <v>1</v>
      </c>
      <c r="BK15" s="109">
        <v>0.19</v>
      </c>
      <c r="BL15" s="108">
        <f t="shared" si="41"/>
        <v>0</v>
      </c>
      <c r="BM15" s="108">
        <f t="shared" si="42"/>
        <v>2845.25</v>
      </c>
      <c r="BN15" s="108">
        <f t="shared" si="43"/>
        <v>4267.875</v>
      </c>
      <c r="BO15" s="108">
        <f t="shared" si="44"/>
        <v>5690.5</v>
      </c>
      <c r="BP15" s="108">
        <f t="shared" si="45"/>
        <v>5690.5</v>
      </c>
      <c r="BQ15" s="108">
        <f t="shared" si="46"/>
        <v>5690.5</v>
      </c>
      <c r="BR15" s="108">
        <f t="shared" si="47"/>
        <v>5690.5</v>
      </c>
      <c r="BS15" s="108">
        <f t="shared" si="48"/>
        <v>4267.875</v>
      </c>
      <c r="BT15" s="108">
        <f t="shared" si="49"/>
        <v>4267.875</v>
      </c>
      <c r="BU15" s="108">
        <f t="shared" si="50"/>
        <v>4267.875</v>
      </c>
      <c r="BV15" s="108">
        <f t="shared" si="51"/>
        <v>2845.25</v>
      </c>
      <c r="BW15" s="108">
        <f t="shared" si="52"/>
        <v>2845.25</v>
      </c>
      <c r="BY15" s="110" t="s">
        <v>1</v>
      </c>
      <c r="BZ15" s="109">
        <v>0.1</v>
      </c>
      <c r="CA15" s="108">
        <f t="shared" si="53"/>
        <v>0</v>
      </c>
      <c r="CB15" s="108">
        <f t="shared" si="54"/>
        <v>1497.5</v>
      </c>
      <c r="CC15" s="108">
        <f t="shared" si="55"/>
        <v>2246.25</v>
      </c>
      <c r="CD15" s="108">
        <f t="shared" si="56"/>
        <v>2995</v>
      </c>
      <c r="CE15" s="108">
        <f t="shared" si="57"/>
        <v>2995</v>
      </c>
      <c r="CF15" s="108">
        <f t="shared" si="58"/>
        <v>2995</v>
      </c>
      <c r="CG15" s="108">
        <f t="shared" si="59"/>
        <v>2995</v>
      </c>
      <c r="CH15" s="108">
        <f t="shared" si="60"/>
        <v>2246.25</v>
      </c>
      <c r="CI15" s="108">
        <f t="shared" si="61"/>
        <v>2246.25</v>
      </c>
      <c r="CJ15" s="108">
        <f t="shared" si="62"/>
        <v>2246.25</v>
      </c>
      <c r="CK15" s="108">
        <f t="shared" si="63"/>
        <v>1497.5</v>
      </c>
      <c r="CL15" s="108">
        <f t="shared" si="64"/>
        <v>1497.5</v>
      </c>
      <c r="CN15" s="110" t="s">
        <v>1</v>
      </c>
      <c r="CO15" s="109">
        <v>0.01</v>
      </c>
      <c r="CP15" s="108">
        <f t="shared" si="65"/>
        <v>0</v>
      </c>
      <c r="CQ15" s="108">
        <f t="shared" si="66"/>
        <v>199.75</v>
      </c>
      <c r="CR15" s="108">
        <f t="shared" si="67"/>
        <v>299.625</v>
      </c>
      <c r="CS15" s="108">
        <f t="shared" si="68"/>
        <v>399.5</v>
      </c>
      <c r="CT15" s="108">
        <f t="shared" si="69"/>
        <v>399.5</v>
      </c>
      <c r="CU15" s="108">
        <f t="shared" si="70"/>
        <v>399.5</v>
      </c>
      <c r="CV15" s="108">
        <f t="shared" si="71"/>
        <v>399.5</v>
      </c>
      <c r="CW15" s="108">
        <f t="shared" si="72"/>
        <v>299.625</v>
      </c>
      <c r="CX15" s="108">
        <f t="shared" si="73"/>
        <v>299.625</v>
      </c>
      <c r="CY15" s="108">
        <f t="shared" si="74"/>
        <v>299.625</v>
      </c>
      <c r="CZ15" s="108">
        <f t="shared" si="75"/>
        <v>199.75</v>
      </c>
      <c r="DA15" s="108">
        <f t="shared" si="76"/>
        <v>199.75</v>
      </c>
    </row>
    <row r="16" spans="1:105">
      <c r="A16" s="1" t="s">
        <v>2</v>
      </c>
      <c r="B16" t="s">
        <v>4</v>
      </c>
      <c r="C16" s="114"/>
      <c r="D16" s="114"/>
      <c r="E16" s="114">
        <v>500</v>
      </c>
      <c r="F16" s="114">
        <v>750</v>
      </c>
      <c r="G16" s="114">
        <v>1000</v>
      </c>
      <c r="H16" s="114">
        <v>1000</v>
      </c>
      <c r="I16" s="114">
        <v>1000</v>
      </c>
      <c r="J16" s="114">
        <v>1000</v>
      </c>
      <c r="K16" s="114">
        <v>750</v>
      </c>
      <c r="L16" s="114">
        <v>750</v>
      </c>
      <c r="M16" s="114">
        <v>750</v>
      </c>
      <c r="N16" s="114">
        <v>500</v>
      </c>
      <c r="O16" s="9">
        <f t="shared" si="14"/>
        <v>8000</v>
      </c>
      <c r="P16" s="9"/>
      <c r="Q16" s="1" t="s">
        <v>2</v>
      </c>
      <c r="R16" s="112"/>
      <c r="S16" s="112"/>
      <c r="T16" s="112"/>
      <c r="U16" s="112">
        <v>1.2</v>
      </c>
      <c r="V16" s="112">
        <v>1.2</v>
      </c>
      <c r="W16" s="112">
        <v>1.2</v>
      </c>
      <c r="X16" s="112">
        <v>1.2</v>
      </c>
      <c r="Y16" s="112">
        <v>1.2</v>
      </c>
      <c r="Z16" s="112">
        <v>1.2</v>
      </c>
      <c r="AA16" s="112">
        <v>1.2</v>
      </c>
      <c r="AB16" s="112">
        <v>1.2</v>
      </c>
      <c r="AC16" s="112">
        <v>1.2</v>
      </c>
      <c r="AE16" s="1" t="s">
        <v>2</v>
      </c>
      <c r="AF16" t="s">
        <v>4</v>
      </c>
      <c r="AG16" s="111">
        <f t="shared" si="17"/>
        <v>0</v>
      </c>
      <c r="AH16" s="111">
        <f t="shared" si="18"/>
        <v>0</v>
      </c>
      <c r="AI16" s="111">
        <f t="shared" si="19"/>
        <v>13275</v>
      </c>
      <c r="AJ16" s="111">
        <f t="shared" si="20"/>
        <v>19912.5</v>
      </c>
      <c r="AK16" s="111">
        <f t="shared" si="21"/>
        <v>26550</v>
      </c>
      <c r="AL16" s="111">
        <f t="shared" si="22"/>
        <v>26550</v>
      </c>
      <c r="AM16" s="111">
        <f t="shared" si="23"/>
        <v>26550</v>
      </c>
      <c r="AN16" s="111">
        <f t="shared" si="24"/>
        <v>26550</v>
      </c>
      <c r="AO16" s="111">
        <f t="shared" si="25"/>
        <v>19912.5</v>
      </c>
      <c r="AP16" s="111">
        <f t="shared" si="26"/>
        <v>19912.5</v>
      </c>
      <c r="AQ16" s="111">
        <f t="shared" si="27"/>
        <v>19912.5</v>
      </c>
      <c r="AR16" s="111">
        <f t="shared" si="28"/>
        <v>13275</v>
      </c>
      <c r="AS16" s="15">
        <f t="shared" si="16"/>
        <v>212400</v>
      </c>
      <c r="AU16" s="110" t="s">
        <v>2</v>
      </c>
      <c r="AV16" s="109">
        <v>0.7</v>
      </c>
      <c r="AW16" s="108">
        <f t="shared" si="29"/>
        <v>0</v>
      </c>
      <c r="AX16" s="108">
        <f t="shared" si="30"/>
        <v>0</v>
      </c>
      <c r="AY16" s="108">
        <f t="shared" si="31"/>
        <v>8732.5</v>
      </c>
      <c r="AZ16" s="108">
        <f t="shared" si="32"/>
        <v>13098.75</v>
      </c>
      <c r="BA16" s="108">
        <f t="shared" si="33"/>
        <v>17465</v>
      </c>
      <c r="BB16" s="108">
        <f t="shared" si="34"/>
        <v>17465</v>
      </c>
      <c r="BC16" s="108">
        <f t="shared" si="35"/>
        <v>17465</v>
      </c>
      <c r="BD16" s="108">
        <f t="shared" si="36"/>
        <v>17465</v>
      </c>
      <c r="BE16" s="108">
        <f t="shared" si="37"/>
        <v>13098.75</v>
      </c>
      <c r="BF16" s="108">
        <f t="shared" si="38"/>
        <v>13098.75</v>
      </c>
      <c r="BG16" s="108">
        <f t="shared" si="39"/>
        <v>13098.75</v>
      </c>
      <c r="BH16" s="108">
        <f t="shared" si="40"/>
        <v>8732.5</v>
      </c>
      <c r="BJ16" s="110" t="s">
        <v>2</v>
      </c>
      <c r="BK16" s="109">
        <v>0.19</v>
      </c>
      <c r="BL16" s="108">
        <f t="shared" si="41"/>
        <v>0</v>
      </c>
      <c r="BM16" s="108">
        <f t="shared" si="42"/>
        <v>0</v>
      </c>
      <c r="BN16" s="108">
        <f t="shared" si="43"/>
        <v>2845.25</v>
      </c>
      <c r="BO16" s="108">
        <f t="shared" si="44"/>
        <v>4267.875</v>
      </c>
      <c r="BP16" s="108">
        <f t="shared" si="45"/>
        <v>5690.5</v>
      </c>
      <c r="BQ16" s="108">
        <f t="shared" si="46"/>
        <v>5690.5</v>
      </c>
      <c r="BR16" s="108">
        <f t="shared" si="47"/>
        <v>5690.5</v>
      </c>
      <c r="BS16" s="108">
        <f t="shared" si="48"/>
        <v>5690.5</v>
      </c>
      <c r="BT16" s="108">
        <f t="shared" si="49"/>
        <v>4267.875</v>
      </c>
      <c r="BU16" s="108">
        <f t="shared" si="50"/>
        <v>4267.875</v>
      </c>
      <c r="BV16" s="108">
        <f t="shared" si="51"/>
        <v>4267.875</v>
      </c>
      <c r="BW16" s="108">
        <f t="shared" si="52"/>
        <v>2845.25</v>
      </c>
      <c r="BY16" s="110" t="s">
        <v>2</v>
      </c>
      <c r="BZ16" s="109">
        <v>0.1</v>
      </c>
      <c r="CA16" s="108">
        <f t="shared" si="53"/>
        <v>0</v>
      </c>
      <c r="CB16" s="108">
        <f t="shared" si="54"/>
        <v>0</v>
      </c>
      <c r="CC16" s="108">
        <f t="shared" si="55"/>
        <v>1497.5</v>
      </c>
      <c r="CD16" s="108">
        <f t="shared" si="56"/>
        <v>2246.25</v>
      </c>
      <c r="CE16" s="108">
        <f t="shared" si="57"/>
        <v>2995</v>
      </c>
      <c r="CF16" s="108">
        <f t="shared" si="58"/>
        <v>2995</v>
      </c>
      <c r="CG16" s="108">
        <f t="shared" si="59"/>
        <v>2995</v>
      </c>
      <c r="CH16" s="108">
        <f t="shared" si="60"/>
        <v>2995</v>
      </c>
      <c r="CI16" s="108">
        <f t="shared" si="61"/>
        <v>2246.25</v>
      </c>
      <c r="CJ16" s="108">
        <f t="shared" si="62"/>
        <v>2246.25</v>
      </c>
      <c r="CK16" s="108">
        <f t="shared" si="63"/>
        <v>2246.25</v>
      </c>
      <c r="CL16" s="108">
        <f t="shared" si="64"/>
        <v>1497.5</v>
      </c>
      <c r="CN16" s="110" t="s">
        <v>2</v>
      </c>
      <c r="CO16" s="109">
        <v>0.01</v>
      </c>
      <c r="CP16" s="108">
        <f t="shared" si="65"/>
        <v>0</v>
      </c>
      <c r="CQ16" s="108">
        <f t="shared" si="66"/>
        <v>0</v>
      </c>
      <c r="CR16" s="108">
        <f t="shared" si="67"/>
        <v>199.75</v>
      </c>
      <c r="CS16" s="108">
        <f t="shared" si="68"/>
        <v>299.625</v>
      </c>
      <c r="CT16" s="108">
        <f t="shared" si="69"/>
        <v>399.5</v>
      </c>
      <c r="CU16" s="108">
        <f t="shared" si="70"/>
        <v>399.5</v>
      </c>
      <c r="CV16" s="108">
        <f t="shared" si="71"/>
        <v>399.5</v>
      </c>
      <c r="CW16" s="108">
        <f t="shared" si="72"/>
        <v>399.5</v>
      </c>
      <c r="CX16" s="108">
        <f t="shared" si="73"/>
        <v>299.625</v>
      </c>
      <c r="CY16" s="108">
        <f t="shared" si="74"/>
        <v>299.625</v>
      </c>
      <c r="CZ16" s="108">
        <f t="shared" si="75"/>
        <v>299.625</v>
      </c>
      <c r="DA16" s="108">
        <f t="shared" si="76"/>
        <v>199.75</v>
      </c>
    </row>
    <row r="17" spans="1:105">
      <c r="A17" s="1" t="s">
        <v>3</v>
      </c>
      <c r="B17" t="s">
        <v>14</v>
      </c>
      <c r="C17" s="114"/>
      <c r="D17" s="114"/>
      <c r="E17" s="114"/>
      <c r="F17" s="114">
        <v>500</v>
      </c>
      <c r="G17" s="114">
        <v>750</v>
      </c>
      <c r="H17" s="114">
        <v>1000</v>
      </c>
      <c r="I17" s="114">
        <v>1000</v>
      </c>
      <c r="J17" s="114">
        <v>1000</v>
      </c>
      <c r="K17" s="114">
        <v>1000</v>
      </c>
      <c r="L17" s="114">
        <v>750</v>
      </c>
      <c r="M17" s="114">
        <v>750</v>
      </c>
      <c r="N17" s="114">
        <v>750</v>
      </c>
      <c r="O17" s="9">
        <f t="shared" si="14"/>
        <v>7500</v>
      </c>
      <c r="P17" s="9"/>
      <c r="Q17" s="1" t="s">
        <v>3</v>
      </c>
      <c r="R17" s="112"/>
      <c r="S17" s="112"/>
      <c r="T17" s="112"/>
      <c r="U17" s="112"/>
      <c r="V17" s="112">
        <v>1.2</v>
      </c>
      <c r="W17" s="112">
        <v>1.2</v>
      </c>
      <c r="X17" s="112">
        <v>1.2</v>
      </c>
      <c r="Y17" s="112">
        <v>1.2</v>
      </c>
      <c r="Z17" s="112">
        <v>1.2</v>
      </c>
      <c r="AA17" s="112">
        <v>1.2</v>
      </c>
      <c r="AB17" s="112">
        <v>1.2</v>
      </c>
      <c r="AC17" s="112">
        <v>1.2</v>
      </c>
      <c r="AE17" s="1" t="s">
        <v>3</v>
      </c>
      <c r="AF17" t="s">
        <v>14</v>
      </c>
      <c r="AG17" s="111">
        <f t="shared" si="17"/>
        <v>0</v>
      </c>
      <c r="AH17" s="111">
        <f t="shared" si="18"/>
        <v>0</v>
      </c>
      <c r="AI17" s="111">
        <f t="shared" si="19"/>
        <v>0</v>
      </c>
      <c r="AJ17" s="111">
        <f t="shared" si="20"/>
        <v>13275</v>
      </c>
      <c r="AK17" s="111">
        <f t="shared" si="21"/>
        <v>19912.5</v>
      </c>
      <c r="AL17" s="111">
        <f t="shared" si="22"/>
        <v>26550</v>
      </c>
      <c r="AM17" s="111">
        <f t="shared" si="23"/>
        <v>26550</v>
      </c>
      <c r="AN17" s="111">
        <f t="shared" si="24"/>
        <v>26550</v>
      </c>
      <c r="AO17" s="111">
        <f t="shared" si="25"/>
        <v>26550</v>
      </c>
      <c r="AP17" s="111">
        <f t="shared" si="26"/>
        <v>19912.5</v>
      </c>
      <c r="AQ17" s="111">
        <f t="shared" si="27"/>
        <v>19912.5</v>
      </c>
      <c r="AR17" s="111">
        <f t="shared" si="28"/>
        <v>19912.5</v>
      </c>
      <c r="AS17" s="15">
        <f t="shared" si="16"/>
        <v>199125</v>
      </c>
      <c r="AU17" s="110" t="s">
        <v>3</v>
      </c>
      <c r="AV17" s="109">
        <v>0.7</v>
      </c>
      <c r="AW17" s="108">
        <f t="shared" si="29"/>
        <v>0</v>
      </c>
      <c r="AX17" s="108">
        <f t="shared" si="30"/>
        <v>0</v>
      </c>
      <c r="AY17" s="108">
        <f t="shared" si="31"/>
        <v>0</v>
      </c>
      <c r="AZ17" s="108">
        <f t="shared" si="32"/>
        <v>8732.5</v>
      </c>
      <c r="BA17" s="108">
        <f t="shared" si="33"/>
        <v>13098.75</v>
      </c>
      <c r="BB17" s="108">
        <f t="shared" si="34"/>
        <v>17465</v>
      </c>
      <c r="BC17" s="108">
        <f t="shared" si="35"/>
        <v>17465</v>
      </c>
      <c r="BD17" s="108">
        <f t="shared" si="36"/>
        <v>17465</v>
      </c>
      <c r="BE17" s="108">
        <f t="shared" si="37"/>
        <v>17465</v>
      </c>
      <c r="BF17" s="108">
        <f t="shared" si="38"/>
        <v>13098.75</v>
      </c>
      <c r="BG17" s="108">
        <f t="shared" si="39"/>
        <v>13098.75</v>
      </c>
      <c r="BH17" s="108">
        <f t="shared" si="40"/>
        <v>13098.75</v>
      </c>
      <c r="BJ17" s="110" t="s">
        <v>3</v>
      </c>
      <c r="BK17" s="109">
        <v>0.19</v>
      </c>
      <c r="BL17" s="108">
        <f t="shared" si="41"/>
        <v>0</v>
      </c>
      <c r="BM17" s="108">
        <f t="shared" si="42"/>
        <v>0</v>
      </c>
      <c r="BN17" s="108">
        <f t="shared" si="43"/>
        <v>0</v>
      </c>
      <c r="BO17" s="108">
        <f t="shared" si="44"/>
        <v>2845.25</v>
      </c>
      <c r="BP17" s="108">
        <f t="shared" si="45"/>
        <v>4267.875</v>
      </c>
      <c r="BQ17" s="108">
        <f t="shared" si="46"/>
        <v>5690.5</v>
      </c>
      <c r="BR17" s="108">
        <f t="shared" si="47"/>
        <v>5690.5</v>
      </c>
      <c r="BS17" s="108">
        <f t="shared" si="48"/>
        <v>5690.5</v>
      </c>
      <c r="BT17" s="108">
        <f t="shared" si="49"/>
        <v>5690.5</v>
      </c>
      <c r="BU17" s="108">
        <f t="shared" si="50"/>
        <v>4267.875</v>
      </c>
      <c r="BV17" s="108">
        <f t="shared" si="51"/>
        <v>4267.875</v>
      </c>
      <c r="BW17" s="108">
        <f t="shared" si="52"/>
        <v>4267.875</v>
      </c>
      <c r="BY17" s="110" t="s">
        <v>3</v>
      </c>
      <c r="BZ17" s="109">
        <v>0.1</v>
      </c>
      <c r="CA17" s="108">
        <f t="shared" si="53"/>
        <v>0</v>
      </c>
      <c r="CB17" s="108">
        <f t="shared" si="54"/>
        <v>0</v>
      </c>
      <c r="CC17" s="108">
        <f t="shared" si="55"/>
        <v>0</v>
      </c>
      <c r="CD17" s="108">
        <f t="shared" si="56"/>
        <v>1497.5</v>
      </c>
      <c r="CE17" s="108">
        <f t="shared" si="57"/>
        <v>2246.25</v>
      </c>
      <c r="CF17" s="108">
        <f t="shared" si="58"/>
        <v>2995</v>
      </c>
      <c r="CG17" s="108">
        <f t="shared" si="59"/>
        <v>2995</v>
      </c>
      <c r="CH17" s="108">
        <f t="shared" si="60"/>
        <v>2995</v>
      </c>
      <c r="CI17" s="108">
        <f t="shared" si="61"/>
        <v>2995</v>
      </c>
      <c r="CJ17" s="108">
        <f t="shared" si="62"/>
        <v>2246.25</v>
      </c>
      <c r="CK17" s="108">
        <f t="shared" si="63"/>
        <v>2246.25</v>
      </c>
      <c r="CL17" s="108">
        <f t="shared" si="64"/>
        <v>2246.25</v>
      </c>
      <c r="CN17" s="110" t="s">
        <v>3</v>
      </c>
      <c r="CO17" s="109">
        <v>0.01</v>
      </c>
      <c r="CP17" s="108">
        <f t="shared" si="65"/>
        <v>0</v>
      </c>
      <c r="CQ17" s="108">
        <f t="shared" si="66"/>
        <v>0</v>
      </c>
      <c r="CR17" s="108">
        <f t="shared" si="67"/>
        <v>0</v>
      </c>
      <c r="CS17" s="108">
        <f t="shared" si="68"/>
        <v>199.75</v>
      </c>
      <c r="CT17" s="108">
        <f t="shared" si="69"/>
        <v>299.625</v>
      </c>
      <c r="CU17" s="108">
        <f t="shared" si="70"/>
        <v>399.5</v>
      </c>
      <c r="CV17" s="108">
        <f t="shared" si="71"/>
        <v>399.5</v>
      </c>
      <c r="CW17" s="108">
        <f t="shared" si="72"/>
        <v>399.5</v>
      </c>
      <c r="CX17" s="108">
        <f t="shared" si="73"/>
        <v>399.5</v>
      </c>
      <c r="CY17" s="108">
        <f t="shared" si="74"/>
        <v>299.625</v>
      </c>
      <c r="CZ17" s="108">
        <f t="shared" si="75"/>
        <v>299.625</v>
      </c>
      <c r="DA17" s="108">
        <f t="shared" si="76"/>
        <v>299.625</v>
      </c>
    </row>
    <row r="18" spans="1:105">
      <c r="A18" s="1" t="s">
        <v>8</v>
      </c>
      <c r="B18" t="s">
        <v>17</v>
      </c>
      <c r="C18" s="114"/>
      <c r="D18" s="114"/>
      <c r="E18" s="114"/>
      <c r="F18" s="114"/>
      <c r="G18" s="114">
        <v>500</v>
      </c>
      <c r="H18" s="114">
        <v>750</v>
      </c>
      <c r="I18" s="114">
        <v>1000</v>
      </c>
      <c r="J18" s="114">
        <v>1000</v>
      </c>
      <c r="K18" s="114">
        <v>1000</v>
      </c>
      <c r="L18" s="114">
        <v>1000</v>
      </c>
      <c r="M18" s="114">
        <v>750</v>
      </c>
      <c r="N18" s="114">
        <v>750</v>
      </c>
      <c r="O18" s="9">
        <f t="shared" si="14"/>
        <v>6750</v>
      </c>
      <c r="P18" s="9"/>
      <c r="Q18" s="1" t="s">
        <v>8</v>
      </c>
      <c r="R18" s="112"/>
      <c r="S18" s="112"/>
      <c r="T18" s="112"/>
      <c r="U18" s="112"/>
      <c r="V18" s="112"/>
      <c r="W18" s="112">
        <v>1.2</v>
      </c>
      <c r="X18" s="112">
        <v>1.2</v>
      </c>
      <c r="Y18" s="112">
        <v>1.2</v>
      </c>
      <c r="Z18" s="112">
        <v>1.2</v>
      </c>
      <c r="AA18" s="112">
        <v>1.2</v>
      </c>
      <c r="AB18" s="112">
        <v>1.2</v>
      </c>
      <c r="AC18" s="112">
        <v>1.2</v>
      </c>
      <c r="AE18" s="1" t="s">
        <v>8</v>
      </c>
      <c r="AF18" t="s">
        <v>17</v>
      </c>
      <c r="AG18" s="111">
        <f t="shared" si="17"/>
        <v>0</v>
      </c>
      <c r="AH18" s="111">
        <f t="shared" si="18"/>
        <v>0</v>
      </c>
      <c r="AI18" s="111">
        <f t="shared" si="19"/>
        <v>0</v>
      </c>
      <c r="AJ18" s="111">
        <f t="shared" si="20"/>
        <v>0</v>
      </c>
      <c r="AK18" s="111">
        <f t="shared" si="21"/>
        <v>13275</v>
      </c>
      <c r="AL18" s="111">
        <f t="shared" si="22"/>
        <v>19912.5</v>
      </c>
      <c r="AM18" s="111">
        <f t="shared" si="23"/>
        <v>26550</v>
      </c>
      <c r="AN18" s="111">
        <f t="shared" si="24"/>
        <v>26550</v>
      </c>
      <c r="AO18" s="111">
        <f t="shared" si="25"/>
        <v>26550</v>
      </c>
      <c r="AP18" s="111">
        <f t="shared" si="26"/>
        <v>26550</v>
      </c>
      <c r="AQ18" s="111">
        <f t="shared" si="27"/>
        <v>19912.5</v>
      </c>
      <c r="AR18" s="111">
        <f t="shared" si="28"/>
        <v>19912.5</v>
      </c>
      <c r="AS18" s="15">
        <f t="shared" si="16"/>
        <v>179212.5</v>
      </c>
      <c r="AU18" s="110" t="s">
        <v>8</v>
      </c>
      <c r="AV18" s="109">
        <v>0.7</v>
      </c>
      <c r="AW18" s="108">
        <f t="shared" si="29"/>
        <v>0</v>
      </c>
      <c r="AX18" s="108">
        <f t="shared" si="30"/>
        <v>0</v>
      </c>
      <c r="AY18" s="108">
        <f t="shared" si="31"/>
        <v>0</v>
      </c>
      <c r="AZ18" s="108">
        <f t="shared" si="32"/>
        <v>0</v>
      </c>
      <c r="BA18" s="108">
        <f t="shared" si="33"/>
        <v>8732.5</v>
      </c>
      <c r="BB18" s="108">
        <f t="shared" si="34"/>
        <v>13098.75</v>
      </c>
      <c r="BC18" s="108">
        <f t="shared" si="35"/>
        <v>17465</v>
      </c>
      <c r="BD18" s="108">
        <f t="shared" si="36"/>
        <v>17465</v>
      </c>
      <c r="BE18" s="108">
        <f t="shared" si="37"/>
        <v>17465</v>
      </c>
      <c r="BF18" s="108">
        <f t="shared" si="38"/>
        <v>17465</v>
      </c>
      <c r="BG18" s="108">
        <f t="shared" si="39"/>
        <v>13098.75</v>
      </c>
      <c r="BH18" s="108">
        <f t="shared" si="40"/>
        <v>13098.75</v>
      </c>
      <c r="BJ18" s="110" t="s">
        <v>8</v>
      </c>
      <c r="BK18" s="109">
        <v>0.19</v>
      </c>
      <c r="BL18" s="108">
        <f t="shared" si="41"/>
        <v>0</v>
      </c>
      <c r="BM18" s="108">
        <f t="shared" si="42"/>
        <v>0</v>
      </c>
      <c r="BN18" s="108">
        <f t="shared" si="43"/>
        <v>0</v>
      </c>
      <c r="BO18" s="108">
        <f t="shared" si="44"/>
        <v>0</v>
      </c>
      <c r="BP18" s="108">
        <f t="shared" si="45"/>
        <v>2845.25</v>
      </c>
      <c r="BQ18" s="108">
        <f t="shared" si="46"/>
        <v>4267.875</v>
      </c>
      <c r="BR18" s="108">
        <f t="shared" si="47"/>
        <v>5690.5</v>
      </c>
      <c r="BS18" s="108">
        <f t="shared" si="48"/>
        <v>5690.5</v>
      </c>
      <c r="BT18" s="108">
        <f t="shared" si="49"/>
        <v>5690.5</v>
      </c>
      <c r="BU18" s="108">
        <f t="shared" si="50"/>
        <v>5690.5</v>
      </c>
      <c r="BV18" s="108">
        <f t="shared" si="51"/>
        <v>4267.875</v>
      </c>
      <c r="BW18" s="108">
        <f t="shared" si="52"/>
        <v>4267.875</v>
      </c>
      <c r="BY18" s="110" t="s">
        <v>8</v>
      </c>
      <c r="BZ18" s="109">
        <v>0.1</v>
      </c>
      <c r="CA18" s="108">
        <f t="shared" si="53"/>
        <v>0</v>
      </c>
      <c r="CB18" s="108">
        <f t="shared" si="54"/>
        <v>0</v>
      </c>
      <c r="CC18" s="108">
        <f t="shared" si="55"/>
        <v>0</v>
      </c>
      <c r="CD18" s="108">
        <f t="shared" si="56"/>
        <v>0</v>
      </c>
      <c r="CE18" s="108">
        <f t="shared" si="57"/>
        <v>1497.5</v>
      </c>
      <c r="CF18" s="108">
        <f t="shared" si="58"/>
        <v>2246.25</v>
      </c>
      <c r="CG18" s="108">
        <f t="shared" si="59"/>
        <v>2995</v>
      </c>
      <c r="CH18" s="108">
        <f t="shared" si="60"/>
        <v>2995</v>
      </c>
      <c r="CI18" s="108">
        <f t="shared" si="61"/>
        <v>2995</v>
      </c>
      <c r="CJ18" s="108">
        <f t="shared" si="62"/>
        <v>2995</v>
      </c>
      <c r="CK18" s="108">
        <f t="shared" si="63"/>
        <v>2246.25</v>
      </c>
      <c r="CL18" s="108">
        <f t="shared" si="64"/>
        <v>2246.25</v>
      </c>
      <c r="CN18" s="110" t="s">
        <v>8</v>
      </c>
      <c r="CO18" s="109">
        <v>0.01</v>
      </c>
      <c r="CP18" s="108">
        <f t="shared" si="65"/>
        <v>0</v>
      </c>
      <c r="CQ18" s="108">
        <f t="shared" si="66"/>
        <v>0</v>
      </c>
      <c r="CR18" s="108">
        <f t="shared" si="67"/>
        <v>0</v>
      </c>
      <c r="CS18" s="108">
        <f t="shared" si="68"/>
        <v>0</v>
      </c>
      <c r="CT18" s="108">
        <f t="shared" si="69"/>
        <v>199.75</v>
      </c>
      <c r="CU18" s="108">
        <f t="shared" si="70"/>
        <v>299.625</v>
      </c>
      <c r="CV18" s="108">
        <f t="shared" si="71"/>
        <v>399.5</v>
      </c>
      <c r="CW18" s="108">
        <f t="shared" si="72"/>
        <v>399.5</v>
      </c>
      <c r="CX18" s="108">
        <f t="shared" si="73"/>
        <v>399.5</v>
      </c>
      <c r="CY18" s="108">
        <f t="shared" si="74"/>
        <v>399.5</v>
      </c>
      <c r="CZ18" s="108">
        <f t="shared" si="75"/>
        <v>299.625</v>
      </c>
      <c r="DA18" s="108">
        <f t="shared" si="76"/>
        <v>299.625</v>
      </c>
    </row>
    <row r="19" spans="1:105">
      <c r="A19" s="1" t="s">
        <v>9</v>
      </c>
      <c r="B19" t="s">
        <v>5</v>
      </c>
      <c r="C19" s="114"/>
      <c r="D19" s="114"/>
      <c r="E19" s="114"/>
      <c r="F19" s="114"/>
      <c r="G19" s="114"/>
      <c r="H19" s="114">
        <v>500</v>
      </c>
      <c r="I19" s="114">
        <v>750</v>
      </c>
      <c r="J19" s="114">
        <v>1000</v>
      </c>
      <c r="K19" s="114">
        <v>1000</v>
      </c>
      <c r="L19" s="114">
        <v>1000</v>
      </c>
      <c r="M19" s="114">
        <v>1000</v>
      </c>
      <c r="N19" s="114">
        <v>750</v>
      </c>
      <c r="O19" s="9">
        <f t="shared" si="14"/>
        <v>6000</v>
      </c>
      <c r="P19" s="9"/>
      <c r="Q19" s="1" t="s">
        <v>9</v>
      </c>
      <c r="R19" s="112"/>
      <c r="S19" s="112"/>
      <c r="T19" s="112"/>
      <c r="U19" s="112"/>
      <c r="V19" s="112"/>
      <c r="W19" s="112"/>
      <c r="X19" s="112">
        <v>1.2</v>
      </c>
      <c r="Y19" s="112">
        <v>1.2</v>
      </c>
      <c r="Z19" s="112">
        <v>1.2</v>
      </c>
      <c r="AA19" s="112">
        <v>1.2</v>
      </c>
      <c r="AB19" s="112">
        <v>1.2</v>
      </c>
      <c r="AC19" s="112">
        <v>1.2</v>
      </c>
      <c r="AE19" s="1" t="s">
        <v>9</v>
      </c>
      <c r="AF19" t="s">
        <v>5</v>
      </c>
      <c r="AG19" s="111">
        <f t="shared" si="17"/>
        <v>0</v>
      </c>
      <c r="AH19" s="111">
        <f t="shared" si="18"/>
        <v>0</v>
      </c>
      <c r="AI19" s="111">
        <f t="shared" si="19"/>
        <v>0</v>
      </c>
      <c r="AJ19" s="111">
        <f t="shared" si="20"/>
        <v>0</v>
      </c>
      <c r="AK19" s="111">
        <f t="shared" si="21"/>
        <v>0</v>
      </c>
      <c r="AL19" s="111">
        <f t="shared" si="22"/>
        <v>13275</v>
      </c>
      <c r="AM19" s="111">
        <f t="shared" si="23"/>
        <v>19912.5</v>
      </c>
      <c r="AN19" s="111">
        <f t="shared" si="24"/>
        <v>26550</v>
      </c>
      <c r="AO19" s="111">
        <f t="shared" si="25"/>
        <v>26550</v>
      </c>
      <c r="AP19" s="111">
        <f t="shared" si="26"/>
        <v>26550</v>
      </c>
      <c r="AQ19" s="111">
        <f t="shared" si="27"/>
        <v>26550</v>
      </c>
      <c r="AR19" s="111">
        <f t="shared" si="28"/>
        <v>19912.5</v>
      </c>
      <c r="AS19" s="15">
        <f t="shared" si="16"/>
        <v>159300</v>
      </c>
      <c r="AU19" s="110" t="s">
        <v>9</v>
      </c>
      <c r="AV19" s="109">
        <v>0.7</v>
      </c>
      <c r="AW19" s="108">
        <f t="shared" si="29"/>
        <v>0</v>
      </c>
      <c r="AX19" s="108">
        <f t="shared" si="30"/>
        <v>0</v>
      </c>
      <c r="AY19" s="108">
        <f t="shared" si="31"/>
        <v>0</v>
      </c>
      <c r="AZ19" s="108">
        <f t="shared" si="32"/>
        <v>0</v>
      </c>
      <c r="BA19" s="108">
        <f t="shared" si="33"/>
        <v>0</v>
      </c>
      <c r="BB19" s="108">
        <f t="shared" si="34"/>
        <v>8732.5</v>
      </c>
      <c r="BC19" s="108">
        <f t="shared" si="35"/>
        <v>13098.75</v>
      </c>
      <c r="BD19" s="108">
        <f t="shared" si="36"/>
        <v>17465</v>
      </c>
      <c r="BE19" s="108">
        <f t="shared" si="37"/>
        <v>17465</v>
      </c>
      <c r="BF19" s="108">
        <f t="shared" si="38"/>
        <v>17465</v>
      </c>
      <c r="BG19" s="108">
        <f t="shared" si="39"/>
        <v>17465</v>
      </c>
      <c r="BH19" s="108">
        <f t="shared" si="40"/>
        <v>13098.75</v>
      </c>
      <c r="BJ19" s="110" t="s">
        <v>9</v>
      </c>
      <c r="BK19" s="109">
        <v>0.19</v>
      </c>
      <c r="BL19" s="108">
        <f t="shared" si="41"/>
        <v>0</v>
      </c>
      <c r="BM19" s="108">
        <f t="shared" si="42"/>
        <v>0</v>
      </c>
      <c r="BN19" s="108">
        <f t="shared" si="43"/>
        <v>0</v>
      </c>
      <c r="BO19" s="108">
        <f t="shared" si="44"/>
        <v>0</v>
      </c>
      <c r="BP19" s="108">
        <f t="shared" si="45"/>
        <v>0</v>
      </c>
      <c r="BQ19" s="108">
        <f t="shared" si="46"/>
        <v>2845.25</v>
      </c>
      <c r="BR19" s="108">
        <f t="shared" si="47"/>
        <v>4267.875</v>
      </c>
      <c r="BS19" s="108">
        <f t="shared" si="48"/>
        <v>5690.5</v>
      </c>
      <c r="BT19" s="108">
        <f t="shared" si="49"/>
        <v>5690.5</v>
      </c>
      <c r="BU19" s="108">
        <f t="shared" si="50"/>
        <v>5690.5</v>
      </c>
      <c r="BV19" s="108">
        <f t="shared" si="51"/>
        <v>5690.5</v>
      </c>
      <c r="BW19" s="108">
        <f t="shared" si="52"/>
        <v>4267.875</v>
      </c>
      <c r="BY19" s="110" t="s">
        <v>9</v>
      </c>
      <c r="BZ19" s="109">
        <v>0.1</v>
      </c>
      <c r="CA19" s="108">
        <f t="shared" si="53"/>
        <v>0</v>
      </c>
      <c r="CB19" s="108">
        <f t="shared" si="54"/>
        <v>0</v>
      </c>
      <c r="CC19" s="108">
        <f t="shared" si="55"/>
        <v>0</v>
      </c>
      <c r="CD19" s="108">
        <f t="shared" si="56"/>
        <v>0</v>
      </c>
      <c r="CE19" s="108">
        <f t="shared" si="57"/>
        <v>0</v>
      </c>
      <c r="CF19" s="108">
        <f t="shared" si="58"/>
        <v>1497.5</v>
      </c>
      <c r="CG19" s="108">
        <f t="shared" si="59"/>
        <v>2246.25</v>
      </c>
      <c r="CH19" s="108">
        <f t="shared" si="60"/>
        <v>2995</v>
      </c>
      <c r="CI19" s="108">
        <f t="shared" si="61"/>
        <v>2995</v>
      </c>
      <c r="CJ19" s="108">
        <f t="shared" si="62"/>
        <v>2995</v>
      </c>
      <c r="CK19" s="108">
        <f t="shared" si="63"/>
        <v>2995</v>
      </c>
      <c r="CL19" s="108">
        <f t="shared" si="64"/>
        <v>2246.25</v>
      </c>
      <c r="CN19" s="110" t="s">
        <v>9</v>
      </c>
      <c r="CO19" s="109">
        <v>0.01</v>
      </c>
      <c r="CP19" s="108">
        <f t="shared" si="65"/>
        <v>0</v>
      </c>
      <c r="CQ19" s="108">
        <f t="shared" si="66"/>
        <v>0</v>
      </c>
      <c r="CR19" s="108">
        <f t="shared" si="67"/>
        <v>0</v>
      </c>
      <c r="CS19" s="108">
        <f t="shared" si="68"/>
        <v>0</v>
      </c>
      <c r="CT19" s="108">
        <f t="shared" si="69"/>
        <v>0</v>
      </c>
      <c r="CU19" s="108">
        <f t="shared" si="70"/>
        <v>199.75</v>
      </c>
      <c r="CV19" s="108">
        <f t="shared" si="71"/>
        <v>299.625</v>
      </c>
      <c r="CW19" s="108">
        <f t="shared" si="72"/>
        <v>399.5</v>
      </c>
      <c r="CX19" s="108">
        <f t="shared" si="73"/>
        <v>399.5</v>
      </c>
      <c r="CY19" s="108">
        <f t="shared" si="74"/>
        <v>399.5</v>
      </c>
      <c r="CZ19" s="108">
        <f t="shared" si="75"/>
        <v>399.5</v>
      </c>
      <c r="DA19" s="108">
        <f t="shared" si="76"/>
        <v>299.625</v>
      </c>
    </row>
    <row r="20" spans="1:105">
      <c r="A20" s="1" t="s">
        <v>10</v>
      </c>
      <c r="B20" t="s">
        <v>18</v>
      </c>
      <c r="C20" s="114"/>
      <c r="D20" s="114"/>
      <c r="E20" s="114"/>
      <c r="F20" s="114"/>
      <c r="G20" s="114"/>
      <c r="H20" s="114"/>
      <c r="I20" s="114">
        <v>500</v>
      </c>
      <c r="J20" s="114">
        <v>750</v>
      </c>
      <c r="K20" s="114">
        <v>1000</v>
      </c>
      <c r="L20" s="114">
        <v>1000</v>
      </c>
      <c r="M20" s="114">
        <v>1000</v>
      </c>
      <c r="N20" s="114">
        <v>1000</v>
      </c>
      <c r="O20" s="9">
        <f t="shared" si="14"/>
        <v>5250</v>
      </c>
      <c r="P20" s="9"/>
      <c r="Q20" s="1" t="s">
        <v>10</v>
      </c>
      <c r="R20" s="112"/>
      <c r="S20" s="112"/>
      <c r="T20" s="112"/>
      <c r="U20" s="112"/>
      <c r="V20" s="112"/>
      <c r="W20" s="112"/>
      <c r="X20" s="112"/>
      <c r="Y20" s="112">
        <v>1.2</v>
      </c>
      <c r="Z20" s="112">
        <v>1.2</v>
      </c>
      <c r="AA20" s="112">
        <v>1.2</v>
      </c>
      <c r="AB20" s="112">
        <v>1.2</v>
      </c>
      <c r="AC20" s="112">
        <v>1.2</v>
      </c>
      <c r="AE20" s="1" t="s">
        <v>10</v>
      </c>
      <c r="AF20" t="s">
        <v>18</v>
      </c>
      <c r="AG20" s="111">
        <f t="shared" si="17"/>
        <v>0</v>
      </c>
      <c r="AH20" s="111">
        <f t="shared" si="18"/>
        <v>0</v>
      </c>
      <c r="AI20" s="111">
        <f t="shared" si="19"/>
        <v>0</v>
      </c>
      <c r="AJ20" s="111">
        <f t="shared" si="20"/>
        <v>0</v>
      </c>
      <c r="AK20" s="111">
        <f t="shared" si="21"/>
        <v>0</v>
      </c>
      <c r="AL20" s="111">
        <f t="shared" si="22"/>
        <v>0</v>
      </c>
      <c r="AM20" s="111">
        <f t="shared" si="23"/>
        <v>13275</v>
      </c>
      <c r="AN20" s="111">
        <f t="shared" si="24"/>
        <v>19912.5</v>
      </c>
      <c r="AO20" s="111">
        <f t="shared" si="25"/>
        <v>26550</v>
      </c>
      <c r="AP20" s="111">
        <f t="shared" si="26"/>
        <v>26550</v>
      </c>
      <c r="AQ20" s="111">
        <f t="shared" si="27"/>
        <v>26550</v>
      </c>
      <c r="AR20" s="111">
        <f t="shared" si="28"/>
        <v>26550</v>
      </c>
      <c r="AS20" s="15">
        <f t="shared" si="16"/>
        <v>139387.5</v>
      </c>
      <c r="AU20" s="110" t="s">
        <v>10</v>
      </c>
      <c r="AV20" s="109">
        <v>0.7</v>
      </c>
      <c r="AW20" s="108">
        <f t="shared" si="29"/>
        <v>0</v>
      </c>
      <c r="AX20" s="108">
        <f t="shared" si="30"/>
        <v>0</v>
      </c>
      <c r="AY20" s="108">
        <f t="shared" si="31"/>
        <v>0</v>
      </c>
      <c r="AZ20" s="108">
        <f t="shared" si="32"/>
        <v>0</v>
      </c>
      <c r="BA20" s="108">
        <f t="shared" si="33"/>
        <v>0</v>
      </c>
      <c r="BB20" s="108">
        <f t="shared" si="34"/>
        <v>0</v>
      </c>
      <c r="BC20" s="108">
        <f t="shared" si="35"/>
        <v>8732.5</v>
      </c>
      <c r="BD20" s="108">
        <f t="shared" si="36"/>
        <v>13098.75</v>
      </c>
      <c r="BE20" s="108">
        <f t="shared" si="37"/>
        <v>17465</v>
      </c>
      <c r="BF20" s="108">
        <f t="shared" si="38"/>
        <v>17465</v>
      </c>
      <c r="BG20" s="108">
        <f t="shared" si="39"/>
        <v>17465</v>
      </c>
      <c r="BH20" s="108">
        <f t="shared" si="40"/>
        <v>17465</v>
      </c>
      <c r="BJ20" s="110" t="s">
        <v>10</v>
      </c>
      <c r="BK20" s="109">
        <v>0.19</v>
      </c>
      <c r="BL20" s="108">
        <f t="shared" si="41"/>
        <v>0</v>
      </c>
      <c r="BM20" s="108">
        <f t="shared" si="42"/>
        <v>0</v>
      </c>
      <c r="BN20" s="108">
        <f t="shared" si="43"/>
        <v>0</v>
      </c>
      <c r="BO20" s="108">
        <f t="shared" si="44"/>
        <v>0</v>
      </c>
      <c r="BP20" s="108">
        <f t="shared" si="45"/>
        <v>0</v>
      </c>
      <c r="BQ20" s="108">
        <f t="shared" si="46"/>
        <v>0</v>
      </c>
      <c r="BR20" s="108">
        <f t="shared" si="47"/>
        <v>2845.25</v>
      </c>
      <c r="BS20" s="108">
        <f t="shared" si="48"/>
        <v>4267.875</v>
      </c>
      <c r="BT20" s="108">
        <f t="shared" si="49"/>
        <v>5690.5</v>
      </c>
      <c r="BU20" s="108">
        <f t="shared" si="50"/>
        <v>5690.5</v>
      </c>
      <c r="BV20" s="108">
        <f t="shared" si="51"/>
        <v>5690.5</v>
      </c>
      <c r="BW20" s="108">
        <f t="shared" si="52"/>
        <v>5690.5</v>
      </c>
      <c r="BY20" s="110" t="s">
        <v>10</v>
      </c>
      <c r="BZ20" s="109">
        <v>0.1</v>
      </c>
      <c r="CA20" s="108">
        <f t="shared" si="53"/>
        <v>0</v>
      </c>
      <c r="CB20" s="108">
        <f t="shared" si="54"/>
        <v>0</v>
      </c>
      <c r="CC20" s="108">
        <f t="shared" si="55"/>
        <v>0</v>
      </c>
      <c r="CD20" s="108">
        <f t="shared" si="56"/>
        <v>0</v>
      </c>
      <c r="CE20" s="108">
        <f t="shared" si="57"/>
        <v>0</v>
      </c>
      <c r="CF20" s="108">
        <f t="shared" si="58"/>
        <v>0</v>
      </c>
      <c r="CG20" s="108">
        <f t="shared" si="59"/>
        <v>1497.5</v>
      </c>
      <c r="CH20" s="108">
        <f t="shared" si="60"/>
        <v>2246.25</v>
      </c>
      <c r="CI20" s="108">
        <f t="shared" si="61"/>
        <v>2995</v>
      </c>
      <c r="CJ20" s="108">
        <f t="shared" si="62"/>
        <v>2995</v>
      </c>
      <c r="CK20" s="108">
        <f t="shared" si="63"/>
        <v>2995</v>
      </c>
      <c r="CL20" s="108">
        <f t="shared" si="64"/>
        <v>2995</v>
      </c>
      <c r="CN20" s="110" t="s">
        <v>10</v>
      </c>
      <c r="CO20" s="109">
        <v>0.01</v>
      </c>
      <c r="CP20" s="108">
        <f t="shared" si="65"/>
        <v>0</v>
      </c>
      <c r="CQ20" s="108">
        <f t="shared" si="66"/>
        <v>0</v>
      </c>
      <c r="CR20" s="108">
        <f t="shared" si="67"/>
        <v>0</v>
      </c>
      <c r="CS20" s="108">
        <f t="shared" si="68"/>
        <v>0</v>
      </c>
      <c r="CT20" s="108">
        <f t="shared" si="69"/>
        <v>0</v>
      </c>
      <c r="CU20" s="108">
        <f t="shared" si="70"/>
        <v>0</v>
      </c>
      <c r="CV20" s="108">
        <f t="shared" si="71"/>
        <v>199.75</v>
      </c>
      <c r="CW20" s="108">
        <f t="shared" si="72"/>
        <v>299.625</v>
      </c>
      <c r="CX20" s="108">
        <f t="shared" si="73"/>
        <v>399.5</v>
      </c>
      <c r="CY20" s="108">
        <f t="shared" si="74"/>
        <v>399.5</v>
      </c>
      <c r="CZ20" s="108">
        <f t="shared" si="75"/>
        <v>399.5</v>
      </c>
      <c r="DA20" s="108">
        <f t="shared" si="76"/>
        <v>399.5</v>
      </c>
    </row>
    <row r="21" spans="1:105">
      <c r="A21" s="1" t="s">
        <v>11</v>
      </c>
      <c r="B21" t="s">
        <v>15</v>
      </c>
      <c r="C21" s="114"/>
      <c r="D21" s="114"/>
      <c r="E21" s="114"/>
      <c r="F21" s="114"/>
      <c r="G21" s="114"/>
      <c r="H21" s="114"/>
      <c r="I21" s="114"/>
      <c r="J21" s="114">
        <v>500</v>
      </c>
      <c r="K21" s="114">
        <v>750</v>
      </c>
      <c r="L21" s="114">
        <v>1000</v>
      </c>
      <c r="M21" s="114">
        <v>1000</v>
      </c>
      <c r="N21" s="114">
        <v>1000</v>
      </c>
      <c r="O21" s="9">
        <f t="shared" si="14"/>
        <v>4250</v>
      </c>
      <c r="P21" s="9"/>
      <c r="Q21" s="1" t="s">
        <v>11</v>
      </c>
      <c r="R21" s="112"/>
      <c r="S21" s="112"/>
      <c r="T21" s="112"/>
      <c r="U21" s="112"/>
      <c r="V21" s="112"/>
      <c r="W21" s="112"/>
      <c r="X21" s="112"/>
      <c r="Y21" s="112"/>
      <c r="Z21" s="112">
        <v>1.2</v>
      </c>
      <c r="AA21" s="112">
        <v>1.2</v>
      </c>
      <c r="AB21" s="112">
        <v>1.2</v>
      </c>
      <c r="AC21" s="112">
        <v>1.2</v>
      </c>
      <c r="AE21" s="1" t="s">
        <v>11</v>
      </c>
      <c r="AF21" t="s">
        <v>15</v>
      </c>
      <c r="AG21" s="111">
        <f t="shared" si="17"/>
        <v>0</v>
      </c>
      <c r="AH21" s="111">
        <f t="shared" si="18"/>
        <v>0</v>
      </c>
      <c r="AI21" s="111">
        <f t="shared" si="19"/>
        <v>0</v>
      </c>
      <c r="AJ21" s="111">
        <f t="shared" si="20"/>
        <v>0</v>
      </c>
      <c r="AK21" s="111">
        <f t="shared" si="21"/>
        <v>0</v>
      </c>
      <c r="AL21" s="111">
        <f t="shared" si="22"/>
        <v>0</v>
      </c>
      <c r="AM21" s="111">
        <f t="shared" si="23"/>
        <v>0</v>
      </c>
      <c r="AN21" s="111">
        <f t="shared" si="24"/>
        <v>13275</v>
      </c>
      <c r="AO21" s="111">
        <f t="shared" si="25"/>
        <v>19912.5</v>
      </c>
      <c r="AP21" s="111">
        <f t="shared" si="26"/>
        <v>26550</v>
      </c>
      <c r="AQ21" s="111">
        <f t="shared" si="27"/>
        <v>26550</v>
      </c>
      <c r="AR21" s="111">
        <f t="shared" si="28"/>
        <v>26550</v>
      </c>
      <c r="AS21" s="15">
        <f t="shared" si="16"/>
        <v>112837.5</v>
      </c>
      <c r="AU21" s="110" t="s">
        <v>11</v>
      </c>
      <c r="AV21" s="109">
        <v>0.7</v>
      </c>
      <c r="AW21" s="108">
        <f t="shared" si="29"/>
        <v>0</v>
      </c>
      <c r="AX21" s="108">
        <f t="shared" si="30"/>
        <v>0</v>
      </c>
      <c r="AY21" s="108">
        <f t="shared" si="31"/>
        <v>0</v>
      </c>
      <c r="AZ21" s="108">
        <f t="shared" si="32"/>
        <v>0</v>
      </c>
      <c r="BA21" s="108">
        <f t="shared" si="33"/>
        <v>0</v>
      </c>
      <c r="BB21" s="108">
        <f t="shared" si="34"/>
        <v>0</v>
      </c>
      <c r="BC21" s="108">
        <f t="shared" si="35"/>
        <v>0</v>
      </c>
      <c r="BD21" s="108">
        <f t="shared" si="36"/>
        <v>8732.5</v>
      </c>
      <c r="BE21" s="108">
        <f t="shared" si="37"/>
        <v>13098.75</v>
      </c>
      <c r="BF21" s="108">
        <f t="shared" si="38"/>
        <v>17465</v>
      </c>
      <c r="BG21" s="108">
        <f t="shared" si="39"/>
        <v>17465</v>
      </c>
      <c r="BH21" s="108">
        <f t="shared" si="40"/>
        <v>17465</v>
      </c>
      <c r="BJ21" s="110" t="s">
        <v>11</v>
      </c>
      <c r="BK21" s="109">
        <v>0.19</v>
      </c>
      <c r="BL21" s="108">
        <f t="shared" si="41"/>
        <v>0</v>
      </c>
      <c r="BM21" s="108">
        <f t="shared" si="42"/>
        <v>0</v>
      </c>
      <c r="BN21" s="108">
        <f t="shared" si="43"/>
        <v>0</v>
      </c>
      <c r="BO21" s="108">
        <f t="shared" si="44"/>
        <v>0</v>
      </c>
      <c r="BP21" s="108">
        <f t="shared" si="45"/>
        <v>0</v>
      </c>
      <c r="BQ21" s="108">
        <f t="shared" si="46"/>
        <v>0</v>
      </c>
      <c r="BR21" s="108">
        <f t="shared" si="47"/>
        <v>0</v>
      </c>
      <c r="BS21" s="108">
        <f t="shared" si="48"/>
        <v>2845.25</v>
      </c>
      <c r="BT21" s="108">
        <f t="shared" si="49"/>
        <v>4267.875</v>
      </c>
      <c r="BU21" s="108">
        <f t="shared" si="50"/>
        <v>5690.5</v>
      </c>
      <c r="BV21" s="108">
        <f t="shared" si="51"/>
        <v>5690.5</v>
      </c>
      <c r="BW21" s="108">
        <f t="shared" si="52"/>
        <v>5690.5</v>
      </c>
      <c r="BY21" s="110" t="s">
        <v>11</v>
      </c>
      <c r="BZ21" s="109">
        <v>0.1</v>
      </c>
      <c r="CA21" s="108">
        <f t="shared" si="53"/>
        <v>0</v>
      </c>
      <c r="CB21" s="108">
        <f t="shared" si="54"/>
        <v>0</v>
      </c>
      <c r="CC21" s="108">
        <f t="shared" si="55"/>
        <v>0</v>
      </c>
      <c r="CD21" s="108">
        <f t="shared" si="56"/>
        <v>0</v>
      </c>
      <c r="CE21" s="108">
        <f t="shared" si="57"/>
        <v>0</v>
      </c>
      <c r="CF21" s="108">
        <f t="shared" si="58"/>
        <v>0</v>
      </c>
      <c r="CG21" s="108">
        <f t="shared" si="59"/>
        <v>0</v>
      </c>
      <c r="CH21" s="108">
        <f t="shared" si="60"/>
        <v>1497.5</v>
      </c>
      <c r="CI21" s="108">
        <f t="shared" si="61"/>
        <v>2246.25</v>
      </c>
      <c r="CJ21" s="108">
        <f t="shared" si="62"/>
        <v>2995</v>
      </c>
      <c r="CK21" s="108">
        <f t="shared" si="63"/>
        <v>2995</v>
      </c>
      <c r="CL21" s="108">
        <f t="shared" si="64"/>
        <v>2995</v>
      </c>
      <c r="CN21" s="110" t="s">
        <v>11</v>
      </c>
      <c r="CO21" s="109">
        <v>0.01</v>
      </c>
      <c r="CP21" s="108">
        <f t="shared" si="65"/>
        <v>0</v>
      </c>
      <c r="CQ21" s="108">
        <f t="shared" si="66"/>
        <v>0</v>
      </c>
      <c r="CR21" s="108">
        <f t="shared" si="67"/>
        <v>0</v>
      </c>
      <c r="CS21" s="108">
        <f t="shared" si="68"/>
        <v>0</v>
      </c>
      <c r="CT21" s="108">
        <f t="shared" si="69"/>
        <v>0</v>
      </c>
      <c r="CU21" s="108">
        <f t="shared" si="70"/>
        <v>0</v>
      </c>
      <c r="CV21" s="108">
        <f t="shared" si="71"/>
        <v>0</v>
      </c>
      <c r="CW21" s="108">
        <f t="shared" si="72"/>
        <v>199.75</v>
      </c>
      <c r="CX21" s="108">
        <f t="shared" si="73"/>
        <v>299.625</v>
      </c>
      <c r="CY21" s="108">
        <f t="shared" si="74"/>
        <v>399.5</v>
      </c>
      <c r="CZ21" s="108">
        <f t="shared" si="75"/>
        <v>399.5</v>
      </c>
      <c r="DA21" s="108">
        <f t="shared" si="76"/>
        <v>399.5</v>
      </c>
    </row>
    <row r="22" spans="1:105">
      <c r="A22" s="1" t="s">
        <v>20</v>
      </c>
      <c r="B22" t="s">
        <v>16</v>
      </c>
      <c r="C22" s="114"/>
      <c r="D22" s="114"/>
      <c r="E22" s="114"/>
      <c r="F22" s="114"/>
      <c r="G22" s="114"/>
      <c r="H22" s="114"/>
      <c r="I22" s="114"/>
      <c r="J22" s="114"/>
      <c r="K22" s="114">
        <v>500</v>
      </c>
      <c r="L22" s="114">
        <v>750</v>
      </c>
      <c r="M22" s="114">
        <v>1000</v>
      </c>
      <c r="N22" s="114">
        <v>1000</v>
      </c>
      <c r="O22" s="9">
        <f t="shared" si="14"/>
        <v>3250</v>
      </c>
      <c r="P22" s="9"/>
      <c r="Q22" s="1" t="s">
        <v>20</v>
      </c>
      <c r="R22" s="112"/>
      <c r="S22" s="112"/>
      <c r="T22" s="112"/>
      <c r="U22" s="112"/>
      <c r="V22" s="112"/>
      <c r="W22" s="112"/>
      <c r="X22" s="112"/>
      <c r="Y22" s="112"/>
      <c r="Z22" s="112"/>
      <c r="AA22" s="112">
        <v>1.2</v>
      </c>
      <c r="AB22" s="112">
        <v>1.2</v>
      </c>
      <c r="AC22" s="112">
        <v>1.2</v>
      </c>
      <c r="AE22" s="1" t="s">
        <v>20</v>
      </c>
      <c r="AF22" t="s">
        <v>16</v>
      </c>
      <c r="AG22" s="111">
        <f t="shared" si="17"/>
        <v>0</v>
      </c>
      <c r="AH22" s="111">
        <f t="shared" si="18"/>
        <v>0</v>
      </c>
      <c r="AI22" s="111">
        <f t="shared" si="19"/>
        <v>0</v>
      </c>
      <c r="AJ22" s="111">
        <f t="shared" si="20"/>
        <v>0</v>
      </c>
      <c r="AK22" s="111">
        <f t="shared" si="21"/>
        <v>0</v>
      </c>
      <c r="AL22" s="111">
        <f t="shared" si="22"/>
        <v>0</v>
      </c>
      <c r="AM22" s="111">
        <f t="shared" si="23"/>
        <v>0</v>
      </c>
      <c r="AN22" s="111">
        <f t="shared" si="24"/>
        <v>0</v>
      </c>
      <c r="AO22" s="111">
        <f t="shared" si="25"/>
        <v>13275</v>
      </c>
      <c r="AP22" s="111">
        <f t="shared" si="26"/>
        <v>19912.5</v>
      </c>
      <c r="AQ22" s="111">
        <f t="shared" si="27"/>
        <v>26550</v>
      </c>
      <c r="AR22" s="111">
        <f t="shared" si="28"/>
        <v>26550</v>
      </c>
      <c r="AS22" s="15">
        <f t="shared" si="16"/>
        <v>86287.5</v>
      </c>
      <c r="AU22" s="110" t="s">
        <v>20</v>
      </c>
      <c r="AV22" s="109">
        <v>0.7</v>
      </c>
      <c r="AW22" s="108">
        <f t="shared" si="29"/>
        <v>0</v>
      </c>
      <c r="AX22" s="108">
        <f t="shared" si="30"/>
        <v>0</v>
      </c>
      <c r="AY22" s="108">
        <f t="shared" si="31"/>
        <v>0</v>
      </c>
      <c r="AZ22" s="108">
        <f t="shared" si="32"/>
        <v>0</v>
      </c>
      <c r="BA22" s="108">
        <f t="shared" si="33"/>
        <v>0</v>
      </c>
      <c r="BB22" s="108">
        <f t="shared" si="34"/>
        <v>0</v>
      </c>
      <c r="BC22" s="108">
        <f t="shared" si="35"/>
        <v>0</v>
      </c>
      <c r="BD22" s="108">
        <f t="shared" si="36"/>
        <v>0</v>
      </c>
      <c r="BE22" s="108">
        <f t="shared" si="37"/>
        <v>8732.5</v>
      </c>
      <c r="BF22" s="108">
        <f t="shared" si="38"/>
        <v>13098.75</v>
      </c>
      <c r="BG22" s="108">
        <f t="shared" si="39"/>
        <v>17465</v>
      </c>
      <c r="BH22" s="108">
        <f t="shared" si="40"/>
        <v>17465</v>
      </c>
      <c r="BJ22" s="110" t="s">
        <v>20</v>
      </c>
      <c r="BK22" s="109">
        <v>0.19</v>
      </c>
      <c r="BL22" s="108">
        <f t="shared" si="41"/>
        <v>0</v>
      </c>
      <c r="BM22" s="108">
        <f t="shared" si="42"/>
        <v>0</v>
      </c>
      <c r="BN22" s="108">
        <f t="shared" si="43"/>
        <v>0</v>
      </c>
      <c r="BO22" s="108">
        <f t="shared" si="44"/>
        <v>0</v>
      </c>
      <c r="BP22" s="108">
        <f t="shared" si="45"/>
        <v>0</v>
      </c>
      <c r="BQ22" s="108">
        <f t="shared" si="46"/>
        <v>0</v>
      </c>
      <c r="BR22" s="108">
        <f t="shared" si="47"/>
        <v>0</v>
      </c>
      <c r="BS22" s="108">
        <f t="shared" si="48"/>
        <v>0</v>
      </c>
      <c r="BT22" s="108">
        <f t="shared" si="49"/>
        <v>2845.25</v>
      </c>
      <c r="BU22" s="108">
        <f t="shared" si="50"/>
        <v>4267.875</v>
      </c>
      <c r="BV22" s="108">
        <f t="shared" si="51"/>
        <v>5690.5</v>
      </c>
      <c r="BW22" s="108">
        <f t="shared" si="52"/>
        <v>5690.5</v>
      </c>
      <c r="BY22" s="110" t="s">
        <v>20</v>
      </c>
      <c r="BZ22" s="109">
        <v>0.1</v>
      </c>
      <c r="CA22" s="108">
        <f t="shared" si="53"/>
        <v>0</v>
      </c>
      <c r="CB22" s="108">
        <f t="shared" si="54"/>
        <v>0</v>
      </c>
      <c r="CC22" s="108">
        <f t="shared" si="55"/>
        <v>0</v>
      </c>
      <c r="CD22" s="108">
        <f t="shared" si="56"/>
        <v>0</v>
      </c>
      <c r="CE22" s="108">
        <f t="shared" si="57"/>
        <v>0</v>
      </c>
      <c r="CF22" s="108">
        <f t="shared" si="58"/>
        <v>0</v>
      </c>
      <c r="CG22" s="108">
        <f t="shared" si="59"/>
        <v>0</v>
      </c>
      <c r="CH22" s="108">
        <f t="shared" si="60"/>
        <v>0</v>
      </c>
      <c r="CI22" s="108">
        <f t="shared" si="61"/>
        <v>1497.5</v>
      </c>
      <c r="CJ22" s="108">
        <f t="shared" si="62"/>
        <v>2246.25</v>
      </c>
      <c r="CK22" s="108">
        <f t="shared" si="63"/>
        <v>2995</v>
      </c>
      <c r="CL22" s="108">
        <f t="shared" si="64"/>
        <v>2995</v>
      </c>
      <c r="CN22" s="110" t="s">
        <v>20</v>
      </c>
      <c r="CO22" s="109">
        <v>0.01</v>
      </c>
      <c r="CP22" s="108">
        <f t="shared" si="65"/>
        <v>0</v>
      </c>
      <c r="CQ22" s="108">
        <f t="shared" si="66"/>
        <v>0</v>
      </c>
      <c r="CR22" s="108">
        <f t="shared" si="67"/>
        <v>0</v>
      </c>
      <c r="CS22" s="108">
        <f t="shared" si="68"/>
        <v>0</v>
      </c>
      <c r="CT22" s="108">
        <f t="shared" si="69"/>
        <v>0</v>
      </c>
      <c r="CU22" s="108">
        <f t="shared" si="70"/>
        <v>0</v>
      </c>
      <c r="CV22" s="108">
        <f t="shared" si="71"/>
        <v>0</v>
      </c>
      <c r="CW22" s="108">
        <f t="shared" si="72"/>
        <v>0</v>
      </c>
      <c r="CX22" s="108">
        <f t="shared" si="73"/>
        <v>199.75</v>
      </c>
      <c r="CY22" s="108">
        <f t="shared" si="74"/>
        <v>299.625</v>
      </c>
      <c r="CZ22" s="108">
        <f t="shared" si="75"/>
        <v>399.5</v>
      </c>
      <c r="DA22" s="108">
        <f t="shared" si="76"/>
        <v>399.5</v>
      </c>
    </row>
    <row r="23" spans="1:105">
      <c r="A23" s="1" t="s">
        <v>21</v>
      </c>
      <c r="B23" t="s">
        <v>6</v>
      </c>
      <c r="C23" s="114"/>
      <c r="D23" s="114"/>
      <c r="E23" s="114"/>
      <c r="F23" s="114"/>
      <c r="G23" s="114"/>
      <c r="H23" s="114"/>
      <c r="I23" s="114"/>
      <c r="J23" s="114"/>
      <c r="K23" s="114"/>
      <c r="L23" s="114">
        <v>500</v>
      </c>
      <c r="M23" s="114">
        <v>750</v>
      </c>
      <c r="N23" s="114">
        <v>1000</v>
      </c>
      <c r="O23" s="9">
        <f t="shared" si="14"/>
        <v>2250</v>
      </c>
      <c r="P23" s="9"/>
      <c r="Q23" s="1" t="s">
        <v>21</v>
      </c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>
        <v>1.2</v>
      </c>
      <c r="AC23" s="112">
        <v>1.2</v>
      </c>
      <c r="AE23" s="1" t="s">
        <v>21</v>
      </c>
      <c r="AF23" t="s">
        <v>6</v>
      </c>
      <c r="AG23" s="111">
        <f t="shared" si="17"/>
        <v>0</v>
      </c>
      <c r="AH23" s="111">
        <f t="shared" si="18"/>
        <v>0</v>
      </c>
      <c r="AI23" s="111">
        <f t="shared" si="19"/>
        <v>0</v>
      </c>
      <c r="AJ23" s="111">
        <f t="shared" si="20"/>
        <v>0</v>
      </c>
      <c r="AK23" s="111">
        <f t="shared" si="21"/>
        <v>0</v>
      </c>
      <c r="AL23" s="111">
        <f t="shared" si="22"/>
        <v>0</v>
      </c>
      <c r="AM23" s="111">
        <f t="shared" si="23"/>
        <v>0</v>
      </c>
      <c r="AN23" s="111">
        <f t="shared" si="24"/>
        <v>0</v>
      </c>
      <c r="AO23" s="111">
        <f t="shared" si="25"/>
        <v>0</v>
      </c>
      <c r="AP23" s="111">
        <f t="shared" si="26"/>
        <v>13275</v>
      </c>
      <c r="AQ23" s="111">
        <f t="shared" si="27"/>
        <v>19912.5</v>
      </c>
      <c r="AR23" s="111">
        <f t="shared" si="28"/>
        <v>26550</v>
      </c>
      <c r="AS23" s="15">
        <f t="shared" si="16"/>
        <v>59737.5</v>
      </c>
      <c r="AU23" s="110" t="s">
        <v>21</v>
      </c>
      <c r="AV23" s="109">
        <v>0.7</v>
      </c>
      <c r="AW23" s="108">
        <f t="shared" si="29"/>
        <v>0</v>
      </c>
      <c r="AX23" s="108">
        <f t="shared" si="30"/>
        <v>0</v>
      </c>
      <c r="AY23" s="108">
        <f t="shared" si="31"/>
        <v>0</v>
      </c>
      <c r="AZ23" s="108">
        <f t="shared" si="32"/>
        <v>0</v>
      </c>
      <c r="BA23" s="108">
        <f t="shared" si="33"/>
        <v>0</v>
      </c>
      <c r="BB23" s="108">
        <f t="shared" si="34"/>
        <v>0</v>
      </c>
      <c r="BC23" s="108">
        <f t="shared" si="35"/>
        <v>0</v>
      </c>
      <c r="BD23" s="108">
        <f t="shared" si="36"/>
        <v>0</v>
      </c>
      <c r="BE23" s="108">
        <f t="shared" si="37"/>
        <v>0</v>
      </c>
      <c r="BF23" s="108">
        <f t="shared" si="38"/>
        <v>8732.5</v>
      </c>
      <c r="BG23" s="108">
        <f t="shared" si="39"/>
        <v>13098.75</v>
      </c>
      <c r="BH23" s="108">
        <f t="shared" si="40"/>
        <v>17465</v>
      </c>
      <c r="BJ23" s="110" t="s">
        <v>21</v>
      </c>
      <c r="BK23" s="109">
        <v>0.19</v>
      </c>
      <c r="BL23" s="108">
        <f t="shared" si="41"/>
        <v>0</v>
      </c>
      <c r="BM23" s="108">
        <f t="shared" si="42"/>
        <v>0</v>
      </c>
      <c r="BN23" s="108">
        <f t="shared" si="43"/>
        <v>0</v>
      </c>
      <c r="BO23" s="108">
        <f t="shared" si="44"/>
        <v>0</v>
      </c>
      <c r="BP23" s="108">
        <f t="shared" si="45"/>
        <v>0</v>
      </c>
      <c r="BQ23" s="108">
        <f t="shared" si="46"/>
        <v>0</v>
      </c>
      <c r="BR23" s="108">
        <f t="shared" si="47"/>
        <v>0</v>
      </c>
      <c r="BS23" s="108">
        <f t="shared" si="48"/>
        <v>0</v>
      </c>
      <c r="BT23" s="108">
        <f t="shared" si="49"/>
        <v>0</v>
      </c>
      <c r="BU23" s="108">
        <f t="shared" si="50"/>
        <v>2845.25</v>
      </c>
      <c r="BV23" s="108">
        <f t="shared" si="51"/>
        <v>4267.875</v>
      </c>
      <c r="BW23" s="108">
        <f t="shared" si="52"/>
        <v>5690.5</v>
      </c>
      <c r="BY23" s="110" t="s">
        <v>21</v>
      </c>
      <c r="BZ23" s="109">
        <v>0.1</v>
      </c>
      <c r="CA23" s="108">
        <f t="shared" si="53"/>
        <v>0</v>
      </c>
      <c r="CB23" s="108">
        <f t="shared" si="54"/>
        <v>0</v>
      </c>
      <c r="CC23" s="108">
        <f t="shared" si="55"/>
        <v>0</v>
      </c>
      <c r="CD23" s="108">
        <f t="shared" si="56"/>
        <v>0</v>
      </c>
      <c r="CE23" s="108">
        <f t="shared" si="57"/>
        <v>0</v>
      </c>
      <c r="CF23" s="108">
        <f t="shared" si="58"/>
        <v>0</v>
      </c>
      <c r="CG23" s="108">
        <f t="shared" si="59"/>
        <v>0</v>
      </c>
      <c r="CH23" s="108">
        <f t="shared" si="60"/>
        <v>0</v>
      </c>
      <c r="CI23" s="108">
        <f t="shared" si="61"/>
        <v>0</v>
      </c>
      <c r="CJ23" s="108">
        <f t="shared" si="62"/>
        <v>1497.5</v>
      </c>
      <c r="CK23" s="108">
        <f t="shared" si="63"/>
        <v>2246.25</v>
      </c>
      <c r="CL23" s="108">
        <f t="shared" si="64"/>
        <v>2995</v>
      </c>
      <c r="CN23" s="110" t="s">
        <v>21</v>
      </c>
      <c r="CO23" s="109">
        <v>0.01</v>
      </c>
      <c r="CP23" s="108">
        <f t="shared" si="65"/>
        <v>0</v>
      </c>
      <c r="CQ23" s="108">
        <f t="shared" si="66"/>
        <v>0</v>
      </c>
      <c r="CR23" s="108">
        <f t="shared" si="67"/>
        <v>0</v>
      </c>
      <c r="CS23" s="108">
        <f t="shared" si="68"/>
        <v>0</v>
      </c>
      <c r="CT23" s="108">
        <f t="shared" si="69"/>
        <v>0</v>
      </c>
      <c r="CU23" s="108">
        <f t="shared" si="70"/>
        <v>0</v>
      </c>
      <c r="CV23" s="108">
        <f t="shared" si="71"/>
        <v>0</v>
      </c>
      <c r="CW23" s="108">
        <f t="shared" si="72"/>
        <v>0</v>
      </c>
      <c r="CX23" s="108">
        <f t="shared" si="73"/>
        <v>0</v>
      </c>
      <c r="CY23" s="108">
        <f t="shared" si="74"/>
        <v>199.75</v>
      </c>
      <c r="CZ23" s="108">
        <f t="shared" si="75"/>
        <v>299.625</v>
      </c>
      <c r="DA23" s="108">
        <f t="shared" si="76"/>
        <v>399.5</v>
      </c>
    </row>
    <row r="24" spans="1:105">
      <c r="A24" s="1" t="s">
        <v>22</v>
      </c>
      <c r="B24" t="s">
        <v>19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>
        <v>500</v>
      </c>
      <c r="N24" s="114">
        <v>750</v>
      </c>
      <c r="O24" s="9">
        <f t="shared" si="14"/>
        <v>1250</v>
      </c>
      <c r="P24" s="9"/>
      <c r="Q24" s="1" t="s">
        <v>22</v>
      </c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>
        <v>1.2</v>
      </c>
      <c r="AE24" s="1" t="s">
        <v>22</v>
      </c>
      <c r="AF24" t="s">
        <v>19</v>
      </c>
      <c r="AG24" s="111">
        <f t="shared" si="17"/>
        <v>0</v>
      </c>
      <c r="AH24" s="111">
        <f t="shared" si="18"/>
        <v>0</v>
      </c>
      <c r="AI24" s="111">
        <f t="shared" si="19"/>
        <v>0</v>
      </c>
      <c r="AJ24" s="111">
        <f t="shared" si="20"/>
        <v>0</v>
      </c>
      <c r="AK24" s="111">
        <f t="shared" si="21"/>
        <v>0</v>
      </c>
      <c r="AL24" s="111">
        <f t="shared" si="22"/>
        <v>0</v>
      </c>
      <c r="AM24" s="111">
        <f t="shared" si="23"/>
        <v>0</v>
      </c>
      <c r="AN24" s="111">
        <f t="shared" si="24"/>
        <v>0</v>
      </c>
      <c r="AO24" s="111">
        <f t="shared" si="25"/>
        <v>0</v>
      </c>
      <c r="AP24" s="111">
        <f t="shared" si="26"/>
        <v>0</v>
      </c>
      <c r="AQ24" s="111">
        <f t="shared" si="27"/>
        <v>13275</v>
      </c>
      <c r="AR24" s="111">
        <f t="shared" si="28"/>
        <v>19912.5</v>
      </c>
      <c r="AS24" s="15">
        <f t="shared" si="16"/>
        <v>33187.5</v>
      </c>
      <c r="AU24" s="110" t="s">
        <v>22</v>
      </c>
      <c r="AV24" s="109">
        <v>0.7</v>
      </c>
      <c r="AW24" s="108">
        <f t="shared" si="29"/>
        <v>0</v>
      </c>
      <c r="AX24" s="108">
        <f t="shared" si="30"/>
        <v>0</v>
      </c>
      <c r="AY24" s="108">
        <f t="shared" si="31"/>
        <v>0</v>
      </c>
      <c r="AZ24" s="108">
        <f t="shared" si="32"/>
        <v>0</v>
      </c>
      <c r="BA24" s="108">
        <f t="shared" si="33"/>
        <v>0</v>
      </c>
      <c r="BB24" s="108">
        <f t="shared" si="34"/>
        <v>0</v>
      </c>
      <c r="BC24" s="108">
        <f t="shared" si="35"/>
        <v>0</v>
      </c>
      <c r="BD24" s="108">
        <f t="shared" si="36"/>
        <v>0</v>
      </c>
      <c r="BE24" s="108">
        <f t="shared" si="37"/>
        <v>0</v>
      </c>
      <c r="BF24" s="108">
        <f t="shared" si="38"/>
        <v>0</v>
      </c>
      <c r="BG24" s="108">
        <f t="shared" si="39"/>
        <v>8732.5</v>
      </c>
      <c r="BH24" s="108">
        <f t="shared" si="40"/>
        <v>13098.75</v>
      </c>
      <c r="BJ24" s="110" t="s">
        <v>22</v>
      </c>
      <c r="BK24" s="109">
        <v>0.19</v>
      </c>
      <c r="BL24" s="108">
        <f t="shared" si="41"/>
        <v>0</v>
      </c>
      <c r="BM24" s="108">
        <f t="shared" si="42"/>
        <v>0</v>
      </c>
      <c r="BN24" s="108">
        <f t="shared" si="43"/>
        <v>0</v>
      </c>
      <c r="BO24" s="108">
        <f t="shared" si="44"/>
        <v>0</v>
      </c>
      <c r="BP24" s="108">
        <f t="shared" si="45"/>
        <v>0</v>
      </c>
      <c r="BQ24" s="108">
        <f t="shared" si="46"/>
        <v>0</v>
      </c>
      <c r="BR24" s="108">
        <f t="shared" si="47"/>
        <v>0</v>
      </c>
      <c r="BS24" s="108">
        <f t="shared" si="48"/>
        <v>0</v>
      </c>
      <c r="BT24" s="108">
        <f t="shared" si="49"/>
        <v>0</v>
      </c>
      <c r="BU24" s="108">
        <f t="shared" si="50"/>
        <v>0</v>
      </c>
      <c r="BV24" s="108">
        <f t="shared" si="51"/>
        <v>2845.25</v>
      </c>
      <c r="BW24" s="108">
        <f t="shared" si="52"/>
        <v>4267.875</v>
      </c>
      <c r="BY24" s="110" t="s">
        <v>22</v>
      </c>
      <c r="BZ24" s="109">
        <v>0.1</v>
      </c>
      <c r="CA24" s="108">
        <f t="shared" si="53"/>
        <v>0</v>
      </c>
      <c r="CB24" s="108">
        <f t="shared" si="54"/>
        <v>0</v>
      </c>
      <c r="CC24" s="108">
        <f t="shared" si="55"/>
        <v>0</v>
      </c>
      <c r="CD24" s="108">
        <f t="shared" si="56"/>
        <v>0</v>
      </c>
      <c r="CE24" s="108">
        <f t="shared" si="57"/>
        <v>0</v>
      </c>
      <c r="CF24" s="108">
        <f t="shared" si="58"/>
        <v>0</v>
      </c>
      <c r="CG24" s="108">
        <f t="shared" si="59"/>
        <v>0</v>
      </c>
      <c r="CH24" s="108">
        <f t="shared" si="60"/>
        <v>0</v>
      </c>
      <c r="CI24" s="108">
        <f t="shared" si="61"/>
        <v>0</v>
      </c>
      <c r="CJ24" s="108">
        <f t="shared" si="62"/>
        <v>0</v>
      </c>
      <c r="CK24" s="108">
        <f t="shared" si="63"/>
        <v>1497.5</v>
      </c>
      <c r="CL24" s="108">
        <f t="shared" si="64"/>
        <v>2246.25</v>
      </c>
      <c r="CN24" s="110" t="s">
        <v>22</v>
      </c>
      <c r="CO24" s="109">
        <v>0.01</v>
      </c>
      <c r="CP24" s="108">
        <f t="shared" si="65"/>
        <v>0</v>
      </c>
      <c r="CQ24" s="108">
        <f t="shared" si="66"/>
        <v>0</v>
      </c>
      <c r="CR24" s="108">
        <f t="shared" si="67"/>
        <v>0</v>
      </c>
      <c r="CS24" s="108">
        <f t="shared" si="68"/>
        <v>0</v>
      </c>
      <c r="CT24" s="108">
        <f t="shared" si="69"/>
        <v>0</v>
      </c>
      <c r="CU24" s="108">
        <f t="shared" si="70"/>
        <v>0</v>
      </c>
      <c r="CV24" s="108">
        <f t="shared" si="71"/>
        <v>0</v>
      </c>
      <c r="CW24" s="108">
        <f t="shared" si="72"/>
        <v>0</v>
      </c>
      <c r="CX24" s="108">
        <f t="shared" si="73"/>
        <v>0</v>
      </c>
      <c r="CY24" s="108">
        <f t="shared" si="74"/>
        <v>0</v>
      </c>
      <c r="CZ24" s="108">
        <f t="shared" si="75"/>
        <v>199.75</v>
      </c>
      <c r="DA24" s="108">
        <f t="shared" si="76"/>
        <v>299.625</v>
      </c>
    </row>
    <row r="25" spans="1:105">
      <c r="A25" s="1" t="s">
        <v>23</v>
      </c>
      <c r="B25" t="s">
        <v>7</v>
      </c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>
        <v>500</v>
      </c>
      <c r="O25" s="9">
        <f t="shared" si="14"/>
        <v>500</v>
      </c>
      <c r="P25" s="9"/>
      <c r="Q25" s="1" t="s">
        <v>23</v>
      </c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E25" s="1" t="s">
        <v>23</v>
      </c>
      <c r="AF25" t="s">
        <v>7</v>
      </c>
      <c r="AG25" s="111">
        <f t="shared" si="17"/>
        <v>0</v>
      </c>
      <c r="AH25" s="111">
        <f t="shared" si="18"/>
        <v>0</v>
      </c>
      <c r="AI25" s="111">
        <f t="shared" si="19"/>
        <v>0</v>
      </c>
      <c r="AJ25" s="111">
        <f t="shared" si="20"/>
        <v>0</v>
      </c>
      <c r="AK25" s="111">
        <f t="shared" si="21"/>
        <v>0</v>
      </c>
      <c r="AL25" s="111">
        <f t="shared" si="22"/>
        <v>0</v>
      </c>
      <c r="AM25" s="111">
        <f t="shared" si="23"/>
        <v>0</v>
      </c>
      <c r="AN25" s="111">
        <f t="shared" si="24"/>
        <v>0</v>
      </c>
      <c r="AO25" s="111">
        <f t="shared" si="25"/>
        <v>0</v>
      </c>
      <c r="AP25" s="111">
        <f t="shared" si="26"/>
        <v>0</v>
      </c>
      <c r="AQ25" s="111">
        <f t="shared" si="27"/>
        <v>0</v>
      </c>
      <c r="AR25" s="111">
        <f t="shared" si="28"/>
        <v>13275</v>
      </c>
      <c r="AS25" s="15">
        <f t="shared" si="16"/>
        <v>13275</v>
      </c>
      <c r="AU25" s="110" t="s">
        <v>23</v>
      </c>
      <c r="AV25" s="109">
        <v>0.7</v>
      </c>
      <c r="AW25" s="108">
        <f t="shared" si="29"/>
        <v>0</v>
      </c>
      <c r="AX25" s="108">
        <f t="shared" si="30"/>
        <v>0</v>
      </c>
      <c r="AY25" s="108">
        <f t="shared" si="31"/>
        <v>0</v>
      </c>
      <c r="AZ25" s="108">
        <f t="shared" si="32"/>
        <v>0</v>
      </c>
      <c r="BA25" s="108">
        <f t="shared" si="33"/>
        <v>0</v>
      </c>
      <c r="BB25" s="108">
        <f t="shared" si="34"/>
        <v>0</v>
      </c>
      <c r="BC25" s="108">
        <f t="shared" si="35"/>
        <v>0</v>
      </c>
      <c r="BD25" s="108">
        <f t="shared" si="36"/>
        <v>0</v>
      </c>
      <c r="BE25" s="108">
        <f t="shared" si="37"/>
        <v>0</v>
      </c>
      <c r="BF25" s="108">
        <f t="shared" si="38"/>
        <v>0</v>
      </c>
      <c r="BG25" s="108">
        <f t="shared" si="39"/>
        <v>0</v>
      </c>
      <c r="BH25" s="108">
        <f t="shared" si="40"/>
        <v>8732.5</v>
      </c>
      <c r="BJ25" s="110" t="s">
        <v>23</v>
      </c>
      <c r="BK25" s="109">
        <v>0.19</v>
      </c>
      <c r="BL25" s="108">
        <f t="shared" si="41"/>
        <v>0</v>
      </c>
      <c r="BM25" s="108">
        <f t="shared" si="42"/>
        <v>0</v>
      </c>
      <c r="BN25" s="108">
        <f t="shared" si="43"/>
        <v>0</v>
      </c>
      <c r="BO25" s="108">
        <f t="shared" si="44"/>
        <v>0</v>
      </c>
      <c r="BP25" s="108">
        <f t="shared" si="45"/>
        <v>0</v>
      </c>
      <c r="BQ25" s="108">
        <f t="shared" si="46"/>
        <v>0</v>
      </c>
      <c r="BR25" s="108">
        <f t="shared" si="47"/>
        <v>0</v>
      </c>
      <c r="BS25" s="108">
        <f t="shared" si="48"/>
        <v>0</v>
      </c>
      <c r="BT25" s="108">
        <f t="shared" si="49"/>
        <v>0</v>
      </c>
      <c r="BU25" s="108">
        <f t="shared" si="50"/>
        <v>0</v>
      </c>
      <c r="BV25" s="108">
        <f t="shared" si="51"/>
        <v>0</v>
      </c>
      <c r="BW25" s="108">
        <f t="shared" si="52"/>
        <v>2845.25</v>
      </c>
      <c r="BY25" s="110" t="s">
        <v>23</v>
      </c>
      <c r="BZ25" s="109">
        <v>0.1</v>
      </c>
      <c r="CA25" s="108">
        <f t="shared" si="53"/>
        <v>0</v>
      </c>
      <c r="CB25" s="108">
        <f t="shared" si="54"/>
        <v>0</v>
      </c>
      <c r="CC25" s="108">
        <f t="shared" si="55"/>
        <v>0</v>
      </c>
      <c r="CD25" s="108">
        <f t="shared" si="56"/>
        <v>0</v>
      </c>
      <c r="CE25" s="108">
        <f t="shared" si="57"/>
        <v>0</v>
      </c>
      <c r="CF25" s="108">
        <f t="shared" si="58"/>
        <v>0</v>
      </c>
      <c r="CG25" s="108">
        <f t="shared" si="59"/>
        <v>0</v>
      </c>
      <c r="CH25" s="108">
        <f t="shared" si="60"/>
        <v>0</v>
      </c>
      <c r="CI25" s="108">
        <f t="shared" si="61"/>
        <v>0</v>
      </c>
      <c r="CJ25" s="108">
        <f t="shared" si="62"/>
        <v>0</v>
      </c>
      <c r="CK25" s="108">
        <f t="shared" si="63"/>
        <v>0</v>
      </c>
      <c r="CL25" s="108">
        <f t="shared" si="64"/>
        <v>1497.5</v>
      </c>
      <c r="CN25" s="110" t="s">
        <v>23</v>
      </c>
      <c r="CO25" s="109">
        <v>0.01</v>
      </c>
      <c r="CP25" s="108">
        <f t="shared" si="65"/>
        <v>0</v>
      </c>
      <c r="CQ25" s="108">
        <f t="shared" si="66"/>
        <v>0</v>
      </c>
      <c r="CR25" s="108">
        <f t="shared" si="67"/>
        <v>0</v>
      </c>
      <c r="CS25" s="108">
        <f t="shared" si="68"/>
        <v>0</v>
      </c>
      <c r="CT25" s="108">
        <f t="shared" si="69"/>
        <v>0</v>
      </c>
      <c r="CU25" s="108">
        <f t="shared" si="70"/>
        <v>0</v>
      </c>
      <c r="CV25" s="108">
        <f t="shared" si="71"/>
        <v>0</v>
      </c>
      <c r="CW25" s="108">
        <f t="shared" si="72"/>
        <v>0</v>
      </c>
      <c r="CX25" s="108">
        <f t="shared" si="73"/>
        <v>0</v>
      </c>
      <c r="CY25" s="108">
        <f t="shared" si="74"/>
        <v>0</v>
      </c>
      <c r="CZ25" s="108">
        <f t="shared" si="75"/>
        <v>0</v>
      </c>
      <c r="DA25" s="108">
        <f t="shared" si="76"/>
        <v>199.75</v>
      </c>
    </row>
    <row r="26" spans="1:105">
      <c r="A26" s="1" t="s">
        <v>40</v>
      </c>
      <c r="C26" s="9">
        <f t="shared" ref="C26:N26" si="77">SUM(C13:C21)</f>
        <v>4500</v>
      </c>
      <c r="D26" s="9">
        <f t="shared" si="77"/>
        <v>5250</v>
      </c>
      <c r="E26" s="9">
        <f t="shared" si="77"/>
        <v>5750</v>
      </c>
      <c r="F26" s="9">
        <f t="shared" si="77"/>
        <v>6750</v>
      </c>
      <c r="G26" s="9">
        <f t="shared" si="77"/>
        <v>7250</v>
      </c>
      <c r="H26" s="9">
        <f t="shared" si="77"/>
        <v>7750</v>
      </c>
      <c r="I26" s="9">
        <f t="shared" si="77"/>
        <v>8000</v>
      </c>
      <c r="J26" s="9">
        <f t="shared" si="77"/>
        <v>8250</v>
      </c>
      <c r="K26" s="9">
        <f t="shared" si="77"/>
        <v>8000</v>
      </c>
      <c r="L26" s="9">
        <f t="shared" si="77"/>
        <v>7250</v>
      </c>
      <c r="M26" s="9">
        <f t="shared" si="77"/>
        <v>6750</v>
      </c>
      <c r="N26" s="9">
        <f t="shared" si="77"/>
        <v>6250</v>
      </c>
      <c r="O26" s="9">
        <f>SUM(O13:O25)</f>
        <v>89000</v>
      </c>
      <c r="P26" s="9"/>
      <c r="Q26" s="1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E26" s="1"/>
      <c r="AG26" s="15">
        <f t="shared" ref="AG26:AR26" si="78">SUM(AG13:AG21)</f>
        <v>97075</v>
      </c>
      <c r="AH26" s="15">
        <f t="shared" si="78"/>
        <v>116987.5</v>
      </c>
      <c r="AI26" s="15">
        <f t="shared" si="78"/>
        <v>133062.5</v>
      </c>
      <c r="AJ26" s="15">
        <f t="shared" si="78"/>
        <v>159612.5</v>
      </c>
      <c r="AK26" s="15">
        <f t="shared" si="78"/>
        <v>175687.5</v>
      </c>
      <c r="AL26" s="15">
        <f t="shared" si="78"/>
        <v>191762.5</v>
      </c>
      <c r="AM26" s="15">
        <f t="shared" si="78"/>
        <v>201200</v>
      </c>
      <c r="AN26" s="15">
        <f t="shared" si="78"/>
        <v>210637.5</v>
      </c>
      <c r="AO26" s="15">
        <f t="shared" si="78"/>
        <v>206800</v>
      </c>
      <c r="AP26" s="15">
        <f t="shared" si="78"/>
        <v>189687.5</v>
      </c>
      <c r="AQ26" s="15">
        <f t="shared" si="78"/>
        <v>176412.5</v>
      </c>
      <c r="AR26" s="15">
        <f t="shared" si="78"/>
        <v>163137.5</v>
      </c>
      <c r="AS26" s="15">
        <f>SUM(AS13:AS21)</f>
        <v>2022062.5</v>
      </c>
      <c r="AW26" s="113">
        <f>SUM(AW13:AW25)</f>
        <v>8732.5</v>
      </c>
      <c r="AX26" s="113">
        <f t="shared" ref="AX26:BH26" si="79">SUM(AX13:AX25)</f>
        <v>21831.25</v>
      </c>
      <c r="AY26" s="113">
        <f t="shared" si="79"/>
        <v>39296.25</v>
      </c>
      <c r="AZ26" s="113">
        <f t="shared" si="79"/>
        <v>56761.25</v>
      </c>
      <c r="BA26" s="113">
        <f t="shared" si="79"/>
        <v>74226.25</v>
      </c>
      <c r="BB26" s="113">
        <f t="shared" si="79"/>
        <v>91691.25</v>
      </c>
      <c r="BC26" s="113">
        <f t="shared" si="79"/>
        <v>104790</v>
      </c>
      <c r="BD26" s="113">
        <f t="shared" si="79"/>
        <v>117888.75</v>
      </c>
      <c r="BE26" s="113">
        <f t="shared" si="79"/>
        <v>130987.5</v>
      </c>
      <c r="BF26" s="113">
        <f t="shared" si="79"/>
        <v>139720</v>
      </c>
      <c r="BG26" s="113">
        <f t="shared" si="79"/>
        <v>148452.5</v>
      </c>
      <c r="BH26" s="113">
        <f t="shared" si="79"/>
        <v>157185</v>
      </c>
      <c r="BK26" t="s">
        <v>239</v>
      </c>
      <c r="BL26" s="113">
        <f>SUM(BL14:BL25)</f>
        <v>2845.25</v>
      </c>
      <c r="BM26" s="113">
        <f t="shared" ref="BM26:BW26" si="80">SUM(BM14:BM25)</f>
        <v>7113.125</v>
      </c>
      <c r="BN26" s="113">
        <f t="shared" si="80"/>
        <v>12803.625</v>
      </c>
      <c r="BO26" s="113">
        <f t="shared" si="80"/>
        <v>18494.125</v>
      </c>
      <c r="BP26" s="113">
        <f t="shared" si="80"/>
        <v>24184.625</v>
      </c>
      <c r="BQ26" s="113">
        <f t="shared" si="80"/>
        <v>29875.125</v>
      </c>
      <c r="BR26" s="113">
        <f t="shared" si="80"/>
        <v>34143</v>
      </c>
      <c r="BS26" s="113">
        <f t="shared" si="80"/>
        <v>38410.875</v>
      </c>
      <c r="BT26" s="113">
        <f t="shared" si="80"/>
        <v>42678.75</v>
      </c>
      <c r="BU26" s="113">
        <f t="shared" si="80"/>
        <v>45524</v>
      </c>
      <c r="BV26" s="113">
        <f t="shared" si="80"/>
        <v>48369.25</v>
      </c>
      <c r="BW26" s="113">
        <f t="shared" si="80"/>
        <v>51214.5</v>
      </c>
      <c r="CA26" s="113">
        <f>SUM(CA14:CA25)</f>
        <v>1497.5</v>
      </c>
      <c r="CB26" s="113">
        <f t="shared" ref="CB26:CL26" si="81">SUM(CB14:CB25)</f>
        <v>3743.75</v>
      </c>
      <c r="CC26" s="113">
        <f t="shared" si="81"/>
        <v>6738.75</v>
      </c>
      <c r="CD26" s="113">
        <f t="shared" si="81"/>
        <v>9733.75</v>
      </c>
      <c r="CE26" s="113">
        <f t="shared" si="81"/>
        <v>12728.75</v>
      </c>
      <c r="CF26" s="113">
        <f t="shared" si="81"/>
        <v>15723.75</v>
      </c>
      <c r="CG26" s="113">
        <f t="shared" si="81"/>
        <v>17970</v>
      </c>
      <c r="CH26" s="113">
        <f t="shared" si="81"/>
        <v>20216.25</v>
      </c>
      <c r="CI26" s="113">
        <f t="shared" si="81"/>
        <v>22462.5</v>
      </c>
      <c r="CJ26" s="113">
        <f t="shared" si="81"/>
        <v>23960</v>
      </c>
      <c r="CK26" s="113">
        <f t="shared" si="81"/>
        <v>25457.5</v>
      </c>
      <c r="CL26" s="113">
        <f t="shared" si="81"/>
        <v>26955</v>
      </c>
      <c r="CP26" s="113">
        <f>SUM(CP14:CP25)</f>
        <v>199.75</v>
      </c>
      <c r="CQ26" s="113">
        <f t="shared" ref="CQ26:DA26" si="82">SUM(CQ14:CQ25)</f>
        <v>499.375</v>
      </c>
      <c r="CR26" s="113">
        <f t="shared" si="82"/>
        <v>898.875</v>
      </c>
      <c r="CS26" s="113">
        <f t="shared" si="82"/>
        <v>1298.375</v>
      </c>
      <c r="CT26" s="113">
        <f t="shared" si="82"/>
        <v>1697.875</v>
      </c>
      <c r="CU26" s="113">
        <f t="shared" si="82"/>
        <v>2097.375</v>
      </c>
      <c r="CV26" s="113">
        <f t="shared" si="82"/>
        <v>2397</v>
      </c>
      <c r="CW26" s="113">
        <f t="shared" si="82"/>
        <v>2696.625</v>
      </c>
      <c r="CX26" s="113">
        <f t="shared" si="82"/>
        <v>2996.25</v>
      </c>
      <c r="CY26" s="113">
        <f t="shared" si="82"/>
        <v>3196</v>
      </c>
      <c r="CZ26" s="113">
        <f t="shared" si="82"/>
        <v>3395.75</v>
      </c>
      <c r="DA26" s="113">
        <f t="shared" si="82"/>
        <v>3595.5</v>
      </c>
    </row>
    <row r="27" spans="1:105">
      <c r="C27">
        <f>C26*2</f>
        <v>9000</v>
      </c>
      <c r="D27">
        <f t="shared" ref="D27:N27" si="83">D26*2</f>
        <v>10500</v>
      </c>
      <c r="E27">
        <f t="shared" si="83"/>
        <v>11500</v>
      </c>
      <c r="F27">
        <f t="shared" si="83"/>
        <v>13500</v>
      </c>
      <c r="G27">
        <f t="shared" si="83"/>
        <v>14500</v>
      </c>
      <c r="H27">
        <f t="shared" si="83"/>
        <v>15500</v>
      </c>
      <c r="I27">
        <f t="shared" si="83"/>
        <v>16000</v>
      </c>
      <c r="J27">
        <f t="shared" si="83"/>
        <v>16500</v>
      </c>
      <c r="K27">
        <f t="shared" si="83"/>
        <v>16000</v>
      </c>
      <c r="L27">
        <f t="shared" si="83"/>
        <v>14500</v>
      </c>
      <c r="M27">
        <f t="shared" si="83"/>
        <v>13500</v>
      </c>
      <c r="N27">
        <f t="shared" si="83"/>
        <v>12500</v>
      </c>
      <c r="O27" s="9"/>
      <c r="P27" s="9"/>
      <c r="Q27" s="1"/>
      <c r="R27"/>
      <c r="S27"/>
      <c r="T27"/>
      <c r="U27"/>
      <c r="V27"/>
      <c r="W27"/>
      <c r="X27"/>
      <c r="Y27" s="6"/>
      <c r="Z27" s="6"/>
      <c r="AA27" s="6"/>
      <c r="AB27" s="6"/>
      <c r="AC27" s="6"/>
      <c r="AE27" s="1"/>
      <c r="AN27" s="6"/>
      <c r="AO27" s="6"/>
      <c r="AP27" s="6"/>
      <c r="AQ27" s="6"/>
      <c r="AR27" s="6"/>
      <c r="AS27" s="9"/>
    </row>
    <row r="28" spans="1:105" s="3" customFormat="1">
      <c r="A28" s="11">
        <v>2010</v>
      </c>
      <c r="C28" s="117" t="s">
        <v>12</v>
      </c>
      <c r="D28" s="117" t="s">
        <v>13</v>
      </c>
      <c r="E28" s="117" t="s">
        <v>4</v>
      </c>
      <c r="F28" s="117" t="s">
        <v>14</v>
      </c>
      <c r="G28" s="117" t="s">
        <v>17</v>
      </c>
      <c r="H28" s="117" t="s">
        <v>5</v>
      </c>
      <c r="I28" s="117" t="s">
        <v>18</v>
      </c>
      <c r="J28" s="118" t="s">
        <v>15</v>
      </c>
      <c r="K28" s="118" t="s">
        <v>16</v>
      </c>
      <c r="L28" s="118" t="s">
        <v>6</v>
      </c>
      <c r="M28" s="118" t="s">
        <v>19</v>
      </c>
      <c r="N28" s="118" t="s">
        <v>7</v>
      </c>
      <c r="O28" s="119" t="s">
        <v>33</v>
      </c>
      <c r="P28" s="13"/>
      <c r="Q28" s="11">
        <v>2010</v>
      </c>
      <c r="R28" s="3" t="s">
        <v>12</v>
      </c>
      <c r="S28" s="3" t="s">
        <v>13</v>
      </c>
      <c r="T28" s="3" t="s">
        <v>4</v>
      </c>
      <c r="U28" s="3" t="s">
        <v>14</v>
      </c>
      <c r="V28" s="3" t="s">
        <v>17</v>
      </c>
      <c r="W28" s="3" t="s">
        <v>5</v>
      </c>
      <c r="X28" s="3" t="s">
        <v>18</v>
      </c>
      <c r="Y28" s="12" t="s">
        <v>15</v>
      </c>
      <c r="Z28" s="12" t="s">
        <v>16</v>
      </c>
      <c r="AA28" s="12" t="s">
        <v>6</v>
      </c>
      <c r="AB28" s="12" t="s">
        <v>19</v>
      </c>
      <c r="AC28" s="12" t="s">
        <v>7</v>
      </c>
      <c r="AE28" s="11">
        <v>2010</v>
      </c>
      <c r="AG28" s="3" t="s">
        <v>12</v>
      </c>
      <c r="AH28" s="3" t="s">
        <v>13</v>
      </c>
      <c r="AI28" s="3" t="s">
        <v>4</v>
      </c>
      <c r="AJ28" s="3" t="s">
        <v>14</v>
      </c>
      <c r="AK28" s="3" t="s">
        <v>17</v>
      </c>
      <c r="AL28" s="3" t="s">
        <v>5</v>
      </c>
      <c r="AM28" s="3" t="s">
        <v>18</v>
      </c>
      <c r="AN28" s="12" t="s">
        <v>15</v>
      </c>
      <c r="AO28" s="12" t="s">
        <v>16</v>
      </c>
      <c r="AP28" s="12" t="s">
        <v>6</v>
      </c>
      <c r="AQ28" s="12" t="s">
        <v>19</v>
      </c>
      <c r="AR28" s="12" t="s">
        <v>7</v>
      </c>
      <c r="AS28" s="13" t="s">
        <v>33</v>
      </c>
      <c r="AU28" s="11">
        <v>2010</v>
      </c>
      <c r="AW28" s="3" t="s">
        <v>12</v>
      </c>
      <c r="AX28" s="3" t="s">
        <v>13</v>
      </c>
      <c r="AY28" s="3" t="s">
        <v>4</v>
      </c>
      <c r="AZ28" s="3" t="s">
        <v>14</v>
      </c>
      <c r="BA28" s="3" t="s">
        <v>17</v>
      </c>
      <c r="BB28" s="3" t="s">
        <v>5</v>
      </c>
      <c r="BC28" s="3" t="s">
        <v>18</v>
      </c>
      <c r="BD28" s="12" t="s">
        <v>15</v>
      </c>
      <c r="BE28" s="12" t="s">
        <v>16</v>
      </c>
      <c r="BF28" s="12" t="s">
        <v>6</v>
      </c>
      <c r="BG28" s="12" t="s">
        <v>19</v>
      </c>
      <c r="BH28" s="12" t="s">
        <v>7</v>
      </c>
      <c r="BI28" s="13"/>
      <c r="BJ28" s="11">
        <v>2010</v>
      </c>
      <c r="BL28" s="3" t="s">
        <v>12</v>
      </c>
      <c r="BM28" s="3" t="s">
        <v>13</v>
      </c>
      <c r="BN28" s="3" t="s">
        <v>4</v>
      </c>
      <c r="BO28" s="3" t="s">
        <v>14</v>
      </c>
      <c r="BP28" s="3" t="s">
        <v>17</v>
      </c>
      <c r="BQ28" s="3" t="s">
        <v>5</v>
      </c>
      <c r="BR28" s="3" t="s">
        <v>18</v>
      </c>
      <c r="BS28" s="12" t="s">
        <v>15</v>
      </c>
      <c r="BT28" s="12" t="s">
        <v>16</v>
      </c>
      <c r="BU28" s="12" t="s">
        <v>6</v>
      </c>
      <c r="BV28" s="12" t="s">
        <v>19</v>
      </c>
      <c r="BW28" s="12" t="s">
        <v>7</v>
      </c>
      <c r="BY28" s="11">
        <v>2010</v>
      </c>
      <c r="CA28" s="3" t="s">
        <v>12</v>
      </c>
      <c r="CB28" s="3" t="s">
        <v>13</v>
      </c>
      <c r="CC28" s="3" t="s">
        <v>4</v>
      </c>
      <c r="CD28" s="3" t="s">
        <v>14</v>
      </c>
      <c r="CE28" s="3" t="s">
        <v>17</v>
      </c>
      <c r="CF28" s="3" t="s">
        <v>5</v>
      </c>
      <c r="CG28" s="3" t="s">
        <v>18</v>
      </c>
      <c r="CH28" s="12" t="s">
        <v>15</v>
      </c>
      <c r="CI28" s="12" t="s">
        <v>16</v>
      </c>
      <c r="CJ28" s="12" t="s">
        <v>6</v>
      </c>
      <c r="CK28" s="12" t="s">
        <v>19</v>
      </c>
      <c r="CL28" s="12" t="s">
        <v>7</v>
      </c>
      <c r="CN28" s="11">
        <v>2010</v>
      </c>
      <c r="CP28" s="3" t="s">
        <v>12</v>
      </c>
      <c r="CQ28" s="3" t="s">
        <v>13</v>
      </c>
      <c r="CR28" s="3" t="s">
        <v>4</v>
      </c>
      <c r="CS28" s="3" t="s">
        <v>14</v>
      </c>
      <c r="CT28" s="3" t="s">
        <v>17</v>
      </c>
      <c r="CU28" s="3" t="s">
        <v>5</v>
      </c>
      <c r="CV28" s="3" t="s">
        <v>18</v>
      </c>
      <c r="CW28" s="12" t="s">
        <v>15</v>
      </c>
      <c r="CX28" s="12" t="s">
        <v>16</v>
      </c>
      <c r="CY28" s="12" t="s">
        <v>6</v>
      </c>
      <c r="CZ28" s="12" t="s">
        <v>19</v>
      </c>
      <c r="DA28" s="12" t="s">
        <v>7</v>
      </c>
    </row>
    <row r="29" spans="1:105">
      <c r="A29" s="1" t="s">
        <v>35</v>
      </c>
      <c r="C29" s="114">
        <f>C13*2</f>
        <v>8000</v>
      </c>
      <c r="D29" s="114">
        <f t="shared" ref="D29:N29" si="84">D13*2</f>
        <v>8000</v>
      </c>
      <c r="E29" s="114">
        <f t="shared" si="84"/>
        <v>7000</v>
      </c>
      <c r="F29" s="114">
        <f t="shared" si="84"/>
        <v>7000</v>
      </c>
      <c r="G29" s="114">
        <f t="shared" si="84"/>
        <v>6000</v>
      </c>
      <c r="H29" s="114">
        <f t="shared" si="84"/>
        <v>5000</v>
      </c>
      <c r="I29" s="114">
        <f t="shared" si="84"/>
        <v>4000</v>
      </c>
      <c r="J29" s="114">
        <f t="shared" si="84"/>
        <v>3000</v>
      </c>
      <c r="K29" s="114">
        <f t="shared" si="84"/>
        <v>2000</v>
      </c>
      <c r="L29" s="114">
        <f t="shared" si="84"/>
        <v>1000</v>
      </c>
      <c r="M29" s="114">
        <f t="shared" si="84"/>
        <v>1000</v>
      </c>
      <c r="N29" s="114">
        <f t="shared" si="84"/>
        <v>1000</v>
      </c>
      <c r="O29" s="116">
        <f t="shared" ref="O29:O41" si="85">SUM(C29:N29)</f>
        <v>53000</v>
      </c>
      <c r="P29" s="9"/>
      <c r="Q29" s="1"/>
      <c r="R29" s="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E29" s="1" t="s">
        <v>35</v>
      </c>
      <c r="AG29" s="14">
        <f>(C29*19.95)*0.8+(C29*24.95)*0.2</f>
        <v>167600</v>
      </c>
      <c r="AH29" s="14">
        <f t="shared" ref="AH29:AR29" si="86">(D29*19.95)*0.8+(D29*24.95)*0.2</f>
        <v>167600</v>
      </c>
      <c r="AI29" s="14">
        <f t="shared" si="86"/>
        <v>146650</v>
      </c>
      <c r="AJ29" s="14">
        <f t="shared" si="86"/>
        <v>146650</v>
      </c>
      <c r="AK29" s="14">
        <f t="shared" si="86"/>
        <v>125700</v>
      </c>
      <c r="AL29" s="14">
        <f t="shared" si="86"/>
        <v>104750</v>
      </c>
      <c r="AM29" s="14">
        <f t="shared" si="86"/>
        <v>83800</v>
      </c>
      <c r="AN29" s="14">
        <f t="shared" si="86"/>
        <v>62850</v>
      </c>
      <c r="AO29" s="14">
        <f t="shared" si="86"/>
        <v>41900</v>
      </c>
      <c r="AP29" s="14">
        <f t="shared" si="86"/>
        <v>20950</v>
      </c>
      <c r="AQ29" s="14">
        <f t="shared" si="86"/>
        <v>20950</v>
      </c>
      <c r="AR29" s="14">
        <f t="shared" si="86"/>
        <v>20950</v>
      </c>
      <c r="AS29" s="15">
        <f t="shared" ref="AS29:AS41" si="87">SUM(AG29:AR29)</f>
        <v>1110350</v>
      </c>
      <c r="AU29" s="110"/>
      <c r="AV29" s="109"/>
      <c r="BJ29" s="110" t="s">
        <v>35</v>
      </c>
      <c r="BY29" s="110" t="s">
        <v>35</v>
      </c>
      <c r="CN29" s="110" t="s">
        <v>35</v>
      </c>
    </row>
    <row r="30" spans="1:105">
      <c r="A30" s="1" t="s">
        <v>0</v>
      </c>
      <c r="B30" t="s">
        <v>12</v>
      </c>
      <c r="C30" s="114">
        <v>500</v>
      </c>
      <c r="D30" s="114">
        <v>750</v>
      </c>
      <c r="E30" s="114">
        <v>1000</v>
      </c>
      <c r="F30" s="114">
        <v>1000</v>
      </c>
      <c r="G30" s="114">
        <v>1000</v>
      </c>
      <c r="H30" s="114">
        <v>1000</v>
      </c>
      <c r="I30" s="114">
        <v>750</v>
      </c>
      <c r="J30" s="114">
        <v>750</v>
      </c>
      <c r="K30" s="114">
        <v>750</v>
      </c>
      <c r="L30" s="114">
        <v>500</v>
      </c>
      <c r="M30" s="114">
        <v>500</v>
      </c>
      <c r="N30" s="114">
        <v>500</v>
      </c>
      <c r="O30" s="116">
        <f t="shared" si="85"/>
        <v>9000</v>
      </c>
      <c r="P30" s="9"/>
      <c r="Q30" s="1" t="s">
        <v>0</v>
      </c>
      <c r="R30" s="112"/>
      <c r="S30" s="112">
        <v>1.3</v>
      </c>
      <c r="T30" s="112">
        <v>1.3</v>
      </c>
      <c r="U30" s="112">
        <v>1.3</v>
      </c>
      <c r="V30" s="112">
        <v>1.3</v>
      </c>
      <c r="W30" s="112">
        <v>1.3</v>
      </c>
      <c r="X30" s="112">
        <v>1.3</v>
      </c>
      <c r="Y30" s="112">
        <v>1.3</v>
      </c>
      <c r="Z30" s="112">
        <v>1.3</v>
      </c>
      <c r="AA30" s="112">
        <v>1.3</v>
      </c>
      <c r="AB30" s="112">
        <v>1.3</v>
      </c>
      <c r="AC30" s="112">
        <v>1.3</v>
      </c>
      <c r="AE30" s="1" t="s">
        <v>0</v>
      </c>
      <c r="AF30" t="s">
        <v>12</v>
      </c>
      <c r="AG30" s="111">
        <f t="shared" ref="AG30:AG41" si="88">AW30+BL30+CA30+CP30</f>
        <v>13275</v>
      </c>
      <c r="AH30" s="111">
        <f t="shared" ref="AH30:AH41" si="89">AX30+BM30+CB30+CQ30</f>
        <v>19912.5</v>
      </c>
      <c r="AI30" s="111">
        <f t="shared" ref="AI30:AI41" si="90">AY30+BN30+CC30+CR30</f>
        <v>26550</v>
      </c>
      <c r="AJ30" s="111">
        <f t="shared" ref="AJ30:AJ41" si="91">AZ30+BO30+CD30+CS30</f>
        <v>26550</v>
      </c>
      <c r="AK30" s="111">
        <f t="shared" ref="AK30:AK41" si="92">BA30+BP30+CE30+CT30</f>
        <v>26550</v>
      </c>
      <c r="AL30" s="111">
        <f t="shared" ref="AL30:AL41" si="93">BB30+BQ30+CF30+CU30</f>
        <v>26550</v>
      </c>
      <c r="AM30" s="111">
        <f t="shared" ref="AM30:AM41" si="94">BC30+BR30+CG30+CV30</f>
        <v>19912.5</v>
      </c>
      <c r="AN30" s="111">
        <f t="shared" ref="AN30:AN41" si="95">BD30+BS30+CH30+CW30</f>
        <v>19912.5</v>
      </c>
      <c r="AO30" s="111">
        <f t="shared" ref="AO30:AO41" si="96">BE30+BT30+CI30+CX30</f>
        <v>19912.5</v>
      </c>
      <c r="AP30" s="111">
        <f t="shared" ref="AP30:AP41" si="97">BF30+BU30+CJ30+CY30</f>
        <v>13275</v>
      </c>
      <c r="AQ30" s="111">
        <f t="shared" ref="AQ30:AQ41" si="98">BG30+BV30+CK30+CZ30</f>
        <v>13275</v>
      </c>
      <c r="AR30" s="111">
        <f t="shared" ref="AR30:AR41" si="99">BH30+BW30+CL30+DA30</f>
        <v>13275</v>
      </c>
      <c r="AS30" s="15">
        <f t="shared" si="87"/>
        <v>238950</v>
      </c>
      <c r="AU30" s="110" t="s">
        <v>0</v>
      </c>
      <c r="AV30" s="109">
        <v>0.7</v>
      </c>
      <c r="AW30" s="108">
        <f t="shared" ref="AW30:AW41" si="100">C30*$AV30*DownloadPrice</f>
        <v>8732.5</v>
      </c>
      <c r="AX30" s="108">
        <f t="shared" ref="AX30:AX41" si="101">D30*$AV30*DownloadPrice</f>
        <v>13098.75</v>
      </c>
      <c r="AY30" s="108">
        <f t="shared" ref="AY30:AY41" si="102">E30*$AV30*DownloadPrice</f>
        <v>17465</v>
      </c>
      <c r="AZ30" s="108">
        <f t="shared" ref="AZ30:AZ41" si="103">F30*$AV30*DownloadPrice</f>
        <v>17465</v>
      </c>
      <c r="BA30" s="108">
        <f t="shared" ref="BA30:BA41" si="104">G30*$AV30*DownloadPrice</f>
        <v>17465</v>
      </c>
      <c r="BB30" s="108">
        <f t="shared" ref="BB30:BB41" si="105">H30*$AV30*DownloadPrice</f>
        <v>17465</v>
      </c>
      <c r="BC30" s="108">
        <f t="shared" ref="BC30:BC41" si="106">I30*$AV30*DownloadPrice</f>
        <v>13098.75</v>
      </c>
      <c r="BD30" s="108">
        <f t="shared" ref="BD30:BD41" si="107">J30*$AV30*DownloadPrice</f>
        <v>13098.75</v>
      </c>
      <c r="BE30" s="108">
        <f t="shared" ref="BE30:BE41" si="108">K30*$AV30*DownloadPrice</f>
        <v>13098.75</v>
      </c>
      <c r="BF30" s="108">
        <f t="shared" ref="BF30:BF41" si="109">L30*$AV30*DownloadPrice</f>
        <v>8732.5</v>
      </c>
      <c r="BG30" s="108">
        <f t="shared" ref="BG30:BG41" si="110">M30*$AV30*DownloadPrice</f>
        <v>8732.5</v>
      </c>
      <c r="BH30" s="108">
        <f t="shared" ref="BH30:BH41" si="111">N30*$AV30*DownloadPrice</f>
        <v>8732.5</v>
      </c>
      <c r="BJ30" s="110" t="s">
        <v>0</v>
      </c>
      <c r="BK30" s="109">
        <v>0.19</v>
      </c>
      <c r="BL30" s="108">
        <f t="shared" ref="BL30:BL41" si="112">C30*$BK30*CDPrice</f>
        <v>2845.25</v>
      </c>
      <c r="BM30" s="108">
        <f t="shared" ref="BM30:BM41" si="113">D30*$BK30*CDPrice</f>
        <v>4267.875</v>
      </c>
      <c r="BN30" s="108">
        <f t="shared" ref="BN30:BN41" si="114">E30*$BK30*CDPrice</f>
        <v>5690.5</v>
      </c>
      <c r="BO30" s="108">
        <f t="shared" ref="BO30:BO41" si="115">F30*$BK30*CDPrice</f>
        <v>5690.5</v>
      </c>
      <c r="BP30" s="108">
        <f t="shared" ref="BP30:BP41" si="116">G30*$BK30*CDPrice</f>
        <v>5690.5</v>
      </c>
      <c r="BQ30" s="108">
        <f t="shared" ref="BQ30:BQ41" si="117">H30*$BK30*CDPrice</f>
        <v>5690.5</v>
      </c>
      <c r="BR30" s="108">
        <f t="shared" ref="BR30:BR41" si="118">I30*$BK30*CDPrice</f>
        <v>4267.875</v>
      </c>
      <c r="BS30" s="108">
        <f t="shared" ref="BS30:BS41" si="119">J30*$BK30*CDPrice</f>
        <v>4267.875</v>
      </c>
      <c r="BT30" s="108">
        <f t="shared" ref="BT30:BT41" si="120">K30*$BK30*CDPrice</f>
        <v>4267.875</v>
      </c>
      <c r="BU30" s="108">
        <f t="shared" ref="BU30:BU41" si="121">L30*$BK30*CDPrice</f>
        <v>2845.25</v>
      </c>
      <c r="BV30" s="108">
        <f t="shared" ref="BV30:BV41" si="122">M30*$BK30*CDPrice</f>
        <v>2845.25</v>
      </c>
      <c r="BW30" s="108">
        <f t="shared" ref="BW30:BW41" si="123">N30*$BK30*CDPrice</f>
        <v>2845.25</v>
      </c>
      <c r="BY30" s="110" t="s">
        <v>0</v>
      </c>
      <c r="BZ30" s="109">
        <v>0.1</v>
      </c>
      <c r="CA30" s="108">
        <f t="shared" ref="CA30:CA41" si="124">C30*$BZ30*MobilePrice</f>
        <v>1497.5</v>
      </c>
      <c r="CB30" s="108">
        <f t="shared" ref="CB30:CB41" si="125">D30*$BZ30*MobilePrice</f>
        <v>2246.25</v>
      </c>
      <c r="CC30" s="108">
        <f t="shared" ref="CC30:CC41" si="126">E30*$BZ30*MobilePrice</f>
        <v>2995</v>
      </c>
      <c r="CD30" s="108">
        <f t="shared" ref="CD30:CD41" si="127">F30*$BZ30*MobilePrice</f>
        <v>2995</v>
      </c>
      <c r="CE30" s="108">
        <f t="shared" ref="CE30:CE41" si="128">G30*$BZ30*MobilePrice</f>
        <v>2995</v>
      </c>
      <c r="CF30" s="108">
        <f t="shared" ref="CF30:CF41" si="129">H30*$BZ30*MobilePrice</f>
        <v>2995</v>
      </c>
      <c r="CG30" s="108">
        <f t="shared" ref="CG30:CG41" si="130">I30*$BZ30*MobilePrice</f>
        <v>2246.25</v>
      </c>
      <c r="CH30" s="108">
        <f t="shared" ref="CH30:CH41" si="131">J30*$BZ30*MobilePrice</f>
        <v>2246.25</v>
      </c>
      <c r="CI30" s="108">
        <f t="shared" ref="CI30:CI41" si="132">K30*$BZ30*MobilePrice</f>
        <v>2246.25</v>
      </c>
      <c r="CJ30" s="108">
        <f t="shared" ref="CJ30:CJ41" si="133">L30*$BZ30*MobilePrice</f>
        <v>1497.5</v>
      </c>
      <c r="CK30" s="108">
        <f t="shared" ref="CK30:CK41" si="134">M30*$BZ30*MobilePrice</f>
        <v>1497.5</v>
      </c>
      <c r="CL30" s="108">
        <f t="shared" ref="CL30:CL41" si="135">N30*$BZ30*MobilePrice</f>
        <v>1497.5</v>
      </c>
      <c r="CN30" s="110" t="s">
        <v>0</v>
      </c>
      <c r="CO30" s="109">
        <v>0.01</v>
      </c>
      <c r="CP30" s="108">
        <f t="shared" ref="CP30:CP41" si="136">C30*$CO30*ThumbnailPrice</f>
        <v>199.75</v>
      </c>
      <c r="CQ30" s="108">
        <f t="shared" ref="CQ30:CQ41" si="137">D30*$CO30*ThumbnailPrice</f>
        <v>299.625</v>
      </c>
      <c r="CR30" s="108">
        <f t="shared" ref="CR30:CR41" si="138">E30*$CO30*ThumbnailPrice</f>
        <v>399.5</v>
      </c>
      <c r="CS30" s="108">
        <f t="shared" ref="CS30:CS41" si="139">F30*$CO30*ThumbnailPrice</f>
        <v>399.5</v>
      </c>
      <c r="CT30" s="108">
        <f t="shared" ref="CT30:CT41" si="140">G30*$CO30*ThumbnailPrice</f>
        <v>399.5</v>
      </c>
      <c r="CU30" s="108">
        <f t="shared" ref="CU30:CU41" si="141">H30*$CO30*ThumbnailPrice</f>
        <v>399.5</v>
      </c>
      <c r="CV30" s="108">
        <f t="shared" ref="CV30:CV41" si="142">I30*$CO30*ThumbnailPrice</f>
        <v>299.625</v>
      </c>
      <c r="CW30" s="108">
        <f t="shared" ref="CW30:CW41" si="143">J30*$CO30*ThumbnailPrice</f>
        <v>299.625</v>
      </c>
      <c r="CX30" s="108">
        <f t="shared" ref="CX30:CX41" si="144">K30*$CO30*ThumbnailPrice</f>
        <v>299.625</v>
      </c>
      <c r="CY30" s="108">
        <f t="shared" ref="CY30:CY41" si="145">L30*$CO30*ThumbnailPrice</f>
        <v>199.75</v>
      </c>
      <c r="CZ30" s="108">
        <f t="shared" ref="CZ30:CZ41" si="146">M30*$CO30*ThumbnailPrice</f>
        <v>199.75</v>
      </c>
      <c r="DA30" s="108">
        <f t="shared" ref="DA30:DA41" si="147">N30*$CO30*ThumbnailPrice</f>
        <v>199.75</v>
      </c>
    </row>
    <row r="31" spans="1:105">
      <c r="A31" s="1" t="s">
        <v>1</v>
      </c>
      <c r="B31" t="s">
        <v>13</v>
      </c>
      <c r="C31" s="114"/>
      <c r="D31" s="114">
        <v>500</v>
      </c>
      <c r="E31" s="114">
        <v>750</v>
      </c>
      <c r="F31" s="114">
        <v>1000</v>
      </c>
      <c r="G31" s="114">
        <v>1000</v>
      </c>
      <c r="H31" s="114">
        <v>1000</v>
      </c>
      <c r="I31" s="114">
        <v>1000</v>
      </c>
      <c r="J31" s="114">
        <v>750</v>
      </c>
      <c r="K31" s="114">
        <v>750</v>
      </c>
      <c r="L31" s="114">
        <v>750</v>
      </c>
      <c r="M31" s="114">
        <v>500</v>
      </c>
      <c r="N31" s="114">
        <v>500</v>
      </c>
      <c r="O31" s="116">
        <f t="shared" si="85"/>
        <v>8500</v>
      </c>
      <c r="P31" s="9"/>
      <c r="Q31" s="1" t="s">
        <v>1</v>
      </c>
      <c r="R31" s="112"/>
      <c r="S31" s="112"/>
      <c r="T31" s="112">
        <v>1.3</v>
      </c>
      <c r="U31" s="112">
        <v>1.3</v>
      </c>
      <c r="V31" s="112">
        <v>1.3</v>
      </c>
      <c r="W31" s="112">
        <v>1.3</v>
      </c>
      <c r="X31" s="112">
        <v>1.3</v>
      </c>
      <c r="Y31" s="112">
        <v>1.3</v>
      </c>
      <c r="Z31" s="112">
        <v>1.3</v>
      </c>
      <c r="AA31" s="112">
        <v>1.3</v>
      </c>
      <c r="AB31" s="112">
        <v>1.3</v>
      </c>
      <c r="AC31" s="112">
        <v>1.3</v>
      </c>
      <c r="AE31" s="1" t="s">
        <v>1</v>
      </c>
      <c r="AF31" t="s">
        <v>13</v>
      </c>
      <c r="AG31" s="111">
        <f t="shared" si="88"/>
        <v>0</v>
      </c>
      <c r="AH31" s="111">
        <f t="shared" si="89"/>
        <v>13275</v>
      </c>
      <c r="AI31" s="111">
        <f t="shared" si="90"/>
        <v>19912.5</v>
      </c>
      <c r="AJ31" s="111">
        <f t="shared" si="91"/>
        <v>26550</v>
      </c>
      <c r="AK31" s="111">
        <f t="shared" si="92"/>
        <v>26550</v>
      </c>
      <c r="AL31" s="111">
        <f t="shared" si="93"/>
        <v>26550</v>
      </c>
      <c r="AM31" s="111">
        <f t="shared" si="94"/>
        <v>26550</v>
      </c>
      <c r="AN31" s="111">
        <f t="shared" si="95"/>
        <v>19912.5</v>
      </c>
      <c r="AO31" s="111">
        <f t="shared" si="96"/>
        <v>19912.5</v>
      </c>
      <c r="AP31" s="111">
        <f t="shared" si="97"/>
        <v>19912.5</v>
      </c>
      <c r="AQ31" s="111">
        <f t="shared" si="98"/>
        <v>13275</v>
      </c>
      <c r="AR31" s="111">
        <f t="shared" si="99"/>
        <v>13275</v>
      </c>
      <c r="AS31" s="15">
        <f t="shared" si="87"/>
        <v>225675</v>
      </c>
      <c r="AU31" s="110" t="s">
        <v>1</v>
      </c>
      <c r="AV31" s="109">
        <v>0.7</v>
      </c>
      <c r="AW31" s="108">
        <f t="shared" si="100"/>
        <v>0</v>
      </c>
      <c r="AX31" s="108">
        <f t="shared" si="101"/>
        <v>8732.5</v>
      </c>
      <c r="AY31" s="108">
        <f t="shared" si="102"/>
        <v>13098.75</v>
      </c>
      <c r="AZ31" s="108">
        <f t="shared" si="103"/>
        <v>17465</v>
      </c>
      <c r="BA31" s="108">
        <f t="shared" si="104"/>
        <v>17465</v>
      </c>
      <c r="BB31" s="108">
        <f t="shared" si="105"/>
        <v>17465</v>
      </c>
      <c r="BC31" s="108">
        <f t="shared" si="106"/>
        <v>17465</v>
      </c>
      <c r="BD31" s="108">
        <f t="shared" si="107"/>
        <v>13098.75</v>
      </c>
      <c r="BE31" s="108">
        <f t="shared" si="108"/>
        <v>13098.75</v>
      </c>
      <c r="BF31" s="108">
        <f t="shared" si="109"/>
        <v>13098.75</v>
      </c>
      <c r="BG31" s="108">
        <f t="shared" si="110"/>
        <v>8732.5</v>
      </c>
      <c r="BH31" s="108">
        <f t="shared" si="111"/>
        <v>8732.5</v>
      </c>
      <c r="BJ31" s="110" t="s">
        <v>1</v>
      </c>
      <c r="BK31" s="109">
        <v>0.19</v>
      </c>
      <c r="BL31" s="108">
        <f t="shared" si="112"/>
        <v>0</v>
      </c>
      <c r="BM31" s="108">
        <f t="shared" si="113"/>
        <v>2845.25</v>
      </c>
      <c r="BN31" s="108">
        <f t="shared" si="114"/>
        <v>4267.875</v>
      </c>
      <c r="BO31" s="108">
        <f t="shared" si="115"/>
        <v>5690.5</v>
      </c>
      <c r="BP31" s="108">
        <f t="shared" si="116"/>
        <v>5690.5</v>
      </c>
      <c r="BQ31" s="108">
        <f t="shared" si="117"/>
        <v>5690.5</v>
      </c>
      <c r="BR31" s="108">
        <f t="shared" si="118"/>
        <v>5690.5</v>
      </c>
      <c r="BS31" s="108">
        <f t="shared" si="119"/>
        <v>4267.875</v>
      </c>
      <c r="BT31" s="108">
        <f t="shared" si="120"/>
        <v>4267.875</v>
      </c>
      <c r="BU31" s="108">
        <f t="shared" si="121"/>
        <v>4267.875</v>
      </c>
      <c r="BV31" s="108">
        <f t="shared" si="122"/>
        <v>2845.25</v>
      </c>
      <c r="BW31" s="108">
        <f t="shared" si="123"/>
        <v>2845.25</v>
      </c>
      <c r="BY31" s="110" t="s">
        <v>1</v>
      </c>
      <c r="BZ31" s="109">
        <v>0.1</v>
      </c>
      <c r="CA31" s="108">
        <f t="shared" si="124"/>
        <v>0</v>
      </c>
      <c r="CB31" s="108">
        <f t="shared" si="125"/>
        <v>1497.5</v>
      </c>
      <c r="CC31" s="108">
        <f t="shared" si="126"/>
        <v>2246.25</v>
      </c>
      <c r="CD31" s="108">
        <f t="shared" si="127"/>
        <v>2995</v>
      </c>
      <c r="CE31" s="108">
        <f t="shared" si="128"/>
        <v>2995</v>
      </c>
      <c r="CF31" s="108">
        <f t="shared" si="129"/>
        <v>2995</v>
      </c>
      <c r="CG31" s="108">
        <f t="shared" si="130"/>
        <v>2995</v>
      </c>
      <c r="CH31" s="108">
        <f t="shared" si="131"/>
        <v>2246.25</v>
      </c>
      <c r="CI31" s="108">
        <f t="shared" si="132"/>
        <v>2246.25</v>
      </c>
      <c r="CJ31" s="108">
        <f t="shared" si="133"/>
        <v>2246.25</v>
      </c>
      <c r="CK31" s="108">
        <f t="shared" si="134"/>
        <v>1497.5</v>
      </c>
      <c r="CL31" s="108">
        <f t="shared" si="135"/>
        <v>1497.5</v>
      </c>
      <c r="CN31" s="110" t="s">
        <v>1</v>
      </c>
      <c r="CO31" s="109">
        <v>0.01</v>
      </c>
      <c r="CP31" s="108">
        <f t="shared" si="136"/>
        <v>0</v>
      </c>
      <c r="CQ31" s="108">
        <f t="shared" si="137"/>
        <v>199.75</v>
      </c>
      <c r="CR31" s="108">
        <f t="shared" si="138"/>
        <v>299.625</v>
      </c>
      <c r="CS31" s="108">
        <f t="shared" si="139"/>
        <v>399.5</v>
      </c>
      <c r="CT31" s="108">
        <f t="shared" si="140"/>
        <v>399.5</v>
      </c>
      <c r="CU31" s="108">
        <f t="shared" si="141"/>
        <v>399.5</v>
      </c>
      <c r="CV31" s="108">
        <f t="shared" si="142"/>
        <v>399.5</v>
      </c>
      <c r="CW31" s="108">
        <f t="shared" si="143"/>
        <v>299.625</v>
      </c>
      <c r="CX31" s="108">
        <f t="shared" si="144"/>
        <v>299.625</v>
      </c>
      <c r="CY31" s="108">
        <f t="shared" si="145"/>
        <v>299.625</v>
      </c>
      <c r="CZ31" s="108">
        <f t="shared" si="146"/>
        <v>199.75</v>
      </c>
      <c r="DA31" s="108">
        <f t="shared" si="147"/>
        <v>199.75</v>
      </c>
    </row>
    <row r="32" spans="1:105">
      <c r="A32" s="1" t="s">
        <v>2</v>
      </c>
      <c r="B32" t="s">
        <v>4</v>
      </c>
      <c r="C32" s="114"/>
      <c r="D32" s="114"/>
      <c r="E32" s="114">
        <v>500</v>
      </c>
      <c r="F32" s="114">
        <v>750</v>
      </c>
      <c r="G32" s="114">
        <v>1000</v>
      </c>
      <c r="H32" s="114">
        <v>1000</v>
      </c>
      <c r="I32" s="114">
        <v>1000</v>
      </c>
      <c r="J32" s="114">
        <v>1000</v>
      </c>
      <c r="K32" s="114">
        <v>750</v>
      </c>
      <c r="L32" s="114">
        <v>750</v>
      </c>
      <c r="M32" s="114">
        <v>750</v>
      </c>
      <c r="N32" s="114">
        <v>500</v>
      </c>
      <c r="O32" s="116">
        <f t="shared" si="85"/>
        <v>8000</v>
      </c>
      <c r="P32" s="9"/>
      <c r="Q32" s="1" t="s">
        <v>2</v>
      </c>
      <c r="R32" s="112"/>
      <c r="S32" s="112"/>
      <c r="T32" s="112"/>
      <c r="U32" s="112">
        <v>1.3</v>
      </c>
      <c r="V32" s="112">
        <v>1.3</v>
      </c>
      <c r="W32" s="112">
        <v>1.3</v>
      </c>
      <c r="X32" s="112">
        <v>1.3</v>
      </c>
      <c r="Y32" s="112">
        <v>1.3</v>
      </c>
      <c r="Z32" s="112">
        <v>1.3</v>
      </c>
      <c r="AA32" s="112">
        <v>1.3</v>
      </c>
      <c r="AB32" s="112">
        <v>1.3</v>
      </c>
      <c r="AC32" s="112">
        <v>1.3</v>
      </c>
      <c r="AE32" s="1" t="s">
        <v>2</v>
      </c>
      <c r="AF32" t="s">
        <v>4</v>
      </c>
      <c r="AG32" s="111">
        <f t="shared" si="88"/>
        <v>0</v>
      </c>
      <c r="AH32" s="111">
        <f t="shared" si="89"/>
        <v>0</v>
      </c>
      <c r="AI32" s="111">
        <f t="shared" si="90"/>
        <v>13275</v>
      </c>
      <c r="AJ32" s="111">
        <f t="shared" si="91"/>
        <v>19912.5</v>
      </c>
      <c r="AK32" s="111">
        <f t="shared" si="92"/>
        <v>26550</v>
      </c>
      <c r="AL32" s="111">
        <f t="shared" si="93"/>
        <v>26550</v>
      </c>
      <c r="AM32" s="111">
        <f t="shared" si="94"/>
        <v>26550</v>
      </c>
      <c r="AN32" s="111">
        <f t="shared" si="95"/>
        <v>26550</v>
      </c>
      <c r="AO32" s="111">
        <f t="shared" si="96"/>
        <v>19912.5</v>
      </c>
      <c r="AP32" s="111">
        <f t="shared" si="97"/>
        <v>19912.5</v>
      </c>
      <c r="AQ32" s="111">
        <f t="shared" si="98"/>
        <v>19912.5</v>
      </c>
      <c r="AR32" s="111">
        <f t="shared" si="99"/>
        <v>13275</v>
      </c>
      <c r="AS32" s="15">
        <f t="shared" si="87"/>
        <v>212400</v>
      </c>
      <c r="AU32" s="110" t="s">
        <v>2</v>
      </c>
      <c r="AV32" s="109">
        <v>0.7</v>
      </c>
      <c r="AW32" s="108">
        <f t="shared" si="100"/>
        <v>0</v>
      </c>
      <c r="AX32" s="108">
        <f t="shared" si="101"/>
        <v>0</v>
      </c>
      <c r="AY32" s="108">
        <f t="shared" si="102"/>
        <v>8732.5</v>
      </c>
      <c r="AZ32" s="108">
        <f t="shared" si="103"/>
        <v>13098.75</v>
      </c>
      <c r="BA32" s="108">
        <f t="shared" si="104"/>
        <v>17465</v>
      </c>
      <c r="BB32" s="108">
        <f t="shared" si="105"/>
        <v>17465</v>
      </c>
      <c r="BC32" s="108">
        <f t="shared" si="106"/>
        <v>17465</v>
      </c>
      <c r="BD32" s="108">
        <f t="shared" si="107"/>
        <v>17465</v>
      </c>
      <c r="BE32" s="108">
        <f t="shared" si="108"/>
        <v>13098.75</v>
      </c>
      <c r="BF32" s="108">
        <f t="shared" si="109"/>
        <v>13098.75</v>
      </c>
      <c r="BG32" s="108">
        <f t="shared" si="110"/>
        <v>13098.75</v>
      </c>
      <c r="BH32" s="108">
        <f t="shared" si="111"/>
        <v>8732.5</v>
      </c>
      <c r="BJ32" s="110" t="s">
        <v>2</v>
      </c>
      <c r="BK32" s="109">
        <v>0.19</v>
      </c>
      <c r="BL32" s="108">
        <f t="shared" si="112"/>
        <v>0</v>
      </c>
      <c r="BM32" s="108">
        <f t="shared" si="113"/>
        <v>0</v>
      </c>
      <c r="BN32" s="108">
        <f t="shared" si="114"/>
        <v>2845.25</v>
      </c>
      <c r="BO32" s="108">
        <f t="shared" si="115"/>
        <v>4267.875</v>
      </c>
      <c r="BP32" s="108">
        <f t="shared" si="116"/>
        <v>5690.5</v>
      </c>
      <c r="BQ32" s="108">
        <f t="shared" si="117"/>
        <v>5690.5</v>
      </c>
      <c r="BR32" s="108">
        <f t="shared" si="118"/>
        <v>5690.5</v>
      </c>
      <c r="BS32" s="108">
        <f t="shared" si="119"/>
        <v>5690.5</v>
      </c>
      <c r="BT32" s="108">
        <f t="shared" si="120"/>
        <v>4267.875</v>
      </c>
      <c r="BU32" s="108">
        <f t="shared" si="121"/>
        <v>4267.875</v>
      </c>
      <c r="BV32" s="108">
        <f t="shared" si="122"/>
        <v>4267.875</v>
      </c>
      <c r="BW32" s="108">
        <f t="shared" si="123"/>
        <v>2845.25</v>
      </c>
      <c r="BY32" s="110" t="s">
        <v>2</v>
      </c>
      <c r="BZ32" s="109">
        <v>0.1</v>
      </c>
      <c r="CA32" s="108">
        <f t="shared" si="124"/>
        <v>0</v>
      </c>
      <c r="CB32" s="108">
        <f t="shared" si="125"/>
        <v>0</v>
      </c>
      <c r="CC32" s="108">
        <f t="shared" si="126"/>
        <v>1497.5</v>
      </c>
      <c r="CD32" s="108">
        <f t="shared" si="127"/>
        <v>2246.25</v>
      </c>
      <c r="CE32" s="108">
        <f t="shared" si="128"/>
        <v>2995</v>
      </c>
      <c r="CF32" s="108">
        <f t="shared" si="129"/>
        <v>2995</v>
      </c>
      <c r="CG32" s="108">
        <f t="shared" si="130"/>
        <v>2995</v>
      </c>
      <c r="CH32" s="108">
        <f t="shared" si="131"/>
        <v>2995</v>
      </c>
      <c r="CI32" s="108">
        <f t="shared" si="132"/>
        <v>2246.25</v>
      </c>
      <c r="CJ32" s="108">
        <f t="shared" si="133"/>
        <v>2246.25</v>
      </c>
      <c r="CK32" s="108">
        <f t="shared" si="134"/>
        <v>2246.25</v>
      </c>
      <c r="CL32" s="108">
        <f t="shared" si="135"/>
        <v>1497.5</v>
      </c>
      <c r="CN32" s="110" t="s">
        <v>2</v>
      </c>
      <c r="CO32" s="109">
        <v>0.01</v>
      </c>
      <c r="CP32" s="108">
        <f t="shared" si="136"/>
        <v>0</v>
      </c>
      <c r="CQ32" s="108">
        <f t="shared" si="137"/>
        <v>0</v>
      </c>
      <c r="CR32" s="108">
        <f t="shared" si="138"/>
        <v>199.75</v>
      </c>
      <c r="CS32" s="108">
        <f t="shared" si="139"/>
        <v>299.625</v>
      </c>
      <c r="CT32" s="108">
        <f t="shared" si="140"/>
        <v>399.5</v>
      </c>
      <c r="CU32" s="108">
        <f t="shared" si="141"/>
        <v>399.5</v>
      </c>
      <c r="CV32" s="108">
        <f t="shared" si="142"/>
        <v>399.5</v>
      </c>
      <c r="CW32" s="108">
        <f t="shared" si="143"/>
        <v>399.5</v>
      </c>
      <c r="CX32" s="108">
        <f t="shared" si="144"/>
        <v>299.625</v>
      </c>
      <c r="CY32" s="108">
        <f t="shared" si="145"/>
        <v>299.625</v>
      </c>
      <c r="CZ32" s="108">
        <f t="shared" si="146"/>
        <v>299.625</v>
      </c>
      <c r="DA32" s="108">
        <f t="shared" si="147"/>
        <v>199.75</v>
      </c>
    </row>
    <row r="33" spans="1:105">
      <c r="A33" s="1" t="s">
        <v>3</v>
      </c>
      <c r="B33" t="s">
        <v>14</v>
      </c>
      <c r="C33" s="114"/>
      <c r="D33" s="114"/>
      <c r="E33" s="114"/>
      <c r="F33" s="114">
        <v>500</v>
      </c>
      <c r="G33" s="114">
        <v>750</v>
      </c>
      <c r="H33" s="114">
        <v>1000</v>
      </c>
      <c r="I33" s="114">
        <v>1000</v>
      </c>
      <c r="J33" s="114">
        <v>1000</v>
      </c>
      <c r="K33" s="114">
        <v>1000</v>
      </c>
      <c r="L33" s="114">
        <v>750</v>
      </c>
      <c r="M33" s="114">
        <v>750</v>
      </c>
      <c r="N33" s="114">
        <v>750</v>
      </c>
      <c r="O33" s="116">
        <f t="shared" si="85"/>
        <v>7500</v>
      </c>
      <c r="P33" s="9"/>
      <c r="Q33" s="1" t="s">
        <v>3</v>
      </c>
      <c r="R33" s="112"/>
      <c r="S33" s="112"/>
      <c r="T33" s="112"/>
      <c r="U33" s="112"/>
      <c r="V33" s="112">
        <v>1.3</v>
      </c>
      <c r="W33" s="112">
        <v>1.3</v>
      </c>
      <c r="X33" s="112">
        <v>1.3</v>
      </c>
      <c r="Y33" s="112">
        <v>1.3</v>
      </c>
      <c r="Z33" s="112">
        <v>1.3</v>
      </c>
      <c r="AA33" s="112">
        <v>1.3</v>
      </c>
      <c r="AB33" s="112">
        <v>1.3</v>
      </c>
      <c r="AC33" s="112">
        <v>1.3</v>
      </c>
      <c r="AE33" s="1" t="s">
        <v>3</v>
      </c>
      <c r="AF33" t="s">
        <v>14</v>
      </c>
      <c r="AG33" s="111">
        <f t="shared" si="88"/>
        <v>0</v>
      </c>
      <c r="AH33" s="111">
        <f t="shared" si="89"/>
        <v>0</v>
      </c>
      <c r="AI33" s="111">
        <f t="shared" si="90"/>
        <v>0</v>
      </c>
      <c r="AJ33" s="111">
        <f t="shared" si="91"/>
        <v>13275</v>
      </c>
      <c r="AK33" s="111">
        <f t="shared" si="92"/>
        <v>19912.5</v>
      </c>
      <c r="AL33" s="111">
        <f t="shared" si="93"/>
        <v>26550</v>
      </c>
      <c r="AM33" s="111">
        <f t="shared" si="94"/>
        <v>26550</v>
      </c>
      <c r="AN33" s="111">
        <f t="shared" si="95"/>
        <v>26550</v>
      </c>
      <c r="AO33" s="111">
        <f t="shared" si="96"/>
        <v>26550</v>
      </c>
      <c r="AP33" s="111">
        <f t="shared" si="97"/>
        <v>19912.5</v>
      </c>
      <c r="AQ33" s="111">
        <f t="shared" si="98"/>
        <v>19912.5</v>
      </c>
      <c r="AR33" s="111">
        <f t="shared" si="99"/>
        <v>19912.5</v>
      </c>
      <c r="AS33" s="15">
        <f t="shared" si="87"/>
        <v>199125</v>
      </c>
      <c r="AU33" s="110" t="s">
        <v>3</v>
      </c>
      <c r="AV33" s="109">
        <v>0.7</v>
      </c>
      <c r="AW33" s="108">
        <f t="shared" si="100"/>
        <v>0</v>
      </c>
      <c r="AX33" s="108">
        <f t="shared" si="101"/>
        <v>0</v>
      </c>
      <c r="AY33" s="108">
        <f t="shared" si="102"/>
        <v>0</v>
      </c>
      <c r="AZ33" s="108">
        <f t="shared" si="103"/>
        <v>8732.5</v>
      </c>
      <c r="BA33" s="108">
        <f t="shared" si="104"/>
        <v>13098.75</v>
      </c>
      <c r="BB33" s="108">
        <f t="shared" si="105"/>
        <v>17465</v>
      </c>
      <c r="BC33" s="108">
        <f t="shared" si="106"/>
        <v>17465</v>
      </c>
      <c r="BD33" s="108">
        <f t="shared" si="107"/>
        <v>17465</v>
      </c>
      <c r="BE33" s="108">
        <f t="shared" si="108"/>
        <v>17465</v>
      </c>
      <c r="BF33" s="108">
        <f t="shared" si="109"/>
        <v>13098.75</v>
      </c>
      <c r="BG33" s="108">
        <f t="shared" si="110"/>
        <v>13098.75</v>
      </c>
      <c r="BH33" s="108">
        <f t="shared" si="111"/>
        <v>13098.75</v>
      </c>
      <c r="BJ33" s="110" t="s">
        <v>3</v>
      </c>
      <c r="BK33" s="109">
        <v>0.19</v>
      </c>
      <c r="BL33" s="108">
        <f t="shared" si="112"/>
        <v>0</v>
      </c>
      <c r="BM33" s="108">
        <f t="shared" si="113"/>
        <v>0</v>
      </c>
      <c r="BN33" s="108">
        <f t="shared" si="114"/>
        <v>0</v>
      </c>
      <c r="BO33" s="108">
        <f t="shared" si="115"/>
        <v>2845.25</v>
      </c>
      <c r="BP33" s="108">
        <f t="shared" si="116"/>
        <v>4267.875</v>
      </c>
      <c r="BQ33" s="108">
        <f t="shared" si="117"/>
        <v>5690.5</v>
      </c>
      <c r="BR33" s="108">
        <f t="shared" si="118"/>
        <v>5690.5</v>
      </c>
      <c r="BS33" s="108">
        <f t="shared" si="119"/>
        <v>5690.5</v>
      </c>
      <c r="BT33" s="108">
        <f t="shared" si="120"/>
        <v>5690.5</v>
      </c>
      <c r="BU33" s="108">
        <f t="shared" si="121"/>
        <v>4267.875</v>
      </c>
      <c r="BV33" s="108">
        <f t="shared" si="122"/>
        <v>4267.875</v>
      </c>
      <c r="BW33" s="108">
        <f t="shared" si="123"/>
        <v>4267.875</v>
      </c>
      <c r="BY33" s="110" t="s">
        <v>3</v>
      </c>
      <c r="BZ33" s="109">
        <v>0.1</v>
      </c>
      <c r="CA33" s="108">
        <f t="shared" si="124"/>
        <v>0</v>
      </c>
      <c r="CB33" s="108">
        <f t="shared" si="125"/>
        <v>0</v>
      </c>
      <c r="CC33" s="108">
        <f t="shared" si="126"/>
        <v>0</v>
      </c>
      <c r="CD33" s="108">
        <f t="shared" si="127"/>
        <v>1497.5</v>
      </c>
      <c r="CE33" s="108">
        <f t="shared" si="128"/>
        <v>2246.25</v>
      </c>
      <c r="CF33" s="108">
        <f t="shared" si="129"/>
        <v>2995</v>
      </c>
      <c r="CG33" s="108">
        <f t="shared" si="130"/>
        <v>2995</v>
      </c>
      <c r="CH33" s="108">
        <f t="shared" si="131"/>
        <v>2995</v>
      </c>
      <c r="CI33" s="108">
        <f t="shared" si="132"/>
        <v>2995</v>
      </c>
      <c r="CJ33" s="108">
        <f t="shared" si="133"/>
        <v>2246.25</v>
      </c>
      <c r="CK33" s="108">
        <f t="shared" si="134"/>
        <v>2246.25</v>
      </c>
      <c r="CL33" s="108">
        <f t="shared" si="135"/>
        <v>2246.25</v>
      </c>
      <c r="CN33" s="110" t="s">
        <v>3</v>
      </c>
      <c r="CO33" s="109">
        <v>0.01</v>
      </c>
      <c r="CP33" s="108">
        <f t="shared" si="136"/>
        <v>0</v>
      </c>
      <c r="CQ33" s="108">
        <f t="shared" si="137"/>
        <v>0</v>
      </c>
      <c r="CR33" s="108">
        <f t="shared" si="138"/>
        <v>0</v>
      </c>
      <c r="CS33" s="108">
        <f t="shared" si="139"/>
        <v>199.75</v>
      </c>
      <c r="CT33" s="108">
        <f t="shared" si="140"/>
        <v>299.625</v>
      </c>
      <c r="CU33" s="108">
        <f t="shared" si="141"/>
        <v>399.5</v>
      </c>
      <c r="CV33" s="108">
        <f t="shared" si="142"/>
        <v>399.5</v>
      </c>
      <c r="CW33" s="108">
        <f t="shared" si="143"/>
        <v>399.5</v>
      </c>
      <c r="CX33" s="108">
        <f t="shared" si="144"/>
        <v>399.5</v>
      </c>
      <c r="CY33" s="108">
        <f t="shared" si="145"/>
        <v>299.625</v>
      </c>
      <c r="CZ33" s="108">
        <f t="shared" si="146"/>
        <v>299.625</v>
      </c>
      <c r="DA33" s="108">
        <f t="shared" si="147"/>
        <v>299.625</v>
      </c>
    </row>
    <row r="34" spans="1:105">
      <c r="A34" s="1" t="s">
        <v>8</v>
      </c>
      <c r="B34" t="s">
        <v>17</v>
      </c>
      <c r="C34" s="114"/>
      <c r="D34" s="114"/>
      <c r="E34" s="114"/>
      <c r="F34" s="114"/>
      <c r="G34" s="114">
        <v>500</v>
      </c>
      <c r="H34" s="114">
        <v>750</v>
      </c>
      <c r="I34" s="114">
        <v>1000</v>
      </c>
      <c r="J34" s="114">
        <v>1000</v>
      </c>
      <c r="K34" s="114">
        <v>1000</v>
      </c>
      <c r="L34" s="114">
        <v>1000</v>
      </c>
      <c r="M34" s="114">
        <v>750</v>
      </c>
      <c r="N34" s="114">
        <v>750</v>
      </c>
      <c r="O34" s="116">
        <f t="shared" si="85"/>
        <v>6750</v>
      </c>
      <c r="P34" s="9"/>
      <c r="Q34" s="1" t="s">
        <v>8</v>
      </c>
      <c r="R34" s="112"/>
      <c r="S34" s="112"/>
      <c r="T34" s="112"/>
      <c r="U34" s="112"/>
      <c r="V34" s="112"/>
      <c r="W34" s="112">
        <v>1.3</v>
      </c>
      <c r="X34" s="112">
        <v>1.3</v>
      </c>
      <c r="Y34" s="112">
        <v>1.3</v>
      </c>
      <c r="Z34" s="112">
        <v>1.3</v>
      </c>
      <c r="AA34" s="112">
        <v>1.3</v>
      </c>
      <c r="AB34" s="112">
        <v>1.3</v>
      </c>
      <c r="AC34" s="112">
        <v>1.3</v>
      </c>
      <c r="AE34" s="1" t="s">
        <v>8</v>
      </c>
      <c r="AF34" t="s">
        <v>17</v>
      </c>
      <c r="AG34" s="111">
        <f t="shared" si="88"/>
        <v>0</v>
      </c>
      <c r="AH34" s="111">
        <f t="shared" si="89"/>
        <v>0</v>
      </c>
      <c r="AI34" s="111">
        <f t="shared" si="90"/>
        <v>0</v>
      </c>
      <c r="AJ34" s="111">
        <f t="shared" si="91"/>
        <v>0</v>
      </c>
      <c r="AK34" s="111">
        <f t="shared" si="92"/>
        <v>13275</v>
      </c>
      <c r="AL34" s="111">
        <f t="shared" si="93"/>
        <v>19912.5</v>
      </c>
      <c r="AM34" s="111">
        <f t="shared" si="94"/>
        <v>26550</v>
      </c>
      <c r="AN34" s="111">
        <f t="shared" si="95"/>
        <v>26550</v>
      </c>
      <c r="AO34" s="111">
        <f t="shared" si="96"/>
        <v>26550</v>
      </c>
      <c r="AP34" s="111">
        <f t="shared" si="97"/>
        <v>26550</v>
      </c>
      <c r="AQ34" s="111">
        <f t="shared" si="98"/>
        <v>19912.5</v>
      </c>
      <c r="AR34" s="111">
        <f t="shared" si="99"/>
        <v>19912.5</v>
      </c>
      <c r="AS34" s="15">
        <f t="shared" si="87"/>
        <v>179212.5</v>
      </c>
      <c r="AU34" s="110" t="s">
        <v>8</v>
      </c>
      <c r="AV34" s="109">
        <v>0.7</v>
      </c>
      <c r="AW34" s="108">
        <f t="shared" si="100"/>
        <v>0</v>
      </c>
      <c r="AX34" s="108">
        <f t="shared" si="101"/>
        <v>0</v>
      </c>
      <c r="AY34" s="108">
        <f t="shared" si="102"/>
        <v>0</v>
      </c>
      <c r="AZ34" s="108">
        <f t="shared" si="103"/>
        <v>0</v>
      </c>
      <c r="BA34" s="108">
        <f t="shared" si="104"/>
        <v>8732.5</v>
      </c>
      <c r="BB34" s="108">
        <f t="shared" si="105"/>
        <v>13098.75</v>
      </c>
      <c r="BC34" s="108">
        <f t="shared" si="106"/>
        <v>17465</v>
      </c>
      <c r="BD34" s="108">
        <f t="shared" si="107"/>
        <v>17465</v>
      </c>
      <c r="BE34" s="108">
        <f t="shared" si="108"/>
        <v>17465</v>
      </c>
      <c r="BF34" s="108">
        <f t="shared" si="109"/>
        <v>17465</v>
      </c>
      <c r="BG34" s="108">
        <f t="shared" si="110"/>
        <v>13098.75</v>
      </c>
      <c r="BH34" s="108">
        <f t="shared" si="111"/>
        <v>13098.75</v>
      </c>
      <c r="BJ34" s="110" t="s">
        <v>8</v>
      </c>
      <c r="BK34" s="109">
        <v>0.19</v>
      </c>
      <c r="BL34" s="108">
        <f t="shared" si="112"/>
        <v>0</v>
      </c>
      <c r="BM34" s="108">
        <f t="shared" si="113"/>
        <v>0</v>
      </c>
      <c r="BN34" s="108">
        <f t="shared" si="114"/>
        <v>0</v>
      </c>
      <c r="BO34" s="108">
        <f t="shared" si="115"/>
        <v>0</v>
      </c>
      <c r="BP34" s="108">
        <f t="shared" si="116"/>
        <v>2845.25</v>
      </c>
      <c r="BQ34" s="108">
        <f t="shared" si="117"/>
        <v>4267.875</v>
      </c>
      <c r="BR34" s="108">
        <f t="shared" si="118"/>
        <v>5690.5</v>
      </c>
      <c r="BS34" s="108">
        <f t="shared" si="119"/>
        <v>5690.5</v>
      </c>
      <c r="BT34" s="108">
        <f t="shared" si="120"/>
        <v>5690.5</v>
      </c>
      <c r="BU34" s="108">
        <f t="shared" si="121"/>
        <v>5690.5</v>
      </c>
      <c r="BV34" s="108">
        <f t="shared" si="122"/>
        <v>4267.875</v>
      </c>
      <c r="BW34" s="108">
        <f t="shared" si="123"/>
        <v>4267.875</v>
      </c>
      <c r="BY34" s="110" t="s">
        <v>8</v>
      </c>
      <c r="BZ34" s="109">
        <v>0.1</v>
      </c>
      <c r="CA34" s="108">
        <f t="shared" si="124"/>
        <v>0</v>
      </c>
      <c r="CB34" s="108">
        <f t="shared" si="125"/>
        <v>0</v>
      </c>
      <c r="CC34" s="108">
        <f t="shared" si="126"/>
        <v>0</v>
      </c>
      <c r="CD34" s="108">
        <f t="shared" si="127"/>
        <v>0</v>
      </c>
      <c r="CE34" s="108">
        <f t="shared" si="128"/>
        <v>1497.5</v>
      </c>
      <c r="CF34" s="108">
        <f t="shared" si="129"/>
        <v>2246.25</v>
      </c>
      <c r="CG34" s="108">
        <f t="shared" si="130"/>
        <v>2995</v>
      </c>
      <c r="CH34" s="108">
        <f t="shared" si="131"/>
        <v>2995</v>
      </c>
      <c r="CI34" s="108">
        <f t="shared" si="132"/>
        <v>2995</v>
      </c>
      <c r="CJ34" s="108">
        <f t="shared" si="133"/>
        <v>2995</v>
      </c>
      <c r="CK34" s="108">
        <f t="shared" si="134"/>
        <v>2246.25</v>
      </c>
      <c r="CL34" s="108">
        <f t="shared" si="135"/>
        <v>2246.25</v>
      </c>
      <c r="CN34" s="110" t="s">
        <v>8</v>
      </c>
      <c r="CO34" s="109">
        <v>0.01</v>
      </c>
      <c r="CP34" s="108">
        <f t="shared" si="136"/>
        <v>0</v>
      </c>
      <c r="CQ34" s="108">
        <f t="shared" si="137"/>
        <v>0</v>
      </c>
      <c r="CR34" s="108">
        <f t="shared" si="138"/>
        <v>0</v>
      </c>
      <c r="CS34" s="108">
        <f t="shared" si="139"/>
        <v>0</v>
      </c>
      <c r="CT34" s="108">
        <f t="shared" si="140"/>
        <v>199.75</v>
      </c>
      <c r="CU34" s="108">
        <f t="shared" si="141"/>
        <v>299.625</v>
      </c>
      <c r="CV34" s="108">
        <f t="shared" si="142"/>
        <v>399.5</v>
      </c>
      <c r="CW34" s="108">
        <f t="shared" si="143"/>
        <v>399.5</v>
      </c>
      <c r="CX34" s="108">
        <f t="shared" si="144"/>
        <v>399.5</v>
      </c>
      <c r="CY34" s="108">
        <f t="shared" si="145"/>
        <v>399.5</v>
      </c>
      <c r="CZ34" s="108">
        <f t="shared" si="146"/>
        <v>299.625</v>
      </c>
      <c r="DA34" s="108">
        <f t="shared" si="147"/>
        <v>299.625</v>
      </c>
    </row>
    <row r="35" spans="1:105">
      <c r="A35" s="1" t="s">
        <v>9</v>
      </c>
      <c r="B35" t="s">
        <v>5</v>
      </c>
      <c r="C35" s="114"/>
      <c r="D35" s="114"/>
      <c r="E35" s="114"/>
      <c r="F35" s="114"/>
      <c r="G35" s="114"/>
      <c r="H35" s="114">
        <v>500</v>
      </c>
      <c r="I35" s="114">
        <v>750</v>
      </c>
      <c r="J35" s="114">
        <v>1000</v>
      </c>
      <c r="K35" s="114">
        <v>1000</v>
      </c>
      <c r="L35" s="114">
        <v>1000</v>
      </c>
      <c r="M35" s="114">
        <v>1000</v>
      </c>
      <c r="N35" s="114">
        <v>750</v>
      </c>
      <c r="O35" s="116">
        <f t="shared" si="85"/>
        <v>6000</v>
      </c>
      <c r="P35" s="9"/>
      <c r="Q35" s="1" t="s">
        <v>9</v>
      </c>
      <c r="R35" s="112"/>
      <c r="S35" s="112"/>
      <c r="T35" s="112"/>
      <c r="U35" s="112"/>
      <c r="V35" s="112"/>
      <c r="W35" s="112"/>
      <c r="X35" s="112">
        <v>1.3</v>
      </c>
      <c r="Y35" s="112">
        <v>1.3</v>
      </c>
      <c r="Z35" s="112">
        <v>1.3</v>
      </c>
      <c r="AA35" s="112">
        <v>1.3</v>
      </c>
      <c r="AB35" s="112">
        <v>1.3</v>
      </c>
      <c r="AC35" s="112">
        <v>1.3</v>
      </c>
      <c r="AE35" s="1" t="s">
        <v>9</v>
      </c>
      <c r="AF35" t="s">
        <v>5</v>
      </c>
      <c r="AG35" s="111">
        <f t="shared" si="88"/>
        <v>0</v>
      </c>
      <c r="AH35" s="111">
        <f t="shared" si="89"/>
        <v>0</v>
      </c>
      <c r="AI35" s="111">
        <f t="shared" si="90"/>
        <v>0</v>
      </c>
      <c r="AJ35" s="111">
        <f t="shared" si="91"/>
        <v>0</v>
      </c>
      <c r="AK35" s="111">
        <f t="shared" si="92"/>
        <v>0</v>
      </c>
      <c r="AL35" s="111">
        <f t="shared" si="93"/>
        <v>13275</v>
      </c>
      <c r="AM35" s="111">
        <f t="shared" si="94"/>
        <v>19912.5</v>
      </c>
      <c r="AN35" s="111">
        <f t="shared" si="95"/>
        <v>26550</v>
      </c>
      <c r="AO35" s="111">
        <f t="shared" si="96"/>
        <v>26550</v>
      </c>
      <c r="AP35" s="111">
        <f t="shared" si="97"/>
        <v>26550</v>
      </c>
      <c r="AQ35" s="111">
        <f t="shared" si="98"/>
        <v>26550</v>
      </c>
      <c r="AR35" s="111">
        <f t="shared" si="99"/>
        <v>19912.5</v>
      </c>
      <c r="AS35" s="15">
        <f t="shared" si="87"/>
        <v>159300</v>
      </c>
      <c r="AU35" s="110" t="s">
        <v>9</v>
      </c>
      <c r="AV35" s="109">
        <v>0.7</v>
      </c>
      <c r="AW35" s="108">
        <f t="shared" si="100"/>
        <v>0</v>
      </c>
      <c r="AX35" s="108">
        <f t="shared" si="101"/>
        <v>0</v>
      </c>
      <c r="AY35" s="108">
        <f t="shared" si="102"/>
        <v>0</v>
      </c>
      <c r="AZ35" s="108">
        <f t="shared" si="103"/>
        <v>0</v>
      </c>
      <c r="BA35" s="108">
        <f t="shared" si="104"/>
        <v>0</v>
      </c>
      <c r="BB35" s="108">
        <f t="shared" si="105"/>
        <v>8732.5</v>
      </c>
      <c r="BC35" s="108">
        <f t="shared" si="106"/>
        <v>13098.75</v>
      </c>
      <c r="BD35" s="108">
        <f t="shared" si="107"/>
        <v>17465</v>
      </c>
      <c r="BE35" s="108">
        <f t="shared" si="108"/>
        <v>17465</v>
      </c>
      <c r="BF35" s="108">
        <f t="shared" si="109"/>
        <v>17465</v>
      </c>
      <c r="BG35" s="108">
        <f t="shared" si="110"/>
        <v>17465</v>
      </c>
      <c r="BH35" s="108">
        <f t="shared" si="111"/>
        <v>13098.75</v>
      </c>
      <c r="BJ35" s="110" t="s">
        <v>9</v>
      </c>
      <c r="BK35" s="109">
        <v>0.19</v>
      </c>
      <c r="BL35" s="108">
        <f t="shared" si="112"/>
        <v>0</v>
      </c>
      <c r="BM35" s="108">
        <f t="shared" si="113"/>
        <v>0</v>
      </c>
      <c r="BN35" s="108">
        <f t="shared" si="114"/>
        <v>0</v>
      </c>
      <c r="BO35" s="108">
        <f t="shared" si="115"/>
        <v>0</v>
      </c>
      <c r="BP35" s="108">
        <f t="shared" si="116"/>
        <v>0</v>
      </c>
      <c r="BQ35" s="108">
        <f t="shared" si="117"/>
        <v>2845.25</v>
      </c>
      <c r="BR35" s="108">
        <f t="shared" si="118"/>
        <v>4267.875</v>
      </c>
      <c r="BS35" s="108">
        <f t="shared" si="119"/>
        <v>5690.5</v>
      </c>
      <c r="BT35" s="108">
        <f t="shared" si="120"/>
        <v>5690.5</v>
      </c>
      <c r="BU35" s="108">
        <f t="shared" si="121"/>
        <v>5690.5</v>
      </c>
      <c r="BV35" s="108">
        <f t="shared" si="122"/>
        <v>5690.5</v>
      </c>
      <c r="BW35" s="108">
        <f t="shared" si="123"/>
        <v>4267.875</v>
      </c>
      <c r="BY35" s="110" t="s">
        <v>9</v>
      </c>
      <c r="BZ35" s="109">
        <v>0.1</v>
      </c>
      <c r="CA35" s="108">
        <f t="shared" si="124"/>
        <v>0</v>
      </c>
      <c r="CB35" s="108">
        <f t="shared" si="125"/>
        <v>0</v>
      </c>
      <c r="CC35" s="108">
        <f t="shared" si="126"/>
        <v>0</v>
      </c>
      <c r="CD35" s="108">
        <f t="shared" si="127"/>
        <v>0</v>
      </c>
      <c r="CE35" s="108">
        <f t="shared" si="128"/>
        <v>0</v>
      </c>
      <c r="CF35" s="108">
        <f t="shared" si="129"/>
        <v>1497.5</v>
      </c>
      <c r="CG35" s="108">
        <f t="shared" si="130"/>
        <v>2246.25</v>
      </c>
      <c r="CH35" s="108">
        <f t="shared" si="131"/>
        <v>2995</v>
      </c>
      <c r="CI35" s="108">
        <f t="shared" si="132"/>
        <v>2995</v>
      </c>
      <c r="CJ35" s="108">
        <f t="shared" si="133"/>
        <v>2995</v>
      </c>
      <c r="CK35" s="108">
        <f t="shared" si="134"/>
        <v>2995</v>
      </c>
      <c r="CL35" s="108">
        <f t="shared" si="135"/>
        <v>2246.25</v>
      </c>
      <c r="CN35" s="110" t="s">
        <v>9</v>
      </c>
      <c r="CO35" s="109">
        <v>0.01</v>
      </c>
      <c r="CP35" s="108">
        <f t="shared" si="136"/>
        <v>0</v>
      </c>
      <c r="CQ35" s="108">
        <f t="shared" si="137"/>
        <v>0</v>
      </c>
      <c r="CR35" s="108">
        <f t="shared" si="138"/>
        <v>0</v>
      </c>
      <c r="CS35" s="108">
        <f t="shared" si="139"/>
        <v>0</v>
      </c>
      <c r="CT35" s="108">
        <f t="shared" si="140"/>
        <v>0</v>
      </c>
      <c r="CU35" s="108">
        <f t="shared" si="141"/>
        <v>199.75</v>
      </c>
      <c r="CV35" s="108">
        <f t="shared" si="142"/>
        <v>299.625</v>
      </c>
      <c r="CW35" s="108">
        <f t="shared" si="143"/>
        <v>399.5</v>
      </c>
      <c r="CX35" s="108">
        <f t="shared" si="144"/>
        <v>399.5</v>
      </c>
      <c r="CY35" s="108">
        <f t="shared" si="145"/>
        <v>399.5</v>
      </c>
      <c r="CZ35" s="108">
        <f t="shared" si="146"/>
        <v>399.5</v>
      </c>
      <c r="DA35" s="108">
        <f t="shared" si="147"/>
        <v>299.625</v>
      </c>
    </row>
    <row r="36" spans="1:105">
      <c r="A36" s="1" t="s">
        <v>10</v>
      </c>
      <c r="B36" t="s">
        <v>18</v>
      </c>
      <c r="C36" s="114"/>
      <c r="D36" s="114"/>
      <c r="E36" s="114"/>
      <c r="F36" s="114"/>
      <c r="G36" s="114"/>
      <c r="H36" s="114"/>
      <c r="I36" s="114">
        <v>500</v>
      </c>
      <c r="J36" s="114">
        <v>750</v>
      </c>
      <c r="K36" s="114">
        <v>1000</v>
      </c>
      <c r="L36" s="114">
        <v>1000</v>
      </c>
      <c r="M36" s="114">
        <v>1000</v>
      </c>
      <c r="N36" s="114">
        <v>1000</v>
      </c>
      <c r="O36" s="116">
        <f t="shared" si="85"/>
        <v>5250</v>
      </c>
      <c r="P36" s="9"/>
      <c r="Q36" s="1" t="s">
        <v>10</v>
      </c>
      <c r="R36" s="112"/>
      <c r="S36" s="112"/>
      <c r="T36" s="112"/>
      <c r="U36" s="112"/>
      <c r="V36" s="112"/>
      <c r="W36" s="112"/>
      <c r="X36" s="112"/>
      <c r="Y36" s="112">
        <v>1.3</v>
      </c>
      <c r="Z36" s="112">
        <v>1.3</v>
      </c>
      <c r="AA36" s="112">
        <v>1.3</v>
      </c>
      <c r="AB36" s="112">
        <v>1.3</v>
      </c>
      <c r="AC36" s="112">
        <v>1.3</v>
      </c>
      <c r="AE36" s="1" t="s">
        <v>10</v>
      </c>
      <c r="AF36" t="s">
        <v>18</v>
      </c>
      <c r="AG36" s="111">
        <f t="shared" si="88"/>
        <v>0</v>
      </c>
      <c r="AH36" s="111">
        <f t="shared" si="89"/>
        <v>0</v>
      </c>
      <c r="AI36" s="111">
        <f t="shared" si="90"/>
        <v>0</v>
      </c>
      <c r="AJ36" s="111">
        <f t="shared" si="91"/>
        <v>0</v>
      </c>
      <c r="AK36" s="111">
        <f t="shared" si="92"/>
        <v>0</v>
      </c>
      <c r="AL36" s="111">
        <f t="shared" si="93"/>
        <v>0</v>
      </c>
      <c r="AM36" s="111">
        <f t="shared" si="94"/>
        <v>13275</v>
      </c>
      <c r="AN36" s="111">
        <f t="shared" si="95"/>
        <v>19912.5</v>
      </c>
      <c r="AO36" s="111">
        <f t="shared" si="96"/>
        <v>26550</v>
      </c>
      <c r="AP36" s="111">
        <f t="shared" si="97"/>
        <v>26550</v>
      </c>
      <c r="AQ36" s="111">
        <f t="shared" si="98"/>
        <v>26550</v>
      </c>
      <c r="AR36" s="111">
        <f t="shared" si="99"/>
        <v>26550</v>
      </c>
      <c r="AS36" s="15">
        <f t="shared" si="87"/>
        <v>139387.5</v>
      </c>
      <c r="AU36" s="110" t="s">
        <v>10</v>
      </c>
      <c r="AV36" s="109">
        <v>0.7</v>
      </c>
      <c r="AW36" s="108">
        <f t="shared" si="100"/>
        <v>0</v>
      </c>
      <c r="AX36" s="108">
        <f t="shared" si="101"/>
        <v>0</v>
      </c>
      <c r="AY36" s="108">
        <f t="shared" si="102"/>
        <v>0</v>
      </c>
      <c r="AZ36" s="108">
        <f t="shared" si="103"/>
        <v>0</v>
      </c>
      <c r="BA36" s="108">
        <f t="shared" si="104"/>
        <v>0</v>
      </c>
      <c r="BB36" s="108">
        <f t="shared" si="105"/>
        <v>0</v>
      </c>
      <c r="BC36" s="108">
        <f t="shared" si="106"/>
        <v>8732.5</v>
      </c>
      <c r="BD36" s="108">
        <f t="shared" si="107"/>
        <v>13098.75</v>
      </c>
      <c r="BE36" s="108">
        <f t="shared" si="108"/>
        <v>17465</v>
      </c>
      <c r="BF36" s="108">
        <f t="shared" si="109"/>
        <v>17465</v>
      </c>
      <c r="BG36" s="108">
        <f t="shared" si="110"/>
        <v>17465</v>
      </c>
      <c r="BH36" s="108">
        <f t="shared" si="111"/>
        <v>17465</v>
      </c>
      <c r="BJ36" s="110" t="s">
        <v>10</v>
      </c>
      <c r="BK36" s="109">
        <v>0.19</v>
      </c>
      <c r="BL36" s="108">
        <f t="shared" si="112"/>
        <v>0</v>
      </c>
      <c r="BM36" s="108">
        <f t="shared" si="113"/>
        <v>0</v>
      </c>
      <c r="BN36" s="108">
        <f t="shared" si="114"/>
        <v>0</v>
      </c>
      <c r="BO36" s="108">
        <f t="shared" si="115"/>
        <v>0</v>
      </c>
      <c r="BP36" s="108">
        <f t="shared" si="116"/>
        <v>0</v>
      </c>
      <c r="BQ36" s="108">
        <f t="shared" si="117"/>
        <v>0</v>
      </c>
      <c r="BR36" s="108">
        <f t="shared" si="118"/>
        <v>2845.25</v>
      </c>
      <c r="BS36" s="108">
        <f t="shared" si="119"/>
        <v>4267.875</v>
      </c>
      <c r="BT36" s="108">
        <f t="shared" si="120"/>
        <v>5690.5</v>
      </c>
      <c r="BU36" s="108">
        <f t="shared" si="121"/>
        <v>5690.5</v>
      </c>
      <c r="BV36" s="108">
        <f t="shared" si="122"/>
        <v>5690.5</v>
      </c>
      <c r="BW36" s="108">
        <f t="shared" si="123"/>
        <v>5690.5</v>
      </c>
      <c r="BY36" s="110" t="s">
        <v>10</v>
      </c>
      <c r="BZ36" s="109">
        <v>0.1</v>
      </c>
      <c r="CA36" s="108">
        <f t="shared" si="124"/>
        <v>0</v>
      </c>
      <c r="CB36" s="108">
        <f t="shared" si="125"/>
        <v>0</v>
      </c>
      <c r="CC36" s="108">
        <f t="shared" si="126"/>
        <v>0</v>
      </c>
      <c r="CD36" s="108">
        <f t="shared" si="127"/>
        <v>0</v>
      </c>
      <c r="CE36" s="108">
        <f t="shared" si="128"/>
        <v>0</v>
      </c>
      <c r="CF36" s="108">
        <f t="shared" si="129"/>
        <v>0</v>
      </c>
      <c r="CG36" s="108">
        <f t="shared" si="130"/>
        <v>1497.5</v>
      </c>
      <c r="CH36" s="108">
        <f t="shared" si="131"/>
        <v>2246.25</v>
      </c>
      <c r="CI36" s="108">
        <f t="shared" si="132"/>
        <v>2995</v>
      </c>
      <c r="CJ36" s="108">
        <f t="shared" si="133"/>
        <v>2995</v>
      </c>
      <c r="CK36" s="108">
        <f t="shared" si="134"/>
        <v>2995</v>
      </c>
      <c r="CL36" s="108">
        <f t="shared" si="135"/>
        <v>2995</v>
      </c>
      <c r="CN36" s="110" t="s">
        <v>10</v>
      </c>
      <c r="CO36" s="109">
        <v>0.01</v>
      </c>
      <c r="CP36" s="108">
        <f t="shared" si="136"/>
        <v>0</v>
      </c>
      <c r="CQ36" s="108">
        <f t="shared" si="137"/>
        <v>0</v>
      </c>
      <c r="CR36" s="108">
        <f t="shared" si="138"/>
        <v>0</v>
      </c>
      <c r="CS36" s="108">
        <f t="shared" si="139"/>
        <v>0</v>
      </c>
      <c r="CT36" s="108">
        <f t="shared" si="140"/>
        <v>0</v>
      </c>
      <c r="CU36" s="108">
        <f t="shared" si="141"/>
        <v>0</v>
      </c>
      <c r="CV36" s="108">
        <f t="shared" si="142"/>
        <v>199.75</v>
      </c>
      <c r="CW36" s="108">
        <f t="shared" si="143"/>
        <v>299.625</v>
      </c>
      <c r="CX36" s="108">
        <f t="shared" si="144"/>
        <v>399.5</v>
      </c>
      <c r="CY36" s="108">
        <f t="shared" si="145"/>
        <v>399.5</v>
      </c>
      <c r="CZ36" s="108">
        <f t="shared" si="146"/>
        <v>399.5</v>
      </c>
      <c r="DA36" s="108">
        <f t="shared" si="147"/>
        <v>399.5</v>
      </c>
    </row>
    <row r="37" spans="1:105">
      <c r="A37" s="1" t="s">
        <v>11</v>
      </c>
      <c r="B37" t="s">
        <v>15</v>
      </c>
      <c r="C37" s="114"/>
      <c r="D37" s="114"/>
      <c r="E37" s="114"/>
      <c r="F37" s="114"/>
      <c r="G37" s="114"/>
      <c r="H37" s="114"/>
      <c r="I37" s="114"/>
      <c r="J37" s="114">
        <v>500</v>
      </c>
      <c r="K37" s="114">
        <v>750</v>
      </c>
      <c r="L37" s="114">
        <v>1000</v>
      </c>
      <c r="M37" s="114">
        <v>1000</v>
      </c>
      <c r="N37" s="114">
        <v>1000</v>
      </c>
      <c r="O37" s="116">
        <f t="shared" si="85"/>
        <v>4250</v>
      </c>
      <c r="P37" s="9"/>
      <c r="Q37" s="1" t="s">
        <v>11</v>
      </c>
      <c r="R37" s="112"/>
      <c r="S37" s="112"/>
      <c r="T37" s="112"/>
      <c r="U37" s="112"/>
      <c r="V37" s="112"/>
      <c r="W37" s="112"/>
      <c r="X37" s="112"/>
      <c r="Y37" s="112"/>
      <c r="Z37" s="112">
        <v>1.3</v>
      </c>
      <c r="AA37" s="112">
        <v>1.3</v>
      </c>
      <c r="AB37" s="112">
        <v>1.3</v>
      </c>
      <c r="AC37" s="112">
        <v>1.3</v>
      </c>
      <c r="AE37" s="1" t="s">
        <v>11</v>
      </c>
      <c r="AF37" t="s">
        <v>15</v>
      </c>
      <c r="AG37" s="111">
        <f t="shared" si="88"/>
        <v>0</v>
      </c>
      <c r="AH37" s="111">
        <f t="shared" si="89"/>
        <v>0</v>
      </c>
      <c r="AI37" s="111">
        <f t="shared" si="90"/>
        <v>0</v>
      </c>
      <c r="AJ37" s="111">
        <f t="shared" si="91"/>
        <v>0</v>
      </c>
      <c r="AK37" s="111">
        <f t="shared" si="92"/>
        <v>0</v>
      </c>
      <c r="AL37" s="111">
        <f t="shared" si="93"/>
        <v>0</v>
      </c>
      <c r="AM37" s="111">
        <f t="shared" si="94"/>
        <v>0</v>
      </c>
      <c r="AN37" s="111">
        <f t="shared" si="95"/>
        <v>13275</v>
      </c>
      <c r="AO37" s="111">
        <f t="shared" si="96"/>
        <v>19912.5</v>
      </c>
      <c r="AP37" s="111">
        <f t="shared" si="97"/>
        <v>26550</v>
      </c>
      <c r="AQ37" s="111">
        <f t="shared" si="98"/>
        <v>26550</v>
      </c>
      <c r="AR37" s="111">
        <f t="shared" si="99"/>
        <v>26550</v>
      </c>
      <c r="AS37" s="15">
        <f t="shared" si="87"/>
        <v>112837.5</v>
      </c>
      <c r="AU37" s="110" t="s">
        <v>11</v>
      </c>
      <c r="AV37" s="109">
        <v>0.7</v>
      </c>
      <c r="AW37" s="108">
        <f t="shared" si="100"/>
        <v>0</v>
      </c>
      <c r="AX37" s="108">
        <f t="shared" si="101"/>
        <v>0</v>
      </c>
      <c r="AY37" s="108">
        <f t="shared" si="102"/>
        <v>0</v>
      </c>
      <c r="AZ37" s="108">
        <f t="shared" si="103"/>
        <v>0</v>
      </c>
      <c r="BA37" s="108">
        <f t="shared" si="104"/>
        <v>0</v>
      </c>
      <c r="BB37" s="108">
        <f t="shared" si="105"/>
        <v>0</v>
      </c>
      <c r="BC37" s="108">
        <f t="shared" si="106"/>
        <v>0</v>
      </c>
      <c r="BD37" s="108">
        <f t="shared" si="107"/>
        <v>8732.5</v>
      </c>
      <c r="BE37" s="108">
        <f t="shared" si="108"/>
        <v>13098.75</v>
      </c>
      <c r="BF37" s="108">
        <f t="shared" si="109"/>
        <v>17465</v>
      </c>
      <c r="BG37" s="108">
        <f t="shared" si="110"/>
        <v>17465</v>
      </c>
      <c r="BH37" s="108">
        <f t="shared" si="111"/>
        <v>17465</v>
      </c>
      <c r="BJ37" s="110" t="s">
        <v>11</v>
      </c>
      <c r="BK37" s="109">
        <v>0.19</v>
      </c>
      <c r="BL37" s="108">
        <f t="shared" si="112"/>
        <v>0</v>
      </c>
      <c r="BM37" s="108">
        <f t="shared" si="113"/>
        <v>0</v>
      </c>
      <c r="BN37" s="108">
        <f t="shared" si="114"/>
        <v>0</v>
      </c>
      <c r="BO37" s="108">
        <f t="shared" si="115"/>
        <v>0</v>
      </c>
      <c r="BP37" s="108">
        <f t="shared" si="116"/>
        <v>0</v>
      </c>
      <c r="BQ37" s="108">
        <f t="shared" si="117"/>
        <v>0</v>
      </c>
      <c r="BR37" s="108">
        <f t="shared" si="118"/>
        <v>0</v>
      </c>
      <c r="BS37" s="108">
        <f t="shared" si="119"/>
        <v>2845.25</v>
      </c>
      <c r="BT37" s="108">
        <f t="shared" si="120"/>
        <v>4267.875</v>
      </c>
      <c r="BU37" s="108">
        <f t="shared" si="121"/>
        <v>5690.5</v>
      </c>
      <c r="BV37" s="108">
        <f t="shared" si="122"/>
        <v>5690.5</v>
      </c>
      <c r="BW37" s="108">
        <f t="shared" si="123"/>
        <v>5690.5</v>
      </c>
      <c r="BY37" s="110" t="s">
        <v>11</v>
      </c>
      <c r="BZ37" s="109">
        <v>0.1</v>
      </c>
      <c r="CA37" s="108">
        <f t="shared" si="124"/>
        <v>0</v>
      </c>
      <c r="CB37" s="108">
        <f t="shared" si="125"/>
        <v>0</v>
      </c>
      <c r="CC37" s="108">
        <f t="shared" si="126"/>
        <v>0</v>
      </c>
      <c r="CD37" s="108">
        <f t="shared" si="127"/>
        <v>0</v>
      </c>
      <c r="CE37" s="108">
        <f t="shared" si="128"/>
        <v>0</v>
      </c>
      <c r="CF37" s="108">
        <f t="shared" si="129"/>
        <v>0</v>
      </c>
      <c r="CG37" s="108">
        <f t="shared" si="130"/>
        <v>0</v>
      </c>
      <c r="CH37" s="108">
        <f t="shared" si="131"/>
        <v>1497.5</v>
      </c>
      <c r="CI37" s="108">
        <f t="shared" si="132"/>
        <v>2246.25</v>
      </c>
      <c r="CJ37" s="108">
        <f t="shared" si="133"/>
        <v>2995</v>
      </c>
      <c r="CK37" s="108">
        <f t="shared" si="134"/>
        <v>2995</v>
      </c>
      <c r="CL37" s="108">
        <f t="shared" si="135"/>
        <v>2995</v>
      </c>
      <c r="CN37" s="110" t="s">
        <v>11</v>
      </c>
      <c r="CO37" s="109">
        <v>0.01</v>
      </c>
      <c r="CP37" s="108">
        <f t="shared" si="136"/>
        <v>0</v>
      </c>
      <c r="CQ37" s="108">
        <f t="shared" si="137"/>
        <v>0</v>
      </c>
      <c r="CR37" s="108">
        <f t="shared" si="138"/>
        <v>0</v>
      </c>
      <c r="CS37" s="108">
        <f t="shared" si="139"/>
        <v>0</v>
      </c>
      <c r="CT37" s="108">
        <f t="shared" si="140"/>
        <v>0</v>
      </c>
      <c r="CU37" s="108">
        <f t="shared" si="141"/>
        <v>0</v>
      </c>
      <c r="CV37" s="108">
        <f t="shared" si="142"/>
        <v>0</v>
      </c>
      <c r="CW37" s="108">
        <f t="shared" si="143"/>
        <v>199.75</v>
      </c>
      <c r="CX37" s="108">
        <f t="shared" si="144"/>
        <v>299.625</v>
      </c>
      <c r="CY37" s="108">
        <f t="shared" si="145"/>
        <v>399.5</v>
      </c>
      <c r="CZ37" s="108">
        <f t="shared" si="146"/>
        <v>399.5</v>
      </c>
      <c r="DA37" s="108">
        <f t="shared" si="147"/>
        <v>399.5</v>
      </c>
    </row>
    <row r="38" spans="1:105">
      <c r="A38" s="1" t="s">
        <v>20</v>
      </c>
      <c r="B38" t="s">
        <v>16</v>
      </c>
      <c r="C38" s="114"/>
      <c r="D38" s="114"/>
      <c r="E38" s="114"/>
      <c r="F38" s="114"/>
      <c r="G38" s="114"/>
      <c r="H38" s="114"/>
      <c r="I38" s="114"/>
      <c r="J38" s="114"/>
      <c r="K38" s="114">
        <v>500</v>
      </c>
      <c r="L38" s="114">
        <v>750</v>
      </c>
      <c r="M38" s="114">
        <v>1000</v>
      </c>
      <c r="N38" s="114">
        <v>1000</v>
      </c>
      <c r="O38" s="116">
        <f t="shared" si="85"/>
        <v>3250</v>
      </c>
      <c r="P38" s="9"/>
      <c r="Q38" s="1" t="s">
        <v>20</v>
      </c>
      <c r="R38" s="112"/>
      <c r="S38" s="112"/>
      <c r="T38" s="112"/>
      <c r="U38" s="112"/>
      <c r="V38" s="112"/>
      <c r="W38" s="112"/>
      <c r="X38" s="112"/>
      <c r="Y38" s="112"/>
      <c r="Z38" s="112"/>
      <c r="AA38" s="112">
        <v>1.3</v>
      </c>
      <c r="AB38" s="112">
        <v>1.3</v>
      </c>
      <c r="AC38" s="112">
        <v>1.3</v>
      </c>
      <c r="AE38" s="1" t="s">
        <v>20</v>
      </c>
      <c r="AF38" t="s">
        <v>16</v>
      </c>
      <c r="AG38" s="111">
        <f t="shared" si="88"/>
        <v>0</v>
      </c>
      <c r="AH38" s="111">
        <f t="shared" si="89"/>
        <v>0</v>
      </c>
      <c r="AI38" s="111">
        <f t="shared" si="90"/>
        <v>0</v>
      </c>
      <c r="AJ38" s="111">
        <f t="shared" si="91"/>
        <v>0</v>
      </c>
      <c r="AK38" s="111">
        <f t="shared" si="92"/>
        <v>0</v>
      </c>
      <c r="AL38" s="111">
        <f t="shared" si="93"/>
        <v>0</v>
      </c>
      <c r="AM38" s="111">
        <f t="shared" si="94"/>
        <v>0</v>
      </c>
      <c r="AN38" s="111">
        <f t="shared" si="95"/>
        <v>0</v>
      </c>
      <c r="AO38" s="111">
        <f t="shared" si="96"/>
        <v>13275</v>
      </c>
      <c r="AP38" s="111">
        <f t="shared" si="97"/>
        <v>19912.5</v>
      </c>
      <c r="AQ38" s="111">
        <f t="shared" si="98"/>
        <v>26550</v>
      </c>
      <c r="AR38" s="111">
        <f t="shared" si="99"/>
        <v>26550</v>
      </c>
      <c r="AS38" s="15">
        <f t="shared" si="87"/>
        <v>86287.5</v>
      </c>
      <c r="AU38" s="110" t="s">
        <v>20</v>
      </c>
      <c r="AV38" s="109">
        <v>0.7</v>
      </c>
      <c r="AW38" s="108">
        <f t="shared" si="100"/>
        <v>0</v>
      </c>
      <c r="AX38" s="108">
        <f t="shared" si="101"/>
        <v>0</v>
      </c>
      <c r="AY38" s="108">
        <f t="shared" si="102"/>
        <v>0</v>
      </c>
      <c r="AZ38" s="108">
        <f t="shared" si="103"/>
        <v>0</v>
      </c>
      <c r="BA38" s="108">
        <f t="shared" si="104"/>
        <v>0</v>
      </c>
      <c r="BB38" s="108">
        <f t="shared" si="105"/>
        <v>0</v>
      </c>
      <c r="BC38" s="108">
        <f t="shared" si="106"/>
        <v>0</v>
      </c>
      <c r="BD38" s="108">
        <f t="shared" si="107"/>
        <v>0</v>
      </c>
      <c r="BE38" s="108">
        <f t="shared" si="108"/>
        <v>8732.5</v>
      </c>
      <c r="BF38" s="108">
        <f t="shared" si="109"/>
        <v>13098.75</v>
      </c>
      <c r="BG38" s="108">
        <f t="shared" si="110"/>
        <v>17465</v>
      </c>
      <c r="BH38" s="108">
        <f t="shared" si="111"/>
        <v>17465</v>
      </c>
      <c r="BJ38" s="110" t="s">
        <v>20</v>
      </c>
      <c r="BK38" s="109">
        <v>0.19</v>
      </c>
      <c r="BL38" s="108">
        <f t="shared" si="112"/>
        <v>0</v>
      </c>
      <c r="BM38" s="108">
        <f t="shared" si="113"/>
        <v>0</v>
      </c>
      <c r="BN38" s="108">
        <f t="shared" si="114"/>
        <v>0</v>
      </c>
      <c r="BO38" s="108">
        <f t="shared" si="115"/>
        <v>0</v>
      </c>
      <c r="BP38" s="108">
        <f t="shared" si="116"/>
        <v>0</v>
      </c>
      <c r="BQ38" s="108">
        <f t="shared" si="117"/>
        <v>0</v>
      </c>
      <c r="BR38" s="108">
        <f t="shared" si="118"/>
        <v>0</v>
      </c>
      <c r="BS38" s="108">
        <f t="shared" si="119"/>
        <v>0</v>
      </c>
      <c r="BT38" s="108">
        <f t="shared" si="120"/>
        <v>2845.25</v>
      </c>
      <c r="BU38" s="108">
        <f t="shared" si="121"/>
        <v>4267.875</v>
      </c>
      <c r="BV38" s="108">
        <f t="shared" si="122"/>
        <v>5690.5</v>
      </c>
      <c r="BW38" s="108">
        <f t="shared" si="123"/>
        <v>5690.5</v>
      </c>
      <c r="BY38" s="110" t="s">
        <v>20</v>
      </c>
      <c r="BZ38" s="109">
        <v>0.1</v>
      </c>
      <c r="CA38" s="108">
        <f t="shared" si="124"/>
        <v>0</v>
      </c>
      <c r="CB38" s="108">
        <f t="shared" si="125"/>
        <v>0</v>
      </c>
      <c r="CC38" s="108">
        <f t="shared" si="126"/>
        <v>0</v>
      </c>
      <c r="CD38" s="108">
        <f t="shared" si="127"/>
        <v>0</v>
      </c>
      <c r="CE38" s="108">
        <f t="shared" si="128"/>
        <v>0</v>
      </c>
      <c r="CF38" s="108">
        <f t="shared" si="129"/>
        <v>0</v>
      </c>
      <c r="CG38" s="108">
        <f t="shared" si="130"/>
        <v>0</v>
      </c>
      <c r="CH38" s="108">
        <f t="shared" si="131"/>
        <v>0</v>
      </c>
      <c r="CI38" s="108">
        <f t="shared" si="132"/>
        <v>1497.5</v>
      </c>
      <c r="CJ38" s="108">
        <f t="shared" si="133"/>
        <v>2246.25</v>
      </c>
      <c r="CK38" s="108">
        <f t="shared" si="134"/>
        <v>2995</v>
      </c>
      <c r="CL38" s="108">
        <f t="shared" si="135"/>
        <v>2995</v>
      </c>
      <c r="CN38" s="110" t="s">
        <v>20</v>
      </c>
      <c r="CO38" s="109">
        <v>0.01</v>
      </c>
      <c r="CP38" s="108">
        <f t="shared" si="136"/>
        <v>0</v>
      </c>
      <c r="CQ38" s="108">
        <f t="shared" si="137"/>
        <v>0</v>
      </c>
      <c r="CR38" s="108">
        <f t="shared" si="138"/>
        <v>0</v>
      </c>
      <c r="CS38" s="108">
        <f t="shared" si="139"/>
        <v>0</v>
      </c>
      <c r="CT38" s="108">
        <f t="shared" si="140"/>
        <v>0</v>
      </c>
      <c r="CU38" s="108">
        <f t="shared" si="141"/>
        <v>0</v>
      </c>
      <c r="CV38" s="108">
        <f t="shared" si="142"/>
        <v>0</v>
      </c>
      <c r="CW38" s="108">
        <f t="shared" si="143"/>
        <v>0</v>
      </c>
      <c r="CX38" s="108">
        <f t="shared" si="144"/>
        <v>199.75</v>
      </c>
      <c r="CY38" s="108">
        <f t="shared" si="145"/>
        <v>299.625</v>
      </c>
      <c r="CZ38" s="108">
        <f t="shared" si="146"/>
        <v>399.5</v>
      </c>
      <c r="DA38" s="108">
        <f t="shared" si="147"/>
        <v>399.5</v>
      </c>
    </row>
    <row r="39" spans="1:105">
      <c r="A39" s="1" t="s">
        <v>21</v>
      </c>
      <c r="B39" t="s">
        <v>6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>
        <v>500</v>
      </c>
      <c r="M39" s="114">
        <v>750</v>
      </c>
      <c r="N39" s="114">
        <v>1000</v>
      </c>
      <c r="O39" s="116">
        <f t="shared" si="85"/>
        <v>2250</v>
      </c>
      <c r="P39" s="9"/>
      <c r="Q39" s="1" t="s">
        <v>21</v>
      </c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>
        <v>1.3</v>
      </c>
      <c r="AC39" s="112">
        <v>1.3</v>
      </c>
      <c r="AE39" s="1" t="s">
        <v>21</v>
      </c>
      <c r="AF39" t="s">
        <v>6</v>
      </c>
      <c r="AG39" s="111">
        <f t="shared" si="88"/>
        <v>0</v>
      </c>
      <c r="AH39" s="111">
        <f t="shared" si="89"/>
        <v>0</v>
      </c>
      <c r="AI39" s="111">
        <f t="shared" si="90"/>
        <v>0</v>
      </c>
      <c r="AJ39" s="111">
        <f t="shared" si="91"/>
        <v>0</v>
      </c>
      <c r="AK39" s="111">
        <f t="shared" si="92"/>
        <v>0</v>
      </c>
      <c r="AL39" s="111">
        <f t="shared" si="93"/>
        <v>0</v>
      </c>
      <c r="AM39" s="111">
        <f t="shared" si="94"/>
        <v>0</v>
      </c>
      <c r="AN39" s="111">
        <f t="shared" si="95"/>
        <v>0</v>
      </c>
      <c r="AO39" s="111">
        <f t="shared" si="96"/>
        <v>0</v>
      </c>
      <c r="AP39" s="111">
        <f t="shared" si="97"/>
        <v>13275</v>
      </c>
      <c r="AQ39" s="111">
        <f t="shared" si="98"/>
        <v>19912.5</v>
      </c>
      <c r="AR39" s="111">
        <f t="shared" si="99"/>
        <v>26550</v>
      </c>
      <c r="AS39" s="15">
        <f t="shared" si="87"/>
        <v>59737.5</v>
      </c>
      <c r="AU39" s="110" t="s">
        <v>21</v>
      </c>
      <c r="AV39" s="109">
        <v>0.7</v>
      </c>
      <c r="AW39" s="108">
        <f t="shared" si="100"/>
        <v>0</v>
      </c>
      <c r="AX39" s="108">
        <f t="shared" si="101"/>
        <v>0</v>
      </c>
      <c r="AY39" s="108">
        <f t="shared" si="102"/>
        <v>0</v>
      </c>
      <c r="AZ39" s="108">
        <f t="shared" si="103"/>
        <v>0</v>
      </c>
      <c r="BA39" s="108">
        <f t="shared" si="104"/>
        <v>0</v>
      </c>
      <c r="BB39" s="108">
        <f t="shared" si="105"/>
        <v>0</v>
      </c>
      <c r="BC39" s="108">
        <f t="shared" si="106"/>
        <v>0</v>
      </c>
      <c r="BD39" s="108">
        <f t="shared" si="107"/>
        <v>0</v>
      </c>
      <c r="BE39" s="108">
        <f t="shared" si="108"/>
        <v>0</v>
      </c>
      <c r="BF39" s="108">
        <f t="shared" si="109"/>
        <v>8732.5</v>
      </c>
      <c r="BG39" s="108">
        <f t="shared" si="110"/>
        <v>13098.75</v>
      </c>
      <c r="BH39" s="108">
        <f t="shared" si="111"/>
        <v>17465</v>
      </c>
      <c r="BJ39" s="110" t="s">
        <v>21</v>
      </c>
      <c r="BK39" s="109">
        <v>0.19</v>
      </c>
      <c r="BL39" s="108">
        <f t="shared" si="112"/>
        <v>0</v>
      </c>
      <c r="BM39" s="108">
        <f t="shared" si="113"/>
        <v>0</v>
      </c>
      <c r="BN39" s="108">
        <f t="shared" si="114"/>
        <v>0</v>
      </c>
      <c r="BO39" s="108">
        <f t="shared" si="115"/>
        <v>0</v>
      </c>
      <c r="BP39" s="108">
        <f t="shared" si="116"/>
        <v>0</v>
      </c>
      <c r="BQ39" s="108">
        <f t="shared" si="117"/>
        <v>0</v>
      </c>
      <c r="BR39" s="108">
        <f t="shared" si="118"/>
        <v>0</v>
      </c>
      <c r="BS39" s="108">
        <f t="shared" si="119"/>
        <v>0</v>
      </c>
      <c r="BT39" s="108">
        <f t="shared" si="120"/>
        <v>0</v>
      </c>
      <c r="BU39" s="108">
        <f t="shared" si="121"/>
        <v>2845.25</v>
      </c>
      <c r="BV39" s="108">
        <f t="shared" si="122"/>
        <v>4267.875</v>
      </c>
      <c r="BW39" s="108">
        <f t="shared" si="123"/>
        <v>5690.5</v>
      </c>
      <c r="BY39" s="110" t="s">
        <v>21</v>
      </c>
      <c r="BZ39" s="109">
        <v>0.1</v>
      </c>
      <c r="CA39" s="108">
        <f t="shared" si="124"/>
        <v>0</v>
      </c>
      <c r="CB39" s="108">
        <f t="shared" si="125"/>
        <v>0</v>
      </c>
      <c r="CC39" s="108">
        <f t="shared" si="126"/>
        <v>0</v>
      </c>
      <c r="CD39" s="108">
        <f t="shared" si="127"/>
        <v>0</v>
      </c>
      <c r="CE39" s="108">
        <f t="shared" si="128"/>
        <v>0</v>
      </c>
      <c r="CF39" s="108">
        <f t="shared" si="129"/>
        <v>0</v>
      </c>
      <c r="CG39" s="108">
        <f t="shared" si="130"/>
        <v>0</v>
      </c>
      <c r="CH39" s="108">
        <f t="shared" si="131"/>
        <v>0</v>
      </c>
      <c r="CI39" s="108">
        <f t="shared" si="132"/>
        <v>0</v>
      </c>
      <c r="CJ39" s="108">
        <f t="shared" si="133"/>
        <v>1497.5</v>
      </c>
      <c r="CK39" s="108">
        <f t="shared" si="134"/>
        <v>2246.25</v>
      </c>
      <c r="CL39" s="108">
        <f t="shared" si="135"/>
        <v>2995</v>
      </c>
      <c r="CN39" s="110" t="s">
        <v>21</v>
      </c>
      <c r="CO39" s="109">
        <v>0.01</v>
      </c>
      <c r="CP39" s="108">
        <f t="shared" si="136"/>
        <v>0</v>
      </c>
      <c r="CQ39" s="108">
        <f t="shared" si="137"/>
        <v>0</v>
      </c>
      <c r="CR39" s="108">
        <f t="shared" si="138"/>
        <v>0</v>
      </c>
      <c r="CS39" s="108">
        <f t="shared" si="139"/>
        <v>0</v>
      </c>
      <c r="CT39" s="108">
        <f t="shared" si="140"/>
        <v>0</v>
      </c>
      <c r="CU39" s="108">
        <f t="shared" si="141"/>
        <v>0</v>
      </c>
      <c r="CV39" s="108">
        <f t="shared" si="142"/>
        <v>0</v>
      </c>
      <c r="CW39" s="108">
        <f t="shared" si="143"/>
        <v>0</v>
      </c>
      <c r="CX39" s="108">
        <f t="shared" si="144"/>
        <v>0</v>
      </c>
      <c r="CY39" s="108">
        <f t="shared" si="145"/>
        <v>199.75</v>
      </c>
      <c r="CZ39" s="108">
        <f t="shared" si="146"/>
        <v>299.625</v>
      </c>
      <c r="DA39" s="108">
        <f t="shared" si="147"/>
        <v>399.5</v>
      </c>
    </row>
    <row r="40" spans="1:105">
      <c r="A40" s="1" t="s">
        <v>22</v>
      </c>
      <c r="B40" t="s">
        <v>19</v>
      </c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>
        <v>500</v>
      </c>
      <c r="N40" s="114">
        <v>750</v>
      </c>
      <c r="O40" s="116">
        <f t="shared" si="85"/>
        <v>1250</v>
      </c>
      <c r="P40" s="9"/>
      <c r="Q40" s="1" t="s">
        <v>22</v>
      </c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>
        <v>1.3</v>
      </c>
      <c r="AE40" s="1" t="s">
        <v>22</v>
      </c>
      <c r="AF40" t="s">
        <v>19</v>
      </c>
      <c r="AG40" s="111">
        <f t="shared" si="88"/>
        <v>0</v>
      </c>
      <c r="AH40" s="111">
        <f t="shared" si="89"/>
        <v>0</v>
      </c>
      <c r="AI40" s="111">
        <f t="shared" si="90"/>
        <v>0</v>
      </c>
      <c r="AJ40" s="111">
        <f t="shared" si="91"/>
        <v>0</v>
      </c>
      <c r="AK40" s="111">
        <f t="shared" si="92"/>
        <v>0</v>
      </c>
      <c r="AL40" s="111">
        <f t="shared" si="93"/>
        <v>0</v>
      </c>
      <c r="AM40" s="111">
        <f t="shared" si="94"/>
        <v>0</v>
      </c>
      <c r="AN40" s="111">
        <f t="shared" si="95"/>
        <v>0</v>
      </c>
      <c r="AO40" s="111">
        <f t="shared" si="96"/>
        <v>0</v>
      </c>
      <c r="AP40" s="111">
        <f t="shared" si="97"/>
        <v>0</v>
      </c>
      <c r="AQ40" s="111">
        <f t="shared" si="98"/>
        <v>13275</v>
      </c>
      <c r="AR40" s="111">
        <f t="shared" si="99"/>
        <v>19912.5</v>
      </c>
      <c r="AS40" s="15">
        <f t="shared" si="87"/>
        <v>33187.5</v>
      </c>
      <c r="AU40" s="110" t="s">
        <v>22</v>
      </c>
      <c r="AV40" s="109">
        <v>0.7</v>
      </c>
      <c r="AW40" s="108">
        <f t="shared" si="100"/>
        <v>0</v>
      </c>
      <c r="AX40" s="108">
        <f t="shared" si="101"/>
        <v>0</v>
      </c>
      <c r="AY40" s="108">
        <f t="shared" si="102"/>
        <v>0</v>
      </c>
      <c r="AZ40" s="108">
        <f t="shared" si="103"/>
        <v>0</v>
      </c>
      <c r="BA40" s="108">
        <f t="shared" si="104"/>
        <v>0</v>
      </c>
      <c r="BB40" s="108">
        <f t="shared" si="105"/>
        <v>0</v>
      </c>
      <c r="BC40" s="108">
        <f t="shared" si="106"/>
        <v>0</v>
      </c>
      <c r="BD40" s="108">
        <f t="shared" si="107"/>
        <v>0</v>
      </c>
      <c r="BE40" s="108">
        <f t="shared" si="108"/>
        <v>0</v>
      </c>
      <c r="BF40" s="108">
        <f t="shared" si="109"/>
        <v>0</v>
      </c>
      <c r="BG40" s="108">
        <f t="shared" si="110"/>
        <v>8732.5</v>
      </c>
      <c r="BH40" s="108">
        <f t="shared" si="111"/>
        <v>13098.75</v>
      </c>
      <c r="BJ40" s="110" t="s">
        <v>22</v>
      </c>
      <c r="BK40" s="109">
        <v>0.19</v>
      </c>
      <c r="BL40" s="108">
        <f t="shared" si="112"/>
        <v>0</v>
      </c>
      <c r="BM40" s="108">
        <f t="shared" si="113"/>
        <v>0</v>
      </c>
      <c r="BN40" s="108">
        <f t="shared" si="114"/>
        <v>0</v>
      </c>
      <c r="BO40" s="108">
        <f t="shared" si="115"/>
        <v>0</v>
      </c>
      <c r="BP40" s="108">
        <f t="shared" si="116"/>
        <v>0</v>
      </c>
      <c r="BQ40" s="108">
        <f t="shared" si="117"/>
        <v>0</v>
      </c>
      <c r="BR40" s="108">
        <f t="shared" si="118"/>
        <v>0</v>
      </c>
      <c r="BS40" s="108">
        <f t="shared" si="119"/>
        <v>0</v>
      </c>
      <c r="BT40" s="108">
        <f t="shared" si="120"/>
        <v>0</v>
      </c>
      <c r="BU40" s="108">
        <f t="shared" si="121"/>
        <v>0</v>
      </c>
      <c r="BV40" s="108">
        <f t="shared" si="122"/>
        <v>2845.25</v>
      </c>
      <c r="BW40" s="108">
        <f t="shared" si="123"/>
        <v>4267.875</v>
      </c>
      <c r="BY40" s="110" t="s">
        <v>22</v>
      </c>
      <c r="BZ40" s="109">
        <v>0.1</v>
      </c>
      <c r="CA40" s="108">
        <f t="shared" si="124"/>
        <v>0</v>
      </c>
      <c r="CB40" s="108">
        <f t="shared" si="125"/>
        <v>0</v>
      </c>
      <c r="CC40" s="108">
        <f t="shared" si="126"/>
        <v>0</v>
      </c>
      <c r="CD40" s="108">
        <f t="shared" si="127"/>
        <v>0</v>
      </c>
      <c r="CE40" s="108">
        <f t="shared" si="128"/>
        <v>0</v>
      </c>
      <c r="CF40" s="108">
        <f t="shared" si="129"/>
        <v>0</v>
      </c>
      <c r="CG40" s="108">
        <f t="shared" si="130"/>
        <v>0</v>
      </c>
      <c r="CH40" s="108">
        <f t="shared" si="131"/>
        <v>0</v>
      </c>
      <c r="CI40" s="108">
        <f t="shared" si="132"/>
        <v>0</v>
      </c>
      <c r="CJ40" s="108">
        <f t="shared" si="133"/>
        <v>0</v>
      </c>
      <c r="CK40" s="108">
        <f t="shared" si="134"/>
        <v>1497.5</v>
      </c>
      <c r="CL40" s="108">
        <f t="shared" si="135"/>
        <v>2246.25</v>
      </c>
      <c r="CN40" s="110" t="s">
        <v>22</v>
      </c>
      <c r="CO40" s="109">
        <v>0.01</v>
      </c>
      <c r="CP40" s="108">
        <f t="shared" si="136"/>
        <v>0</v>
      </c>
      <c r="CQ40" s="108">
        <f t="shared" si="137"/>
        <v>0</v>
      </c>
      <c r="CR40" s="108">
        <f t="shared" si="138"/>
        <v>0</v>
      </c>
      <c r="CS40" s="108">
        <f t="shared" si="139"/>
        <v>0</v>
      </c>
      <c r="CT40" s="108">
        <f t="shared" si="140"/>
        <v>0</v>
      </c>
      <c r="CU40" s="108">
        <f t="shared" si="141"/>
        <v>0</v>
      </c>
      <c r="CV40" s="108">
        <f t="shared" si="142"/>
        <v>0</v>
      </c>
      <c r="CW40" s="108">
        <f t="shared" si="143"/>
        <v>0</v>
      </c>
      <c r="CX40" s="108">
        <f t="shared" si="144"/>
        <v>0</v>
      </c>
      <c r="CY40" s="108">
        <f t="shared" si="145"/>
        <v>0</v>
      </c>
      <c r="CZ40" s="108">
        <f t="shared" si="146"/>
        <v>199.75</v>
      </c>
      <c r="DA40" s="108">
        <f t="shared" si="147"/>
        <v>299.625</v>
      </c>
    </row>
    <row r="41" spans="1:105">
      <c r="A41" s="1" t="s">
        <v>23</v>
      </c>
      <c r="B41" t="s">
        <v>7</v>
      </c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>
        <v>500</v>
      </c>
      <c r="O41" s="116">
        <f t="shared" si="85"/>
        <v>500</v>
      </c>
      <c r="P41" s="9"/>
      <c r="Q41" s="1" t="s">
        <v>23</v>
      </c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E41" s="1" t="s">
        <v>23</v>
      </c>
      <c r="AF41" t="s">
        <v>7</v>
      </c>
      <c r="AG41" s="111">
        <f t="shared" si="88"/>
        <v>0</v>
      </c>
      <c r="AH41" s="111">
        <f t="shared" si="89"/>
        <v>0</v>
      </c>
      <c r="AI41" s="111">
        <f t="shared" si="90"/>
        <v>0</v>
      </c>
      <c r="AJ41" s="111">
        <f t="shared" si="91"/>
        <v>0</v>
      </c>
      <c r="AK41" s="111">
        <f t="shared" si="92"/>
        <v>0</v>
      </c>
      <c r="AL41" s="111">
        <f t="shared" si="93"/>
        <v>0</v>
      </c>
      <c r="AM41" s="111">
        <f t="shared" si="94"/>
        <v>0</v>
      </c>
      <c r="AN41" s="111">
        <f t="shared" si="95"/>
        <v>0</v>
      </c>
      <c r="AO41" s="111">
        <f t="shared" si="96"/>
        <v>0</v>
      </c>
      <c r="AP41" s="111">
        <f t="shared" si="97"/>
        <v>0</v>
      </c>
      <c r="AQ41" s="111">
        <f t="shared" si="98"/>
        <v>0</v>
      </c>
      <c r="AR41" s="111">
        <f t="shared" si="99"/>
        <v>13275</v>
      </c>
      <c r="AS41" s="15">
        <f t="shared" si="87"/>
        <v>13275</v>
      </c>
      <c r="AU41" s="110" t="s">
        <v>23</v>
      </c>
      <c r="AV41" s="109">
        <v>0.7</v>
      </c>
      <c r="AW41" s="108">
        <f t="shared" si="100"/>
        <v>0</v>
      </c>
      <c r="AX41" s="108">
        <f t="shared" si="101"/>
        <v>0</v>
      </c>
      <c r="AY41" s="108">
        <f t="shared" si="102"/>
        <v>0</v>
      </c>
      <c r="AZ41" s="108">
        <f t="shared" si="103"/>
        <v>0</v>
      </c>
      <c r="BA41" s="108">
        <f t="shared" si="104"/>
        <v>0</v>
      </c>
      <c r="BB41" s="108">
        <f t="shared" si="105"/>
        <v>0</v>
      </c>
      <c r="BC41" s="108">
        <f t="shared" si="106"/>
        <v>0</v>
      </c>
      <c r="BD41" s="108">
        <f t="shared" si="107"/>
        <v>0</v>
      </c>
      <c r="BE41" s="108">
        <f t="shared" si="108"/>
        <v>0</v>
      </c>
      <c r="BF41" s="108">
        <f t="shared" si="109"/>
        <v>0</v>
      </c>
      <c r="BG41" s="108">
        <f t="shared" si="110"/>
        <v>0</v>
      </c>
      <c r="BH41" s="108">
        <f t="shared" si="111"/>
        <v>8732.5</v>
      </c>
      <c r="BJ41" s="110" t="s">
        <v>23</v>
      </c>
      <c r="BK41" s="109">
        <v>0.19</v>
      </c>
      <c r="BL41" s="108">
        <f t="shared" si="112"/>
        <v>0</v>
      </c>
      <c r="BM41" s="108">
        <f t="shared" si="113"/>
        <v>0</v>
      </c>
      <c r="BN41" s="108">
        <f t="shared" si="114"/>
        <v>0</v>
      </c>
      <c r="BO41" s="108">
        <f t="shared" si="115"/>
        <v>0</v>
      </c>
      <c r="BP41" s="108">
        <f t="shared" si="116"/>
        <v>0</v>
      </c>
      <c r="BQ41" s="108">
        <f t="shared" si="117"/>
        <v>0</v>
      </c>
      <c r="BR41" s="108">
        <f t="shared" si="118"/>
        <v>0</v>
      </c>
      <c r="BS41" s="108">
        <f t="shared" si="119"/>
        <v>0</v>
      </c>
      <c r="BT41" s="108">
        <f t="shared" si="120"/>
        <v>0</v>
      </c>
      <c r="BU41" s="108">
        <f t="shared" si="121"/>
        <v>0</v>
      </c>
      <c r="BV41" s="108">
        <f t="shared" si="122"/>
        <v>0</v>
      </c>
      <c r="BW41" s="108">
        <f t="shared" si="123"/>
        <v>2845.25</v>
      </c>
      <c r="BY41" s="110" t="s">
        <v>23</v>
      </c>
      <c r="BZ41" s="109">
        <v>0.1</v>
      </c>
      <c r="CA41" s="108">
        <f t="shared" si="124"/>
        <v>0</v>
      </c>
      <c r="CB41" s="108">
        <f t="shared" si="125"/>
        <v>0</v>
      </c>
      <c r="CC41" s="108">
        <f t="shared" si="126"/>
        <v>0</v>
      </c>
      <c r="CD41" s="108">
        <f t="shared" si="127"/>
        <v>0</v>
      </c>
      <c r="CE41" s="108">
        <f t="shared" si="128"/>
        <v>0</v>
      </c>
      <c r="CF41" s="108">
        <f t="shared" si="129"/>
        <v>0</v>
      </c>
      <c r="CG41" s="108">
        <f t="shared" si="130"/>
        <v>0</v>
      </c>
      <c r="CH41" s="108">
        <f t="shared" si="131"/>
        <v>0</v>
      </c>
      <c r="CI41" s="108">
        <f t="shared" si="132"/>
        <v>0</v>
      </c>
      <c r="CJ41" s="108">
        <f t="shared" si="133"/>
        <v>0</v>
      </c>
      <c r="CK41" s="108">
        <f t="shared" si="134"/>
        <v>0</v>
      </c>
      <c r="CL41" s="108">
        <f t="shared" si="135"/>
        <v>1497.5</v>
      </c>
      <c r="CN41" s="110" t="s">
        <v>23</v>
      </c>
      <c r="CO41" s="109">
        <v>0.01</v>
      </c>
      <c r="CP41" s="108">
        <f t="shared" si="136"/>
        <v>0</v>
      </c>
      <c r="CQ41" s="108">
        <f t="shared" si="137"/>
        <v>0</v>
      </c>
      <c r="CR41" s="108">
        <f t="shared" si="138"/>
        <v>0</v>
      </c>
      <c r="CS41" s="108">
        <f t="shared" si="139"/>
        <v>0</v>
      </c>
      <c r="CT41" s="108">
        <f t="shared" si="140"/>
        <v>0</v>
      </c>
      <c r="CU41" s="108">
        <f t="shared" si="141"/>
        <v>0</v>
      </c>
      <c r="CV41" s="108">
        <f t="shared" si="142"/>
        <v>0</v>
      </c>
      <c r="CW41" s="108">
        <f t="shared" si="143"/>
        <v>0</v>
      </c>
      <c r="CX41" s="108">
        <f t="shared" si="144"/>
        <v>0</v>
      </c>
      <c r="CY41" s="108">
        <f t="shared" si="145"/>
        <v>0</v>
      </c>
      <c r="CZ41" s="108">
        <f t="shared" si="146"/>
        <v>0</v>
      </c>
      <c r="DA41" s="108">
        <f t="shared" si="147"/>
        <v>199.75</v>
      </c>
    </row>
    <row r="42" spans="1:105">
      <c r="A42" s="1" t="s">
        <v>40</v>
      </c>
      <c r="C42" s="116">
        <f>SUM(C29:C41)</f>
        <v>8500</v>
      </c>
      <c r="D42" s="116">
        <f t="shared" ref="D42:N42" si="148">SUM(D29:D41)</f>
        <v>9250</v>
      </c>
      <c r="E42" s="116">
        <f t="shared" si="148"/>
        <v>9250</v>
      </c>
      <c r="F42" s="116">
        <f t="shared" si="148"/>
        <v>10250</v>
      </c>
      <c r="G42" s="116">
        <f t="shared" si="148"/>
        <v>10250</v>
      </c>
      <c r="H42" s="116">
        <f t="shared" si="148"/>
        <v>10250</v>
      </c>
      <c r="I42" s="116">
        <f t="shared" si="148"/>
        <v>10000</v>
      </c>
      <c r="J42" s="116">
        <f t="shared" si="148"/>
        <v>9750</v>
      </c>
      <c r="K42" s="116">
        <f t="shared" si="148"/>
        <v>9500</v>
      </c>
      <c r="L42" s="116">
        <f t="shared" si="148"/>
        <v>9000</v>
      </c>
      <c r="M42" s="116">
        <f t="shared" si="148"/>
        <v>9500</v>
      </c>
      <c r="N42" s="116">
        <f t="shared" si="148"/>
        <v>10000</v>
      </c>
      <c r="O42" s="116">
        <f>SUM(O29:O41)</f>
        <v>115500</v>
      </c>
      <c r="P42" s="9"/>
      <c r="Q42" s="1" t="s">
        <v>40</v>
      </c>
      <c r="R42" s="9">
        <f t="shared" ref="R42:AC42" si="149">SUM(R29:R41)</f>
        <v>0</v>
      </c>
      <c r="S42" s="9">
        <f t="shared" si="149"/>
        <v>1.3</v>
      </c>
      <c r="T42" s="9">
        <f t="shared" si="149"/>
        <v>2.6</v>
      </c>
      <c r="U42" s="9">
        <f t="shared" si="149"/>
        <v>3.9000000000000004</v>
      </c>
      <c r="V42" s="9">
        <f t="shared" si="149"/>
        <v>5.2</v>
      </c>
      <c r="W42" s="9">
        <f t="shared" si="149"/>
        <v>6.5</v>
      </c>
      <c r="X42" s="9">
        <f t="shared" si="149"/>
        <v>7.8</v>
      </c>
      <c r="Y42" s="9">
        <f t="shared" si="149"/>
        <v>9.1</v>
      </c>
      <c r="Z42" s="9">
        <f t="shared" si="149"/>
        <v>10.4</v>
      </c>
      <c r="AA42" s="9">
        <f t="shared" si="149"/>
        <v>11.700000000000001</v>
      </c>
      <c r="AB42" s="9">
        <f t="shared" si="149"/>
        <v>13.000000000000002</v>
      </c>
      <c r="AC42" s="9">
        <f t="shared" si="149"/>
        <v>14.300000000000002</v>
      </c>
      <c r="AE42" s="1"/>
      <c r="AG42" s="15">
        <f t="shared" ref="AG42:AR42" si="150">SUM(AG29:AG41)</f>
        <v>180875</v>
      </c>
      <c r="AH42" s="15">
        <f t="shared" si="150"/>
        <v>200787.5</v>
      </c>
      <c r="AI42" s="15">
        <f t="shared" si="150"/>
        <v>206387.5</v>
      </c>
      <c r="AJ42" s="15">
        <f t="shared" si="150"/>
        <v>232937.5</v>
      </c>
      <c r="AK42" s="15">
        <f t="shared" si="150"/>
        <v>238537.5</v>
      </c>
      <c r="AL42" s="15">
        <f t="shared" si="150"/>
        <v>244137.5</v>
      </c>
      <c r="AM42" s="15">
        <f t="shared" si="150"/>
        <v>243100</v>
      </c>
      <c r="AN42" s="15">
        <f t="shared" si="150"/>
        <v>242062.5</v>
      </c>
      <c r="AO42" s="15">
        <f t="shared" si="150"/>
        <v>241025</v>
      </c>
      <c r="AP42" s="15">
        <f t="shared" si="150"/>
        <v>233350</v>
      </c>
      <c r="AQ42" s="15">
        <f t="shared" si="150"/>
        <v>246625</v>
      </c>
      <c r="AR42" s="15">
        <f t="shared" si="150"/>
        <v>259900</v>
      </c>
      <c r="AS42" s="15">
        <f>SUM(AS29:AS41)</f>
        <v>2769725</v>
      </c>
      <c r="AW42" s="108">
        <f>SUM(AW29:AW41)</f>
        <v>8732.5</v>
      </c>
      <c r="AX42" s="108">
        <f t="shared" ref="AX42:BH42" si="151">SUM(AX29:AX41)</f>
        <v>21831.25</v>
      </c>
      <c r="AY42" s="108">
        <f t="shared" si="151"/>
        <v>39296.25</v>
      </c>
      <c r="AZ42" s="108">
        <f t="shared" si="151"/>
        <v>56761.25</v>
      </c>
      <c r="BA42" s="108">
        <f t="shared" si="151"/>
        <v>74226.25</v>
      </c>
      <c r="BB42" s="108">
        <f t="shared" si="151"/>
        <v>91691.25</v>
      </c>
      <c r="BC42" s="108">
        <f t="shared" si="151"/>
        <v>104790</v>
      </c>
      <c r="BD42" s="108">
        <f t="shared" si="151"/>
        <v>117888.75</v>
      </c>
      <c r="BE42" s="108">
        <f t="shared" si="151"/>
        <v>130987.5</v>
      </c>
      <c r="BF42" s="108">
        <f t="shared" si="151"/>
        <v>139720</v>
      </c>
      <c r="BG42" s="108">
        <f t="shared" si="151"/>
        <v>148452.5</v>
      </c>
      <c r="BH42" s="108">
        <f t="shared" si="151"/>
        <v>157185</v>
      </c>
      <c r="BL42" s="108">
        <f>SUM(BL29:BL41)</f>
        <v>2845.25</v>
      </c>
      <c r="BM42" s="108">
        <f t="shared" ref="BM42:BW42" si="152">SUM(BM29:BM41)</f>
        <v>7113.125</v>
      </c>
      <c r="BN42" s="108">
        <f t="shared" si="152"/>
        <v>12803.625</v>
      </c>
      <c r="BO42" s="108">
        <f t="shared" si="152"/>
        <v>18494.125</v>
      </c>
      <c r="BP42" s="108">
        <f t="shared" si="152"/>
        <v>24184.625</v>
      </c>
      <c r="BQ42" s="108">
        <f t="shared" si="152"/>
        <v>29875.125</v>
      </c>
      <c r="BR42" s="108">
        <f t="shared" si="152"/>
        <v>34143</v>
      </c>
      <c r="BS42" s="108">
        <f t="shared" si="152"/>
        <v>38410.875</v>
      </c>
      <c r="BT42" s="108">
        <f t="shared" si="152"/>
        <v>42678.75</v>
      </c>
      <c r="BU42" s="108">
        <f t="shared" si="152"/>
        <v>45524</v>
      </c>
      <c r="BV42" s="108">
        <f t="shared" si="152"/>
        <v>48369.25</v>
      </c>
      <c r="BW42" s="108">
        <f t="shared" si="152"/>
        <v>51214.5</v>
      </c>
      <c r="CA42" s="113">
        <f>SUM(CA30:CA41)</f>
        <v>1497.5</v>
      </c>
      <c r="CB42" s="113">
        <f t="shared" ref="CB42:CL42" si="153">SUM(CB30:CB41)</f>
        <v>3743.75</v>
      </c>
      <c r="CC42" s="113">
        <f t="shared" si="153"/>
        <v>6738.75</v>
      </c>
      <c r="CD42" s="113">
        <f t="shared" si="153"/>
        <v>9733.75</v>
      </c>
      <c r="CE42" s="113">
        <f t="shared" si="153"/>
        <v>12728.75</v>
      </c>
      <c r="CF42" s="113">
        <f t="shared" si="153"/>
        <v>15723.75</v>
      </c>
      <c r="CG42" s="113">
        <f t="shared" si="153"/>
        <v>17970</v>
      </c>
      <c r="CH42" s="113">
        <f t="shared" si="153"/>
        <v>20216.25</v>
      </c>
      <c r="CI42" s="113">
        <f t="shared" si="153"/>
        <v>22462.5</v>
      </c>
      <c r="CJ42" s="113">
        <f t="shared" si="153"/>
        <v>23960</v>
      </c>
      <c r="CK42" s="113">
        <f t="shared" si="153"/>
        <v>25457.5</v>
      </c>
      <c r="CL42" s="113">
        <f t="shared" si="153"/>
        <v>26955</v>
      </c>
      <c r="CP42" s="113">
        <f>SUM(CP30:CP41)</f>
        <v>199.75</v>
      </c>
      <c r="CQ42" s="113">
        <f t="shared" ref="CQ42:DA42" si="154">SUM(CQ30:CQ41)</f>
        <v>499.375</v>
      </c>
      <c r="CR42" s="113">
        <f t="shared" si="154"/>
        <v>898.875</v>
      </c>
      <c r="CS42" s="113">
        <f t="shared" si="154"/>
        <v>1298.375</v>
      </c>
      <c r="CT42" s="113">
        <f t="shared" si="154"/>
        <v>1697.875</v>
      </c>
      <c r="CU42" s="113">
        <f t="shared" si="154"/>
        <v>2097.375</v>
      </c>
      <c r="CV42" s="113">
        <f t="shared" si="154"/>
        <v>2397</v>
      </c>
      <c r="CW42" s="113">
        <f t="shared" si="154"/>
        <v>2696.625</v>
      </c>
      <c r="CX42" s="113">
        <f t="shared" si="154"/>
        <v>2996.25</v>
      </c>
      <c r="CY42" s="113">
        <f t="shared" si="154"/>
        <v>3196</v>
      </c>
      <c r="CZ42" s="113">
        <f t="shared" si="154"/>
        <v>3395.75</v>
      </c>
      <c r="DA42" s="113">
        <f t="shared" si="154"/>
        <v>3595.5</v>
      </c>
    </row>
    <row r="43" spans="1:105">
      <c r="C43" s="130">
        <f>C42*2</f>
        <v>17000</v>
      </c>
      <c r="D43" s="130">
        <f t="shared" ref="D43:N43" si="155">D42*2</f>
        <v>18500</v>
      </c>
      <c r="E43" s="130">
        <f t="shared" si="155"/>
        <v>18500</v>
      </c>
      <c r="F43" s="130">
        <f t="shared" si="155"/>
        <v>20500</v>
      </c>
      <c r="G43" s="130">
        <f t="shared" si="155"/>
        <v>20500</v>
      </c>
      <c r="H43" s="130">
        <f t="shared" si="155"/>
        <v>20500</v>
      </c>
      <c r="I43" s="130">
        <f t="shared" si="155"/>
        <v>20000</v>
      </c>
      <c r="J43" s="130">
        <f t="shared" si="155"/>
        <v>19500</v>
      </c>
      <c r="K43" s="130">
        <f t="shared" si="155"/>
        <v>19000</v>
      </c>
      <c r="L43" s="130">
        <f t="shared" si="155"/>
        <v>18000</v>
      </c>
      <c r="M43" s="130">
        <f t="shared" si="155"/>
        <v>19000</v>
      </c>
      <c r="N43" s="130">
        <f t="shared" si="155"/>
        <v>20000</v>
      </c>
    </row>
    <row r="44" spans="1:105">
      <c r="A44" s="1" t="s">
        <v>29</v>
      </c>
      <c r="D44" t="s">
        <v>231</v>
      </c>
      <c r="E44" s="110" t="s">
        <v>232</v>
      </c>
      <c r="AG44" s="131">
        <f>AG42*(0.25/12)</f>
        <v>3768.2291666666665</v>
      </c>
      <c r="AH44" s="131">
        <f>AG44*36</f>
        <v>135656.25</v>
      </c>
    </row>
    <row r="45" spans="1:105">
      <c r="B45" t="s">
        <v>30</v>
      </c>
      <c r="C45" s="2">
        <v>24.95</v>
      </c>
      <c r="D45" s="109">
        <v>0.8</v>
      </c>
      <c r="E45">
        <f>DownloadPct*DownloadPrice</f>
        <v>19.96</v>
      </c>
    </row>
    <row r="46" spans="1:105">
      <c r="B46" t="s">
        <v>230</v>
      </c>
      <c r="C46" s="2">
        <v>29.95</v>
      </c>
      <c r="D46" s="109">
        <v>0.19</v>
      </c>
      <c r="E46">
        <f>CDPrice*CDPct</f>
        <v>5.6905000000000001</v>
      </c>
    </row>
    <row r="47" spans="1:105">
      <c r="B47" t="s">
        <v>228</v>
      </c>
      <c r="C47" s="108">
        <v>29.95</v>
      </c>
      <c r="D47" s="109">
        <v>0.2</v>
      </c>
      <c r="E47">
        <f>MobilePct*MobilePrice</f>
        <v>5.99</v>
      </c>
    </row>
    <row r="48" spans="1:105">
      <c r="B48" t="s">
        <v>229</v>
      </c>
      <c r="C48" s="2">
        <v>39.950000000000003</v>
      </c>
      <c r="D48" s="109">
        <v>0.01</v>
      </c>
      <c r="E48">
        <f>ThumbnailPct*ThumbnailPrice</f>
        <v>0.39950000000000002</v>
      </c>
    </row>
    <row r="50" spans="1:2">
      <c r="A50" s="1" t="s">
        <v>237</v>
      </c>
      <c r="B50" s="109">
        <v>0.35</v>
      </c>
    </row>
    <row r="51" spans="1:2">
      <c r="A51" s="1" t="s">
        <v>282</v>
      </c>
      <c r="B51" s="109">
        <v>0.01</v>
      </c>
    </row>
    <row r="53" spans="1:2">
      <c r="A53" s="1" t="s">
        <v>25</v>
      </c>
    </row>
    <row r="54" spans="1:2">
      <c r="A54" s="1" t="s">
        <v>26</v>
      </c>
    </row>
    <row r="55" spans="1:2">
      <c r="A55" s="1" t="s">
        <v>27</v>
      </c>
    </row>
    <row r="56" spans="1:2">
      <c r="A56" s="1" t="s">
        <v>28</v>
      </c>
    </row>
    <row r="57" spans="1:2">
      <c r="A57" s="1" t="s">
        <v>31</v>
      </c>
    </row>
    <row r="58" spans="1:2">
      <c r="A58" s="1" t="s">
        <v>37</v>
      </c>
    </row>
    <row r="59" spans="1:2">
      <c r="A59" s="1" t="s">
        <v>38</v>
      </c>
    </row>
  </sheetData>
  <phoneticPr fontId="3" type="noConversion"/>
  <pageMargins left="0.75" right="0.75" top="1" bottom="1" header="0.5" footer="0.5"/>
  <pageSetup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AE47"/>
  <sheetViews>
    <sheetView topLeftCell="K1" workbookViewId="0">
      <selection activeCell="T12" sqref="T12"/>
    </sheetView>
  </sheetViews>
  <sheetFormatPr defaultRowHeight="12.75"/>
  <cols>
    <col min="18" max="18" width="13.5703125" customWidth="1"/>
  </cols>
  <sheetData>
    <row r="2" spans="1:31">
      <c r="A2" s="3" t="s">
        <v>41</v>
      </c>
    </row>
    <row r="3" spans="1:31">
      <c r="A3" s="4" t="s">
        <v>32</v>
      </c>
      <c r="O3" s="8"/>
      <c r="Q3" s="3" t="s">
        <v>42</v>
      </c>
    </row>
    <row r="4" spans="1:31">
      <c r="A4" s="1"/>
      <c r="O4" s="8"/>
    </row>
    <row r="5" spans="1:31">
      <c r="A5" s="4">
        <v>2008</v>
      </c>
      <c r="B5" s="4" t="s">
        <v>24</v>
      </c>
      <c r="C5" s="3" t="s">
        <v>12</v>
      </c>
      <c r="D5" s="3" t="s">
        <v>13</v>
      </c>
      <c r="E5" s="3" t="s">
        <v>4</v>
      </c>
      <c r="F5" s="3" t="s">
        <v>14</v>
      </c>
      <c r="G5" s="3" t="s">
        <v>17</v>
      </c>
      <c r="H5" s="3" t="s">
        <v>5</v>
      </c>
      <c r="I5" s="3" t="s">
        <v>18</v>
      </c>
      <c r="J5" s="3" t="s">
        <v>15</v>
      </c>
      <c r="K5" s="3" t="s">
        <v>16</v>
      </c>
      <c r="L5" s="3" t="s">
        <v>6</v>
      </c>
      <c r="M5" s="3" t="s">
        <v>19</v>
      </c>
      <c r="N5" s="3" t="s">
        <v>7</v>
      </c>
      <c r="O5" s="10" t="s">
        <v>33</v>
      </c>
      <c r="Q5" s="4">
        <v>2008</v>
      </c>
      <c r="R5" s="4" t="s">
        <v>24</v>
      </c>
      <c r="S5" s="3" t="s">
        <v>12</v>
      </c>
      <c r="T5" s="3" t="s">
        <v>13</v>
      </c>
      <c r="U5" s="3" t="s">
        <v>4</v>
      </c>
      <c r="V5" s="3" t="s">
        <v>14</v>
      </c>
      <c r="W5" s="3" t="s">
        <v>17</v>
      </c>
      <c r="X5" s="3" t="s">
        <v>5</v>
      </c>
      <c r="Y5" s="3" t="s">
        <v>18</v>
      </c>
      <c r="Z5" s="3" t="s">
        <v>15</v>
      </c>
      <c r="AA5" s="3" t="s">
        <v>16</v>
      </c>
      <c r="AB5" s="3" t="s">
        <v>6</v>
      </c>
      <c r="AC5" s="3" t="s">
        <v>19</v>
      </c>
      <c r="AD5" s="3" t="s">
        <v>7</v>
      </c>
      <c r="AE5" s="10" t="s">
        <v>33</v>
      </c>
    </row>
    <row r="6" spans="1:31">
      <c r="A6" s="1" t="s">
        <v>0</v>
      </c>
      <c r="B6" t="s">
        <v>4</v>
      </c>
      <c r="E6">
        <v>100</v>
      </c>
      <c r="F6" s="6">
        <f>E6*1.3</f>
        <v>130</v>
      </c>
      <c r="G6" s="6">
        <f t="shared" ref="G6:L6" si="0">F6*1.3</f>
        <v>169</v>
      </c>
      <c r="H6" s="6">
        <f t="shared" si="0"/>
        <v>219.70000000000002</v>
      </c>
      <c r="I6" s="6">
        <f t="shared" si="0"/>
        <v>285.61</v>
      </c>
      <c r="J6" s="6">
        <f t="shared" si="0"/>
        <v>371.29300000000001</v>
      </c>
      <c r="K6" s="6">
        <f t="shared" si="0"/>
        <v>482.68090000000001</v>
      </c>
      <c r="L6" s="6">
        <f t="shared" si="0"/>
        <v>627.48517000000004</v>
      </c>
      <c r="M6" s="6">
        <f>L6</f>
        <v>627.48517000000004</v>
      </c>
      <c r="N6" s="6">
        <f>M6</f>
        <v>627.48517000000004</v>
      </c>
      <c r="O6" s="9">
        <f>SUM(C6:N6)</f>
        <v>3640.7394100000001</v>
      </c>
      <c r="Q6" s="1" t="s">
        <v>0</v>
      </c>
      <c r="R6" t="s">
        <v>4</v>
      </c>
      <c r="U6">
        <v>100</v>
      </c>
      <c r="V6" s="6">
        <f>U6*1.3</f>
        <v>130</v>
      </c>
      <c r="W6" s="6">
        <f t="shared" ref="W6:AB6" si="1">V6*1.3</f>
        <v>169</v>
      </c>
      <c r="X6" s="6">
        <f t="shared" si="1"/>
        <v>219.70000000000002</v>
      </c>
      <c r="Y6" s="6">
        <f t="shared" si="1"/>
        <v>285.61</v>
      </c>
      <c r="Z6" s="6">
        <f t="shared" si="1"/>
        <v>371.29300000000001</v>
      </c>
      <c r="AA6" s="6">
        <f t="shared" si="1"/>
        <v>482.68090000000001</v>
      </c>
      <c r="AB6" s="6">
        <f t="shared" si="1"/>
        <v>627.48517000000004</v>
      </c>
      <c r="AC6" s="6">
        <f>AB6</f>
        <v>627.48517000000004</v>
      </c>
      <c r="AD6" s="6">
        <f>AC6</f>
        <v>627.48517000000004</v>
      </c>
      <c r="AE6" s="9">
        <f>SUM(S6:AD6)</f>
        <v>3640.7394100000001</v>
      </c>
    </row>
    <row r="7" spans="1:31">
      <c r="A7" s="1" t="s">
        <v>1</v>
      </c>
      <c r="B7" t="s">
        <v>5</v>
      </c>
      <c r="H7">
        <v>200</v>
      </c>
      <c r="I7" s="6">
        <f>H7*1.4</f>
        <v>280</v>
      </c>
      <c r="J7" s="6">
        <f>I7*1.4</f>
        <v>392</v>
      </c>
      <c r="K7" s="6">
        <f>J7*1.4</f>
        <v>548.79999999999995</v>
      </c>
      <c r="L7" s="6">
        <f>K7*1.4</f>
        <v>768.31999999999994</v>
      </c>
      <c r="M7" s="6">
        <f>L7*1</f>
        <v>768.31999999999994</v>
      </c>
      <c r="N7" s="6">
        <f>M7*1</f>
        <v>768.31999999999994</v>
      </c>
      <c r="O7" s="9">
        <f>SUM(C7:N7)</f>
        <v>3725.7599999999993</v>
      </c>
      <c r="Q7" s="1" t="s">
        <v>1</v>
      </c>
      <c r="R7" t="s">
        <v>5</v>
      </c>
      <c r="X7">
        <v>200</v>
      </c>
      <c r="Y7" s="6">
        <f>X7*1.4</f>
        <v>280</v>
      </c>
      <c r="Z7" s="6">
        <f>Y7*1.4</f>
        <v>392</v>
      </c>
      <c r="AA7" s="6">
        <f>Z7*1.4</f>
        <v>548.79999999999995</v>
      </c>
      <c r="AB7" s="6">
        <f>AA7*1.4</f>
        <v>768.31999999999994</v>
      </c>
      <c r="AC7" s="6">
        <f>AB7*1</f>
        <v>768.31999999999994</v>
      </c>
      <c r="AD7" s="6">
        <f>AC7*1</f>
        <v>768.31999999999994</v>
      </c>
      <c r="AE7" s="9">
        <f>SUM(S7:AD7)</f>
        <v>3725.7599999999993</v>
      </c>
    </row>
    <row r="8" spans="1:31">
      <c r="A8" s="1" t="s">
        <v>2</v>
      </c>
      <c r="B8" t="s">
        <v>16</v>
      </c>
      <c r="K8">
        <v>225</v>
      </c>
      <c r="L8" s="6">
        <f>K8*1.4</f>
        <v>315</v>
      </c>
      <c r="M8" s="6">
        <f>L8*1.4</f>
        <v>441</v>
      </c>
      <c r="N8" s="6">
        <f>M8*1.4</f>
        <v>617.4</v>
      </c>
      <c r="O8" s="9">
        <f>SUM(C8:N8)</f>
        <v>1598.4</v>
      </c>
      <c r="Q8" s="1" t="s">
        <v>2</v>
      </c>
      <c r="R8" t="s">
        <v>16</v>
      </c>
      <c r="AA8">
        <v>225</v>
      </c>
      <c r="AB8" s="6">
        <f>AA8*1.4</f>
        <v>315</v>
      </c>
      <c r="AC8" s="6">
        <f>AB8*1.4</f>
        <v>441</v>
      </c>
      <c r="AD8" s="6">
        <f>AC8*1.4</f>
        <v>617.4</v>
      </c>
      <c r="AE8" s="9">
        <f>SUM(S8:AD8)</f>
        <v>1598.4</v>
      </c>
    </row>
    <row r="9" spans="1:31">
      <c r="A9" s="1" t="s">
        <v>3</v>
      </c>
      <c r="B9" t="s">
        <v>7</v>
      </c>
      <c r="N9">
        <v>500</v>
      </c>
      <c r="O9" s="9">
        <f>SUM(C9:N9)</f>
        <v>500</v>
      </c>
      <c r="Q9" s="1" t="s">
        <v>3</v>
      </c>
      <c r="R9" t="s">
        <v>7</v>
      </c>
      <c r="AD9">
        <v>500</v>
      </c>
      <c r="AE9" s="9">
        <f>SUM(S9:AD9)</f>
        <v>500</v>
      </c>
    </row>
    <row r="10" spans="1:31">
      <c r="A10" s="1" t="s">
        <v>39</v>
      </c>
      <c r="C10">
        <f>SUM(C6:C9)</f>
        <v>0</v>
      </c>
      <c r="D10">
        <f t="shared" ref="D10:M10" si="2">SUM(D6:D9)</f>
        <v>0</v>
      </c>
      <c r="E10">
        <f t="shared" si="2"/>
        <v>100</v>
      </c>
      <c r="F10">
        <f t="shared" si="2"/>
        <v>130</v>
      </c>
      <c r="G10">
        <f t="shared" si="2"/>
        <v>169</v>
      </c>
      <c r="H10">
        <f t="shared" si="2"/>
        <v>419.70000000000005</v>
      </c>
      <c r="I10">
        <f t="shared" si="2"/>
        <v>565.61</v>
      </c>
      <c r="J10" s="6">
        <f t="shared" si="2"/>
        <v>763.29300000000001</v>
      </c>
      <c r="K10" s="6">
        <f t="shared" si="2"/>
        <v>1256.4809</v>
      </c>
      <c r="L10" s="6">
        <f t="shared" si="2"/>
        <v>1710.8051700000001</v>
      </c>
      <c r="M10" s="6">
        <f t="shared" si="2"/>
        <v>1836.8051700000001</v>
      </c>
      <c r="N10" s="6">
        <f>SUM(N6:N9)</f>
        <v>2513.2051700000002</v>
      </c>
      <c r="O10" s="9">
        <f>SUM(O6:O9)</f>
        <v>9464.89941</v>
      </c>
      <c r="Q10" s="1" t="s">
        <v>43</v>
      </c>
      <c r="S10">
        <f>SUM(S6:S9)</f>
        <v>0</v>
      </c>
      <c r="T10">
        <v>500</v>
      </c>
      <c r="V10">
        <v>500</v>
      </c>
      <c r="X10">
        <v>500</v>
      </c>
      <c r="Y10">
        <v>500</v>
      </c>
      <c r="Z10">
        <v>500</v>
      </c>
      <c r="AA10">
        <v>2000</v>
      </c>
      <c r="AB10">
        <v>2000</v>
      </c>
      <c r="AC10">
        <v>2000</v>
      </c>
      <c r="AD10">
        <v>2000</v>
      </c>
      <c r="AE10" s="9">
        <f>SUM(S10:AD10)</f>
        <v>10500</v>
      </c>
    </row>
    <row r="11" spans="1:31">
      <c r="A11" s="1"/>
      <c r="J11" s="6"/>
      <c r="K11" s="6"/>
      <c r="L11" s="6"/>
      <c r="M11" s="6"/>
      <c r="N11" s="6"/>
      <c r="O11" s="9"/>
      <c r="Q11" s="1" t="s">
        <v>44</v>
      </c>
      <c r="S11" s="6">
        <f>S10-SUM(S6:S9)</f>
        <v>0</v>
      </c>
      <c r="T11" s="6">
        <v>500</v>
      </c>
      <c r="U11" s="6">
        <f>T11-SUM(U6:U9)+U10</f>
        <v>400</v>
      </c>
      <c r="V11" s="6">
        <f t="shared" ref="V11:AD11" si="3">U11-SUM(V6:V9)+V10</f>
        <v>770</v>
      </c>
      <c r="W11" s="6">
        <f t="shared" si="3"/>
        <v>601</v>
      </c>
      <c r="X11" s="6">
        <f t="shared" si="3"/>
        <v>681.3</v>
      </c>
      <c r="Y11" s="6">
        <f t="shared" si="3"/>
        <v>615.68999999999994</v>
      </c>
      <c r="Z11" s="6">
        <f t="shared" si="3"/>
        <v>352.39699999999993</v>
      </c>
      <c r="AA11" s="6">
        <f t="shared" si="3"/>
        <v>1095.9160999999999</v>
      </c>
      <c r="AB11" s="6">
        <f t="shared" si="3"/>
        <v>1385.1109299999998</v>
      </c>
      <c r="AC11" s="6">
        <f t="shared" si="3"/>
        <v>1548.3057599999997</v>
      </c>
      <c r="AD11" s="6">
        <f t="shared" si="3"/>
        <v>1035.1005899999996</v>
      </c>
      <c r="AE11" s="6"/>
    </row>
    <row r="12" spans="1:31">
      <c r="A12" s="1"/>
      <c r="J12" s="6"/>
      <c r="K12" s="6"/>
      <c r="L12" s="6"/>
      <c r="M12" s="6"/>
      <c r="N12" s="6"/>
      <c r="O12" s="9"/>
      <c r="Q12" s="1" t="s">
        <v>45</v>
      </c>
      <c r="S12" s="6">
        <f>S10*2</f>
        <v>0</v>
      </c>
      <c r="T12" s="6">
        <f t="shared" ref="T12:AD12" si="4">T10*2</f>
        <v>1000</v>
      </c>
      <c r="U12" s="6">
        <f t="shared" si="4"/>
        <v>0</v>
      </c>
      <c r="V12" s="6">
        <f t="shared" si="4"/>
        <v>1000</v>
      </c>
      <c r="W12" s="6">
        <f t="shared" si="4"/>
        <v>0</v>
      </c>
      <c r="X12" s="6">
        <f t="shared" si="4"/>
        <v>1000</v>
      </c>
      <c r="Y12" s="6">
        <f t="shared" si="4"/>
        <v>1000</v>
      </c>
      <c r="Z12" s="6">
        <f t="shared" si="4"/>
        <v>1000</v>
      </c>
      <c r="AA12" s="6">
        <f t="shared" si="4"/>
        <v>4000</v>
      </c>
      <c r="AB12" s="6">
        <f t="shared" si="4"/>
        <v>4000</v>
      </c>
      <c r="AC12" s="6">
        <f t="shared" si="4"/>
        <v>4000</v>
      </c>
      <c r="AD12" s="6">
        <f t="shared" si="4"/>
        <v>4000</v>
      </c>
      <c r="AE12" s="6"/>
    </row>
    <row r="13" spans="1:31">
      <c r="A13" s="1"/>
      <c r="J13" s="6"/>
      <c r="K13" s="6"/>
      <c r="L13" s="6"/>
      <c r="M13" s="6"/>
      <c r="N13" s="6"/>
      <c r="O13" s="9"/>
      <c r="Q13" s="1"/>
      <c r="AE13" s="9"/>
    </row>
    <row r="14" spans="1:31">
      <c r="A14" s="1"/>
      <c r="O14" s="8"/>
      <c r="Q14" s="1"/>
      <c r="AE14" s="8"/>
    </row>
    <row r="15" spans="1:31">
      <c r="A15" s="11">
        <v>2009</v>
      </c>
      <c r="B15" s="3"/>
      <c r="C15" s="3" t="s">
        <v>12</v>
      </c>
      <c r="D15" s="3" t="s">
        <v>13</v>
      </c>
      <c r="E15" s="3" t="s">
        <v>4</v>
      </c>
      <c r="F15" s="3" t="s">
        <v>14</v>
      </c>
      <c r="G15" s="3" t="s">
        <v>17</v>
      </c>
      <c r="H15" s="3" t="s">
        <v>5</v>
      </c>
      <c r="I15" s="3" t="s">
        <v>18</v>
      </c>
      <c r="J15" s="3" t="s">
        <v>15</v>
      </c>
      <c r="K15" s="3" t="s">
        <v>16</v>
      </c>
      <c r="L15" s="3" t="s">
        <v>6</v>
      </c>
      <c r="M15" s="3" t="s">
        <v>19</v>
      </c>
      <c r="N15" s="3" t="s">
        <v>7</v>
      </c>
      <c r="O15" s="10" t="s">
        <v>33</v>
      </c>
      <c r="Q15" s="11">
        <v>2009</v>
      </c>
      <c r="R15" s="3"/>
      <c r="S15" s="3" t="s">
        <v>12</v>
      </c>
      <c r="T15" s="3" t="s">
        <v>13</v>
      </c>
      <c r="U15" s="3" t="s">
        <v>4</v>
      </c>
      <c r="V15" s="3" t="s">
        <v>14</v>
      </c>
      <c r="W15" s="3" t="s">
        <v>17</v>
      </c>
      <c r="X15" s="3" t="s">
        <v>5</v>
      </c>
      <c r="Y15" s="3" t="s">
        <v>18</v>
      </c>
      <c r="Z15" s="3" t="s">
        <v>15</v>
      </c>
      <c r="AA15" s="3" t="s">
        <v>16</v>
      </c>
      <c r="AB15" s="3" t="s">
        <v>6</v>
      </c>
      <c r="AC15" s="3" t="s">
        <v>19</v>
      </c>
      <c r="AD15" s="3" t="s">
        <v>7</v>
      </c>
      <c r="AE15" s="10" t="s">
        <v>33</v>
      </c>
    </row>
    <row r="16" spans="1:31">
      <c r="A16" s="5" t="s">
        <v>34</v>
      </c>
      <c r="C16" s="6">
        <f>SUM(N6:N9)*0.6</f>
        <v>1507.923102</v>
      </c>
      <c r="D16" s="7">
        <f>C16*0.75</f>
        <v>1130.9423265</v>
      </c>
      <c r="E16" s="7">
        <f t="shared" ref="E16:N20" si="5">D16*0.75</f>
        <v>848.20674487500003</v>
      </c>
      <c r="F16" s="7">
        <f t="shared" si="5"/>
        <v>636.15505865625005</v>
      </c>
      <c r="G16" s="7">
        <f t="shared" si="5"/>
        <v>477.11629399218754</v>
      </c>
      <c r="H16" s="7">
        <f t="shared" si="5"/>
        <v>357.83722049414064</v>
      </c>
      <c r="I16" s="7">
        <f t="shared" si="5"/>
        <v>268.37791537060548</v>
      </c>
      <c r="J16" s="7">
        <f t="shared" si="5"/>
        <v>201.28343652795411</v>
      </c>
      <c r="K16" s="7">
        <f t="shared" si="5"/>
        <v>150.96257739596558</v>
      </c>
      <c r="L16" s="7">
        <f t="shared" si="5"/>
        <v>113.22193304697419</v>
      </c>
      <c r="M16" s="7">
        <f t="shared" si="5"/>
        <v>84.91644978523064</v>
      </c>
      <c r="N16" s="7">
        <f t="shared" si="5"/>
        <v>63.68733733892298</v>
      </c>
      <c r="O16" s="9">
        <f t="shared" ref="O16:O24" si="6">SUM(C16:N16)</f>
        <v>5840.6303959832312</v>
      </c>
      <c r="Q16" s="5" t="s">
        <v>34</v>
      </c>
      <c r="S16" s="6">
        <f>SUM(AD6:AD9)*0.6</f>
        <v>1507.923102</v>
      </c>
      <c r="T16" s="7">
        <f>S16*0.75</f>
        <v>1130.9423265</v>
      </c>
      <c r="U16" s="7">
        <f t="shared" ref="U16:AD16" si="7">T16*0.75</f>
        <v>848.20674487500003</v>
      </c>
      <c r="V16" s="7">
        <f t="shared" si="7"/>
        <v>636.15505865625005</v>
      </c>
      <c r="W16" s="7">
        <f t="shared" si="7"/>
        <v>477.11629399218754</v>
      </c>
      <c r="X16" s="7">
        <f t="shared" si="7"/>
        <v>357.83722049414064</v>
      </c>
      <c r="Y16" s="7">
        <f t="shared" si="7"/>
        <v>268.37791537060548</v>
      </c>
      <c r="Z16" s="7">
        <f t="shared" si="7"/>
        <v>201.28343652795411</v>
      </c>
      <c r="AA16" s="7">
        <f t="shared" si="7"/>
        <v>150.96257739596558</v>
      </c>
      <c r="AB16" s="7">
        <f t="shared" si="7"/>
        <v>113.22193304697419</v>
      </c>
      <c r="AC16" s="7">
        <f t="shared" si="7"/>
        <v>84.91644978523064</v>
      </c>
      <c r="AD16" s="7">
        <f t="shared" si="7"/>
        <v>63.68733733892298</v>
      </c>
      <c r="AE16" s="9">
        <f t="shared" ref="AE16:AE24" si="8">SUM(S16:AD16)</f>
        <v>5840.6303959832312</v>
      </c>
    </row>
    <row r="17" spans="1:31">
      <c r="A17" s="1" t="s">
        <v>0</v>
      </c>
      <c r="B17" t="s">
        <v>12</v>
      </c>
      <c r="C17">
        <v>250</v>
      </c>
      <c r="D17">
        <f>C17*1.4</f>
        <v>350</v>
      </c>
      <c r="E17">
        <f>D17*1.3</f>
        <v>455</v>
      </c>
      <c r="F17">
        <f>E17*1</f>
        <v>455</v>
      </c>
      <c r="G17">
        <f>F17*1</f>
        <v>455</v>
      </c>
      <c r="H17">
        <f>G17*0.75</f>
        <v>341.25</v>
      </c>
      <c r="I17">
        <f t="shared" si="5"/>
        <v>255.9375</v>
      </c>
      <c r="J17">
        <f t="shared" si="5"/>
        <v>191.953125</v>
      </c>
      <c r="K17">
        <f t="shared" si="5"/>
        <v>143.96484375</v>
      </c>
      <c r="L17">
        <f t="shared" si="5"/>
        <v>107.9736328125</v>
      </c>
      <c r="M17">
        <f t="shared" si="5"/>
        <v>80.980224609375</v>
      </c>
      <c r="N17">
        <f t="shared" si="5"/>
        <v>60.73516845703125</v>
      </c>
      <c r="O17" s="9">
        <f t="shared" si="6"/>
        <v>3147.7944946289062</v>
      </c>
      <c r="Q17" s="1" t="s">
        <v>0</v>
      </c>
      <c r="R17" t="s">
        <v>12</v>
      </c>
      <c r="S17">
        <v>250</v>
      </c>
      <c r="T17">
        <f>S17*1.4</f>
        <v>350</v>
      </c>
      <c r="U17">
        <f>T17*1.3</f>
        <v>455</v>
      </c>
      <c r="V17">
        <f>U17*1</f>
        <v>455</v>
      </c>
      <c r="W17">
        <f>V17*1</f>
        <v>455</v>
      </c>
      <c r="X17">
        <f>W17*0.75</f>
        <v>341.25</v>
      </c>
      <c r="Y17">
        <f t="shared" ref="Y17:AD17" si="9">X17*0.75</f>
        <v>255.9375</v>
      </c>
      <c r="Z17">
        <f t="shared" si="9"/>
        <v>191.953125</v>
      </c>
      <c r="AA17">
        <f t="shared" si="9"/>
        <v>143.96484375</v>
      </c>
      <c r="AB17">
        <f t="shared" si="9"/>
        <v>107.9736328125</v>
      </c>
      <c r="AC17">
        <f t="shared" si="9"/>
        <v>80.980224609375</v>
      </c>
      <c r="AD17">
        <f t="shared" si="9"/>
        <v>60.73516845703125</v>
      </c>
      <c r="AE17" s="9">
        <f t="shared" si="8"/>
        <v>3147.7944946289062</v>
      </c>
    </row>
    <row r="18" spans="1:31">
      <c r="A18" s="1" t="s">
        <v>1</v>
      </c>
      <c r="B18" t="s">
        <v>13</v>
      </c>
      <c r="D18">
        <v>250</v>
      </c>
      <c r="E18">
        <f>D18*1.4</f>
        <v>350</v>
      </c>
      <c r="F18">
        <f>E18*1.3</f>
        <v>455</v>
      </c>
      <c r="G18">
        <f>F18*1</f>
        <v>455</v>
      </c>
      <c r="H18">
        <f>G18*1</f>
        <v>455</v>
      </c>
      <c r="I18">
        <f>H18*0.75</f>
        <v>341.25</v>
      </c>
      <c r="J18">
        <f t="shared" si="5"/>
        <v>255.9375</v>
      </c>
      <c r="K18">
        <f t="shared" si="5"/>
        <v>191.953125</v>
      </c>
      <c r="L18">
        <f t="shared" si="5"/>
        <v>143.96484375</v>
      </c>
      <c r="M18">
        <f t="shared" si="5"/>
        <v>107.9736328125</v>
      </c>
      <c r="N18">
        <f t="shared" si="5"/>
        <v>80.980224609375</v>
      </c>
      <c r="O18" s="9">
        <f t="shared" si="6"/>
        <v>3087.059326171875</v>
      </c>
      <c r="Q18" s="1" t="s">
        <v>1</v>
      </c>
      <c r="R18" t="s">
        <v>13</v>
      </c>
      <c r="T18">
        <v>250</v>
      </c>
      <c r="U18">
        <f>T18*1.4</f>
        <v>350</v>
      </c>
      <c r="V18">
        <f>U18*1.3</f>
        <v>455</v>
      </c>
      <c r="W18">
        <f>V18*1</f>
        <v>455</v>
      </c>
      <c r="X18">
        <f>W18*1</f>
        <v>455</v>
      </c>
      <c r="Y18">
        <f t="shared" ref="Y18:AD18" si="10">X18*0.75</f>
        <v>341.25</v>
      </c>
      <c r="Z18">
        <f t="shared" si="10"/>
        <v>255.9375</v>
      </c>
      <c r="AA18">
        <f t="shared" si="10"/>
        <v>191.953125</v>
      </c>
      <c r="AB18">
        <f t="shared" si="10"/>
        <v>143.96484375</v>
      </c>
      <c r="AC18">
        <f t="shared" si="10"/>
        <v>107.9736328125</v>
      </c>
      <c r="AD18">
        <f t="shared" si="10"/>
        <v>80.980224609375</v>
      </c>
      <c r="AE18" s="9">
        <f t="shared" si="8"/>
        <v>3087.059326171875</v>
      </c>
    </row>
    <row r="19" spans="1:31">
      <c r="A19" s="1" t="s">
        <v>2</v>
      </c>
      <c r="B19" t="s">
        <v>14</v>
      </c>
      <c r="F19">
        <v>250</v>
      </c>
      <c r="G19">
        <f>F19*1.4</f>
        <v>350</v>
      </c>
      <c r="H19">
        <f>G19*1.3</f>
        <v>455</v>
      </c>
      <c r="I19">
        <f>H19*1</f>
        <v>455</v>
      </c>
      <c r="J19">
        <f>I19*1</f>
        <v>455</v>
      </c>
      <c r="K19">
        <f>J19*0.75</f>
        <v>341.25</v>
      </c>
      <c r="L19">
        <f t="shared" si="5"/>
        <v>255.9375</v>
      </c>
      <c r="M19">
        <f t="shared" si="5"/>
        <v>191.953125</v>
      </c>
      <c r="N19">
        <f t="shared" si="5"/>
        <v>143.96484375</v>
      </c>
      <c r="O19" s="9">
        <f t="shared" si="6"/>
        <v>2898.10546875</v>
      </c>
      <c r="Q19" s="1" t="s">
        <v>2</v>
      </c>
      <c r="R19" t="s">
        <v>14</v>
      </c>
      <c r="V19">
        <v>250</v>
      </c>
      <c r="W19">
        <f>V19*1.4</f>
        <v>350</v>
      </c>
      <c r="X19">
        <f>W19*1.3</f>
        <v>455</v>
      </c>
      <c r="Y19">
        <f>X19*1</f>
        <v>455</v>
      </c>
      <c r="Z19">
        <f>Y19*1</f>
        <v>455</v>
      </c>
      <c r="AA19">
        <f>Z19*0.75</f>
        <v>341.25</v>
      </c>
      <c r="AB19">
        <f>AA19*0.75</f>
        <v>255.9375</v>
      </c>
      <c r="AC19">
        <f>AB19*0.75</f>
        <v>191.953125</v>
      </c>
      <c r="AD19">
        <f>AC19*0.75</f>
        <v>143.96484375</v>
      </c>
      <c r="AE19" s="9">
        <f t="shared" si="8"/>
        <v>2898.10546875</v>
      </c>
    </row>
    <row r="20" spans="1:31">
      <c r="A20" s="1" t="s">
        <v>3</v>
      </c>
      <c r="B20" t="s">
        <v>17</v>
      </c>
      <c r="G20">
        <v>250</v>
      </c>
      <c r="H20">
        <f>G20*1.4</f>
        <v>350</v>
      </c>
      <c r="I20">
        <f>H20*1.3</f>
        <v>455</v>
      </c>
      <c r="J20">
        <f>I20*1</f>
        <v>455</v>
      </c>
      <c r="K20">
        <f>J20*1</f>
        <v>455</v>
      </c>
      <c r="L20">
        <f>K20*0.75</f>
        <v>341.25</v>
      </c>
      <c r="M20">
        <f t="shared" si="5"/>
        <v>255.9375</v>
      </c>
      <c r="N20">
        <f t="shared" si="5"/>
        <v>191.953125</v>
      </c>
      <c r="O20" s="9">
        <f t="shared" si="6"/>
        <v>2754.140625</v>
      </c>
      <c r="Q20" s="1" t="s">
        <v>3</v>
      </c>
      <c r="R20" t="s">
        <v>17</v>
      </c>
      <c r="W20">
        <v>250</v>
      </c>
      <c r="X20">
        <f>W20*1.4</f>
        <v>350</v>
      </c>
      <c r="Y20">
        <f>X20*1.3</f>
        <v>455</v>
      </c>
      <c r="Z20">
        <f>Y20*1</f>
        <v>455</v>
      </c>
      <c r="AA20">
        <f>Z20*1</f>
        <v>455</v>
      </c>
      <c r="AB20">
        <f>AA20*0.75</f>
        <v>341.25</v>
      </c>
      <c r="AC20">
        <f>AB20*0.75</f>
        <v>255.9375</v>
      </c>
      <c r="AD20">
        <f>AC20*0.75</f>
        <v>191.953125</v>
      </c>
      <c r="AE20" s="9">
        <f t="shared" si="8"/>
        <v>2754.140625</v>
      </c>
    </row>
    <row r="21" spans="1:31">
      <c r="A21" s="1" t="s">
        <v>8</v>
      </c>
      <c r="B21" t="s">
        <v>18</v>
      </c>
      <c r="I21">
        <v>250</v>
      </c>
      <c r="J21">
        <f>I21*1.4</f>
        <v>350</v>
      </c>
      <c r="K21">
        <f>J21*1.3</f>
        <v>455</v>
      </c>
      <c r="L21">
        <f>K21*1</f>
        <v>455</v>
      </c>
      <c r="M21">
        <f>L21*1</f>
        <v>455</v>
      </c>
      <c r="N21">
        <f>M21*0.75</f>
        <v>341.25</v>
      </c>
      <c r="O21" s="9">
        <f t="shared" si="6"/>
        <v>2306.25</v>
      </c>
      <c r="Q21" s="1" t="s">
        <v>8</v>
      </c>
      <c r="R21" t="s">
        <v>18</v>
      </c>
      <c r="Y21">
        <v>250</v>
      </c>
      <c r="Z21">
        <f>Y21*1.4</f>
        <v>350</v>
      </c>
      <c r="AA21">
        <f>Z21*1.3</f>
        <v>455</v>
      </c>
      <c r="AB21">
        <f>AA21*1</f>
        <v>455</v>
      </c>
      <c r="AC21">
        <f>AB21*1</f>
        <v>455</v>
      </c>
      <c r="AD21">
        <f>AC21*0.75</f>
        <v>341.25</v>
      </c>
      <c r="AE21" s="9">
        <f t="shared" si="8"/>
        <v>2306.25</v>
      </c>
    </row>
    <row r="22" spans="1:31">
      <c r="A22" s="1" t="s">
        <v>9</v>
      </c>
      <c r="B22" t="s">
        <v>15</v>
      </c>
      <c r="J22">
        <v>250</v>
      </c>
      <c r="K22">
        <f>J22*1.4</f>
        <v>350</v>
      </c>
      <c r="L22">
        <f>K22*1.3</f>
        <v>455</v>
      </c>
      <c r="M22">
        <f>L22*1</f>
        <v>455</v>
      </c>
      <c r="N22">
        <f>M22*1</f>
        <v>455</v>
      </c>
      <c r="O22" s="9">
        <f t="shared" si="6"/>
        <v>1965</v>
      </c>
      <c r="Q22" s="1" t="s">
        <v>9</v>
      </c>
      <c r="R22" t="s">
        <v>15</v>
      </c>
      <c r="Z22">
        <v>250</v>
      </c>
      <c r="AA22">
        <f>Z22*1.4</f>
        <v>350</v>
      </c>
      <c r="AB22">
        <f>AA22*1.3</f>
        <v>455</v>
      </c>
      <c r="AC22">
        <f>AB22*1</f>
        <v>455</v>
      </c>
      <c r="AD22">
        <f>AC22*1</f>
        <v>455</v>
      </c>
      <c r="AE22" s="9">
        <f t="shared" si="8"/>
        <v>1965</v>
      </c>
    </row>
    <row r="23" spans="1:31">
      <c r="A23" s="1" t="s">
        <v>10</v>
      </c>
      <c r="B23" t="s">
        <v>6</v>
      </c>
      <c r="J23" s="6"/>
      <c r="K23" s="6"/>
      <c r="L23">
        <v>250</v>
      </c>
      <c r="M23">
        <f>L23*1.4</f>
        <v>350</v>
      </c>
      <c r="N23">
        <f>M23*1.3</f>
        <v>455</v>
      </c>
      <c r="O23" s="9">
        <f t="shared" si="6"/>
        <v>1055</v>
      </c>
      <c r="Q23" s="1" t="s">
        <v>10</v>
      </c>
      <c r="R23" t="s">
        <v>6</v>
      </c>
      <c r="Z23" s="6"/>
      <c r="AA23" s="6"/>
      <c r="AB23">
        <v>250</v>
      </c>
      <c r="AC23">
        <f>AB23*1.4</f>
        <v>350</v>
      </c>
      <c r="AD23">
        <f>AC23*1.3</f>
        <v>455</v>
      </c>
      <c r="AE23" s="9">
        <f t="shared" si="8"/>
        <v>1055</v>
      </c>
    </row>
    <row r="24" spans="1:31">
      <c r="A24" s="1" t="s">
        <v>11</v>
      </c>
      <c r="B24" t="s">
        <v>19</v>
      </c>
      <c r="J24" s="6"/>
      <c r="K24" s="6"/>
      <c r="L24" s="6"/>
      <c r="M24" s="6">
        <v>350</v>
      </c>
      <c r="N24" s="6">
        <f>M24*1.4</f>
        <v>489.99999999999994</v>
      </c>
      <c r="O24" s="9">
        <f t="shared" si="6"/>
        <v>840</v>
      </c>
      <c r="Q24" s="1" t="s">
        <v>11</v>
      </c>
      <c r="R24" t="s">
        <v>19</v>
      </c>
      <c r="Z24" s="6"/>
      <c r="AA24" s="6"/>
      <c r="AB24" s="6"/>
      <c r="AC24" s="6">
        <v>350</v>
      </c>
      <c r="AD24" s="6">
        <f>AC24*1.4</f>
        <v>489.99999999999994</v>
      </c>
      <c r="AE24" s="9">
        <f t="shared" si="8"/>
        <v>840</v>
      </c>
    </row>
    <row r="25" spans="1:31">
      <c r="A25" s="1" t="s">
        <v>40</v>
      </c>
      <c r="C25" s="9">
        <f t="shared" ref="C25:N25" si="11">SUM(C16:C24)</f>
        <v>1757.923102</v>
      </c>
      <c r="D25" s="9">
        <f t="shared" si="11"/>
        <v>1730.9423265</v>
      </c>
      <c r="E25" s="9">
        <f t="shared" si="11"/>
        <v>1653.2067448749999</v>
      </c>
      <c r="F25" s="9">
        <f t="shared" si="11"/>
        <v>1796.15505865625</v>
      </c>
      <c r="G25" s="9">
        <f t="shared" si="11"/>
        <v>1987.1162939921876</v>
      </c>
      <c r="H25" s="9">
        <f t="shared" si="11"/>
        <v>1959.0872204941406</v>
      </c>
      <c r="I25" s="9">
        <f t="shared" si="11"/>
        <v>2025.5654153706055</v>
      </c>
      <c r="J25" s="9">
        <f t="shared" si="11"/>
        <v>2159.1740615279541</v>
      </c>
      <c r="K25" s="9">
        <f t="shared" si="11"/>
        <v>2088.1305461459656</v>
      </c>
      <c r="L25" s="9">
        <f t="shared" si="11"/>
        <v>2122.3479096094743</v>
      </c>
      <c r="M25" s="9">
        <f t="shared" si="11"/>
        <v>2331.7609322071057</v>
      </c>
      <c r="N25" s="9">
        <f t="shared" si="11"/>
        <v>2282.5706991553293</v>
      </c>
      <c r="O25" s="9">
        <f>SUM(O16:O24)</f>
        <v>23893.980310534011</v>
      </c>
      <c r="Q25" s="1" t="s">
        <v>43</v>
      </c>
      <c r="S25">
        <v>2000</v>
      </c>
      <c r="T25">
        <v>2000</v>
      </c>
      <c r="U25">
        <v>3000</v>
      </c>
      <c r="V25">
        <v>3000</v>
      </c>
      <c r="W25">
        <v>4000</v>
      </c>
      <c r="X25">
        <v>4000</v>
      </c>
      <c r="Y25">
        <v>4000</v>
      </c>
      <c r="Z25">
        <v>4000</v>
      </c>
      <c r="AA25">
        <v>4000</v>
      </c>
      <c r="AB25">
        <v>4000</v>
      </c>
      <c r="AC25">
        <v>4000</v>
      </c>
      <c r="AD25">
        <v>4000</v>
      </c>
      <c r="AE25" s="9">
        <f>SUM(S25:AD25)</f>
        <v>42000</v>
      </c>
    </row>
    <row r="26" spans="1:31">
      <c r="A26" s="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1" t="s">
        <v>44</v>
      </c>
      <c r="S26" s="6">
        <f>S25-SUM(S16:S24)+AD11</f>
        <v>1277.1774879999996</v>
      </c>
      <c r="T26" s="6">
        <f t="shared" ref="T26:AD26" si="12">T25-SUM(T16:T24)</f>
        <v>269.05767349999996</v>
      </c>
      <c r="U26" s="6">
        <f t="shared" si="12"/>
        <v>1346.7932551250001</v>
      </c>
      <c r="V26" s="6">
        <f t="shared" si="12"/>
        <v>1203.84494134375</v>
      </c>
      <c r="W26" s="6">
        <f t="shared" si="12"/>
        <v>2012.8837060078124</v>
      </c>
      <c r="X26" s="6">
        <f t="shared" si="12"/>
        <v>2040.9127795058594</v>
      </c>
      <c r="Y26" s="6">
        <f t="shared" si="12"/>
        <v>1974.4345846293945</v>
      </c>
      <c r="Z26" s="6">
        <f t="shared" si="12"/>
        <v>1840.8259384720459</v>
      </c>
      <c r="AA26" s="6">
        <f t="shared" si="12"/>
        <v>1911.8694538540344</v>
      </c>
      <c r="AB26" s="6">
        <f t="shared" si="12"/>
        <v>1877.6520903905257</v>
      </c>
      <c r="AC26" s="6">
        <f t="shared" si="12"/>
        <v>1668.2390677928943</v>
      </c>
      <c r="AD26" s="6">
        <f t="shared" si="12"/>
        <v>1717.4293008446707</v>
      </c>
      <c r="AE26" s="6"/>
    </row>
    <row r="27" spans="1:31">
      <c r="A27" s="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1" t="s">
        <v>45</v>
      </c>
      <c r="S27" s="6">
        <f>S25*2</f>
        <v>4000</v>
      </c>
      <c r="T27" s="6">
        <f t="shared" ref="T27:AD27" si="13">T25*2</f>
        <v>4000</v>
      </c>
      <c r="U27" s="6">
        <f t="shared" si="13"/>
        <v>6000</v>
      </c>
      <c r="V27" s="6">
        <f t="shared" si="13"/>
        <v>6000</v>
      </c>
      <c r="W27" s="6">
        <f t="shared" si="13"/>
        <v>8000</v>
      </c>
      <c r="X27" s="6">
        <f t="shared" si="13"/>
        <v>8000</v>
      </c>
      <c r="Y27" s="6">
        <f t="shared" si="13"/>
        <v>8000</v>
      </c>
      <c r="Z27" s="6">
        <f t="shared" si="13"/>
        <v>8000</v>
      </c>
      <c r="AA27" s="6">
        <f t="shared" si="13"/>
        <v>8000</v>
      </c>
      <c r="AB27" s="6">
        <f t="shared" si="13"/>
        <v>8000</v>
      </c>
      <c r="AC27" s="6">
        <f t="shared" si="13"/>
        <v>8000</v>
      </c>
      <c r="AD27" s="6">
        <f t="shared" si="13"/>
        <v>8000</v>
      </c>
      <c r="AE27" s="6"/>
    </row>
    <row r="28" spans="1:31">
      <c r="A28" s="1"/>
      <c r="J28" s="6"/>
      <c r="K28" s="6"/>
      <c r="L28" s="6"/>
      <c r="M28" s="6"/>
      <c r="N28" s="6"/>
      <c r="O28" s="9"/>
      <c r="Q28" s="1"/>
      <c r="Z28" s="6"/>
      <c r="AA28" s="6"/>
      <c r="AB28" s="6"/>
      <c r="AC28" s="6"/>
      <c r="AD28" s="6"/>
      <c r="AE28" s="9"/>
    </row>
    <row r="29" spans="1:31">
      <c r="A29" s="11">
        <v>2010</v>
      </c>
      <c r="B29" s="3"/>
      <c r="C29" s="3" t="s">
        <v>12</v>
      </c>
      <c r="D29" s="3" t="s">
        <v>13</v>
      </c>
      <c r="E29" s="3" t="s">
        <v>4</v>
      </c>
      <c r="F29" s="3" t="s">
        <v>14</v>
      </c>
      <c r="G29" s="3" t="s">
        <v>17</v>
      </c>
      <c r="H29" s="3" t="s">
        <v>5</v>
      </c>
      <c r="I29" s="3" t="s">
        <v>18</v>
      </c>
      <c r="J29" s="12" t="s">
        <v>15</v>
      </c>
      <c r="K29" s="12" t="s">
        <v>16</v>
      </c>
      <c r="L29" s="12" t="s">
        <v>6</v>
      </c>
      <c r="M29" s="12" t="s">
        <v>19</v>
      </c>
      <c r="N29" s="12" t="s">
        <v>7</v>
      </c>
      <c r="O29" s="13" t="s">
        <v>33</v>
      </c>
      <c r="Q29" s="11">
        <v>2010</v>
      </c>
      <c r="R29" s="3"/>
      <c r="S29" s="3" t="s">
        <v>12</v>
      </c>
      <c r="T29" s="3" t="s">
        <v>13</v>
      </c>
      <c r="U29" s="3" t="s">
        <v>4</v>
      </c>
      <c r="V29" s="3" t="s">
        <v>14</v>
      </c>
      <c r="W29" s="3" t="s">
        <v>17</v>
      </c>
      <c r="X29" s="3" t="s">
        <v>5</v>
      </c>
      <c r="Y29" s="3" t="s">
        <v>18</v>
      </c>
      <c r="Z29" s="12" t="s">
        <v>15</v>
      </c>
      <c r="AA29" s="12" t="s">
        <v>16</v>
      </c>
      <c r="AB29" s="12" t="s">
        <v>6</v>
      </c>
      <c r="AC29" s="12" t="s">
        <v>19</v>
      </c>
      <c r="AD29" s="12" t="s">
        <v>7</v>
      </c>
      <c r="AE29" s="13" t="s">
        <v>33</v>
      </c>
    </row>
    <row r="30" spans="1:31">
      <c r="A30" s="1" t="s">
        <v>35</v>
      </c>
      <c r="C30" s="6">
        <f>SUM(N17:N24)*0.6</f>
        <v>1331.3300170898437</v>
      </c>
      <c r="D30" s="7">
        <f>C30*0.75</f>
        <v>998.49751281738281</v>
      </c>
      <c r="E30" s="7">
        <f t="shared" ref="E30:N30" si="14">D30*0.75</f>
        <v>748.87313461303711</v>
      </c>
      <c r="F30" s="7">
        <f t="shared" si="14"/>
        <v>561.65485095977783</v>
      </c>
      <c r="G30" s="7">
        <f t="shared" si="14"/>
        <v>421.24113821983337</v>
      </c>
      <c r="H30" s="7">
        <f t="shared" si="14"/>
        <v>315.93085366487503</v>
      </c>
      <c r="I30" s="7">
        <f t="shared" si="14"/>
        <v>236.94814024865627</v>
      </c>
      <c r="J30" s="7">
        <f t="shared" si="14"/>
        <v>177.7111051864922</v>
      </c>
      <c r="K30" s="7">
        <f t="shared" si="14"/>
        <v>133.28332888986915</v>
      </c>
      <c r="L30" s="7">
        <f t="shared" si="14"/>
        <v>99.962496667401865</v>
      </c>
      <c r="M30" s="7">
        <f t="shared" si="14"/>
        <v>74.971872500551399</v>
      </c>
      <c r="N30" s="7">
        <f t="shared" si="14"/>
        <v>56.228904375413549</v>
      </c>
      <c r="O30" s="9">
        <f t="shared" ref="O30:O42" si="15">SUM(C30:N30)</f>
        <v>5156.6333552331344</v>
      </c>
      <c r="Q30" s="1" t="s">
        <v>35</v>
      </c>
      <c r="S30" s="6">
        <f>SUM(AD17:AD24)*0.6</f>
        <v>1331.3300170898437</v>
      </c>
      <c r="T30" s="7">
        <f>S30*0.75</f>
        <v>998.49751281738281</v>
      </c>
      <c r="U30" s="7">
        <f t="shared" ref="U30:AD30" si="16">T30*0.75</f>
        <v>748.87313461303711</v>
      </c>
      <c r="V30" s="7">
        <f t="shared" si="16"/>
        <v>561.65485095977783</v>
      </c>
      <c r="W30" s="7">
        <f t="shared" si="16"/>
        <v>421.24113821983337</v>
      </c>
      <c r="X30" s="7">
        <f t="shared" si="16"/>
        <v>315.93085366487503</v>
      </c>
      <c r="Y30" s="7">
        <f t="shared" si="16"/>
        <v>236.94814024865627</v>
      </c>
      <c r="Z30" s="7">
        <f t="shared" si="16"/>
        <v>177.7111051864922</v>
      </c>
      <c r="AA30" s="7">
        <f t="shared" si="16"/>
        <v>133.28332888986915</v>
      </c>
      <c r="AB30" s="7">
        <f t="shared" si="16"/>
        <v>99.962496667401865</v>
      </c>
      <c r="AC30" s="7">
        <f t="shared" si="16"/>
        <v>74.971872500551399</v>
      </c>
      <c r="AD30" s="7">
        <f t="shared" si="16"/>
        <v>56.228904375413549</v>
      </c>
      <c r="AE30" s="9">
        <f t="shared" ref="AE30:AE42" si="17">SUM(S30:AD30)</f>
        <v>5156.6333552331344</v>
      </c>
    </row>
    <row r="31" spans="1:31">
      <c r="A31" s="1" t="s">
        <v>0</v>
      </c>
      <c r="B31" t="s">
        <v>12</v>
      </c>
      <c r="C31">
        <v>250</v>
      </c>
      <c r="D31">
        <f>C31*1.4</f>
        <v>350</v>
      </c>
      <c r="E31">
        <f>D31*1.3</f>
        <v>455</v>
      </c>
      <c r="F31">
        <f>E31*1.3</f>
        <v>591.5</v>
      </c>
      <c r="G31">
        <f>F31*1</f>
        <v>591.5</v>
      </c>
      <c r="H31">
        <f>G31*0.8</f>
        <v>473.20000000000005</v>
      </c>
      <c r="I31">
        <f t="shared" ref="I31:N36" si="18">H31*0.8</f>
        <v>378.56000000000006</v>
      </c>
      <c r="J31" s="6">
        <f t="shared" si="18"/>
        <v>302.84800000000007</v>
      </c>
      <c r="K31" s="6">
        <f t="shared" si="18"/>
        <v>242.27840000000006</v>
      </c>
      <c r="L31" s="6">
        <f t="shared" si="18"/>
        <v>193.82272000000006</v>
      </c>
      <c r="M31" s="6">
        <f t="shared" si="18"/>
        <v>155.05817600000006</v>
      </c>
      <c r="N31" s="6">
        <f t="shared" si="18"/>
        <v>124.04654080000006</v>
      </c>
      <c r="O31" s="9">
        <f t="shared" si="15"/>
        <v>4107.8138368</v>
      </c>
      <c r="Q31" s="1" t="s">
        <v>0</v>
      </c>
      <c r="R31" t="s">
        <v>12</v>
      </c>
      <c r="S31">
        <v>250</v>
      </c>
      <c r="T31">
        <f>S31*1.4</f>
        <v>350</v>
      </c>
      <c r="U31">
        <f>T31*1.3</f>
        <v>455</v>
      </c>
      <c r="V31">
        <f>U31*1.3</f>
        <v>591.5</v>
      </c>
      <c r="W31">
        <f>V31*1</f>
        <v>591.5</v>
      </c>
      <c r="X31">
        <f>W31*0.8</f>
        <v>473.20000000000005</v>
      </c>
      <c r="Y31">
        <f t="shared" ref="Y31:AD31" si="19">X31*0.8</f>
        <v>378.56000000000006</v>
      </c>
      <c r="Z31" s="6">
        <f t="shared" si="19"/>
        <v>302.84800000000007</v>
      </c>
      <c r="AA31" s="6">
        <f t="shared" si="19"/>
        <v>242.27840000000006</v>
      </c>
      <c r="AB31" s="6">
        <f t="shared" si="19"/>
        <v>193.82272000000006</v>
      </c>
      <c r="AC31" s="6">
        <f t="shared" si="19"/>
        <v>155.05817600000006</v>
      </c>
      <c r="AD31" s="6">
        <f t="shared" si="19"/>
        <v>124.04654080000006</v>
      </c>
      <c r="AE31" s="9">
        <f t="shared" si="17"/>
        <v>4107.8138368</v>
      </c>
    </row>
    <row r="32" spans="1:31">
      <c r="A32" s="1" t="s">
        <v>1</v>
      </c>
      <c r="B32" t="s">
        <v>13</v>
      </c>
      <c r="D32">
        <v>250</v>
      </c>
      <c r="E32">
        <f>D32*1.4</f>
        <v>350</v>
      </c>
      <c r="F32">
        <f>E32*1.3</f>
        <v>455</v>
      </c>
      <c r="G32">
        <f>F32*1.3</f>
        <v>591.5</v>
      </c>
      <c r="H32">
        <f>G32*1</f>
        <v>591.5</v>
      </c>
      <c r="I32">
        <f>H32*0.8</f>
        <v>473.20000000000005</v>
      </c>
      <c r="J32">
        <f t="shared" si="18"/>
        <v>378.56000000000006</v>
      </c>
      <c r="K32" s="6">
        <f t="shared" si="18"/>
        <v>302.84800000000007</v>
      </c>
      <c r="L32" s="6">
        <f t="shared" si="18"/>
        <v>242.27840000000006</v>
      </c>
      <c r="M32" s="6">
        <f t="shared" si="18"/>
        <v>193.82272000000006</v>
      </c>
      <c r="N32" s="6">
        <f t="shared" si="18"/>
        <v>155.05817600000006</v>
      </c>
      <c r="O32" s="9">
        <f t="shared" si="15"/>
        <v>3983.767296</v>
      </c>
      <c r="Q32" s="1" t="s">
        <v>1</v>
      </c>
      <c r="R32" t="s">
        <v>13</v>
      </c>
      <c r="T32">
        <v>250</v>
      </c>
      <c r="U32">
        <f>T32*1.4</f>
        <v>350</v>
      </c>
      <c r="V32">
        <f>U32*1.3</f>
        <v>455</v>
      </c>
      <c r="W32">
        <f>V32*1.3</f>
        <v>591.5</v>
      </c>
      <c r="X32">
        <f>W32*1</f>
        <v>591.5</v>
      </c>
      <c r="Y32">
        <f t="shared" ref="Y32:AD32" si="20">X32*0.8</f>
        <v>473.20000000000005</v>
      </c>
      <c r="Z32">
        <f t="shared" si="20"/>
        <v>378.56000000000006</v>
      </c>
      <c r="AA32" s="6">
        <f t="shared" si="20"/>
        <v>302.84800000000007</v>
      </c>
      <c r="AB32" s="6">
        <f t="shared" si="20"/>
        <v>242.27840000000006</v>
      </c>
      <c r="AC32" s="6">
        <f t="shared" si="20"/>
        <v>193.82272000000006</v>
      </c>
      <c r="AD32" s="6">
        <f t="shared" si="20"/>
        <v>155.05817600000006</v>
      </c>
      <c r="AE32" s="9">
        <f t="shared" si="17"/>
        <v>3983.767296</v>
      </c>
    </row>
    <row r="33" spans="1:31">
      <c r="A33" s="1" t="s">
        <v>2</v>
      </c>
      <c r="B33" t="s">
        <v>4</v>
      </c>
      <c r="E33">
        <v>250</v>
      </c>
      <c r="F33">
        <f>E33*1.4</f>
        <v>350</v>
      </c>
      <c r="G33">
        <f>F33*1.3</f>
        <v>455</v>
      </c>
      <c r="H33">
        <f>G33*1.3</f>
        <v>591.5</v>
      </c>
      <c r="I33">
        <f>H33*1</f>
        <v>591.5</v>
      </c>
      <c r="J33">
        <f>I33*0.8</f>
        <v>473.20000000000005</v>
      </c>
      <c r="K33">
        <f t="shared" si="18"/>
        <v>378.56000000000006</v>
      </c>
      <c r="L33" s="6">
        <f t="shared" si="18"/>
        <v>302.84800000000007</v>
      </c>
      <c r="M33" s="6">
        <f t="shared" si="18"/>
        <v>242.27840000000006</v>
      </c>
      <c r="N33" s="6">
        <f t="shared" si="18"/>
        <v>193.82272000000006</v>
      </c>
      <c r="O33" s="9">
        <f t="shared" si="15"/>
        <v>3828.70912</v>
      </c>
      <c r="Q33" s="1" t="s">
        <v>2</v>
      </c>
      <c r="R33" t="s">
        <v>4</v>
      </c>
      <c r="U33">
        <v>250</v>
      </c>
      <c r="V33">
        <f>U33*1.4</f>
        <v>350</v>
      </c>
      <c r="W33">
        <f>V33*1.3</f>
        <v>455</v>
      </c>
      <c r="X33">
        <f>W33*1.3</f>
        <v>591.5</v>
      </c>
      <c r="Y33">
        <f>X33*1</f>
        <v>591.5</v>
      </c>
      <c r="Z33">
        <f>Y33*0.8</f>
        <v>473.20000000000005</v>
      </c>
      <c r="AA33">
        <f>Z33*0.8</f>
        <v>378.56000000000006</v>
      </c>
      <c r="AB33" s="6">
        <f>AA33*0.8</f>
        <v>302.84800000000007</v>
      </c>
      <c r="AC33" s="6">
        <f>AB33*0.8</f>
        <v>242.27840000000006</v>
      </c>
      <c r="AD33" s="6">
        <f>AC33*0.8</f>
        <v>193.82272000000006</v>
      </c>
      <c r="AE33" s="9">
        <f t="shared" si="17"/>
        <v>3828.70912</v>
      </c>
    </row>
    <row r="34" spans="1:31">
      <c r="A34" s="1" t="s">
        <v>3</v>
      </c>
      <c r="B34" t="s">
        <v>14</v>
      </c>
      <c r="F34">
        <v>250</v>
      </c>
      <c r="G34">
        <f>F34*1.4</f>
        <v>350</v>
      </c>
      <c r="H34">
        <f>G34*1.3</f>
        <v>455</v>
      </c>
      <c r="I34">
        <f>H34*1.3</f>
        <v>591.5</v>
      </c>
      <c r="J34">
        <f>I34*1</f>
        <v>591.5</v>
      </c>
      <c r="K34">
        <f>J34*0.8</f>
        <v>473.20000000000005</v>
      </c>
      <c r="L34">
        <f t="shared" si="18"/>
        <v>378.56000000000006</v>
      </c>
      <c r="M34" s="6">
        <f t="shared" si="18"/>
        <v>302.84800000000007</v>
      </c>
      <c r="N34" s="6">
        <f t="shared" si="18"/>
        <v>242.27840000000006</v>
      </c>
      <c r="O34" s="9">
        <f t="shared" si="15"/>
        <v>3634.8863999999999</v>
      </c>
      <c r="Q34" s="1" t="s">
        <v>3</v>
      </c>
      <c r="R34" t="s">
        <v>14</v>
      </c>
      <c r="V34">
        <v>250</v>
      </c>
      <c r="W34">
        <f>V34*1.4</f>
        <v>350</v>
      </c>
      <c r="X34">
        <f>W34*1.3</f>
        <v>455</v>
      </c>
      <c r="Y34">
        <f>X34*1.3</f>
        <v>591.5</v>
      </c>
      <c r="Z34">
        <f>Y34*1</f>
        <v>591.5</v>
      </c>
      <c r="AA34">
        <f>Z34*0.8</f>
        <v>473.20000000000005</v>
      </c>
      <c r="AB34">
        <f>AA34*0.8</f>
        <v>378.56000000000006</v>
      </c>
      <c r="AC34" s="6">
        <f>AB34*0.8</f>
        <v>302.84800000000007</v>
      </c>
      <c r="AD34" s="6">
        <f>AC34*0.8</f>
        <v>242.27840000000006</v>
      </c>
      <c r="AE34" s="9">
        <f t="shared" si="17"/>
        <v>3634.8863999999999</v>
      </c>
    </row>
    <row r="35" spans="1:31">
      <c r="A35" s="1" t="s">
        <v>8</v>
      </c>
      <c r="B35" t="s">
        <v>17</v>
      </c>
      <c r="G35">
        <v>250</v>
      </c>
      <c r="H35">
        <f>G35*1.4</f>
        <v>350</v>
      </c>
      <c r="I35">
        <f>H35*1.3</f>
        <v>455</v>
      </c>
      <c r="J35">
        <f>I35*1.3</f>
        <v>591.5</v>
      </c>
      <c r="K35">
        <f>J35*1</f>
        <v>591.5</v>
      </c>
      <c r="L35">
        <f>K35*0.8</f>
        <v>473.20000000000005</v>
      </c>
      <c r="M35">
        <f t="shared" si="18"/>
        <v>378.56000000000006</v>
      </c>
      <c r="N35" s="6">
        <f t="shared" si="18"/>
        <v>302.84800000000007</v>
      </c>
      <c r="O35" s="9">
        <f t="shared" si="15"/>
        <v>3392.6079999999997</v>
      </c>
      <c r="Q35" s="1" t="s">
        <v>8</v>
      </c>
      <c r="R35" t="s">
        <v>17</v>
      </c>
      <c r="W35">
        <v>250</v>
      </c>
      <c r="X35">
        <f>W35*1.4</f>
        <v>350</v>
      </c>
      <c r="Y35">
        <f>X35*1.3</f>
        <v>455</v>
      </c>
      <c r="Z35">
        <f>Y35*1.3</f>
        <v>591.5</v>
      </c>
      <c r="AA35">
        <f>Z35*1</f>
        <v>591.5</v>
      </c>
      <c r="AB35">
        <f>AA35*0.8</f>
        <v>473.20000000000005</v>
      </c>
      <c r="AC35">
        <f>AB35*0.8</f>
        <v>378.56000000000006</v>
      </c>
      <c r="AD35" s="6">
        <f>AC35*0.8</f>
        <v>302.84800000000007</v>
      </c>
      <c r="AE35" s="9">
        <f t="shared" si="17"/>
        <v>3392.6079999999997</v>
      </c>
    </row>
    <row r="36" spans="1:31">
      <c r="A36" s="1" t="s">
        <v>9</v>
      </c>
      <c r="B36" t="s">
        <v>5</v>
      </c>
      <c r="H36">
        <v>250</v>
      </c>
      <c r="I36">
        <f>H36*1.4</f>
        <v>350</v>
      </c>
      <c r="J36">
        <f>I36*1.3</f>
        <v>455</v>
      </c>
      <c r="K36">
        <f>J36*1.3</f>
        <v>591.5</v>
      </c>
      <c r="L36">
        <f>K36*1</f>
        <v>591.5</v>
      </c>
      <c r="M36">
        <f>L36*0.8</f>
        <v>473.20000000000005</v>
      </c>
      <c r="N36">
        <f t="shared" si="18"/>
        <v>378.56000000000006</v>
      </c>
      <c r="O36" s="9">
        <f t="shared" si="15"/>
        <v>3089.7599999999998</v>
      </c>
      <c r="Q36" s="1" t="s">
        <v>9</v>
      </c>
      <c r="R36" t="s">
        <v>5</v>
      </c>
      <c r="X36">
        <v>250</v>
      </c>
      <c r="Y36">
        <f>X36*1.4</f>
        <v>350</v>
      </c>
      <c r="Z36">
        <f>Y36*1.3</f>
        <v>455</v>
      </c>
      <c r="AA36">
        <f>Z36*1.3</f>
        <v>591.5</v>
      </c>
      <c r="AB36">
        <f>AA36*1</f>
        <v>591.5</v>
      </c>
      <c r="AC36">
        <f>AB36*0.8</f>
        <v>473.20000000000005</v>
      </c>
      <c r="AD36">
        <f>AC36*0.8</f>
        <v>378.56000000000006</v>
      </c>
      <c r="AE36" s="9">
        <f t="shared" si="17"/>
        <v>3089.7599999999998</v>
      </c>
    </row>
    <row r="37" spans="1:31">
      <c r="A37" s="1" t="s">
        <v>10</v>
      </c>
      <c r="B37" t="s">
        <v>18</v>
      </c>
      <c r="I37">
        <v>250</v>
      </c>
      <c r="J37">
        <f>I37*1.4</f>
        <v>350</v>
      </c>
      <c r="K37">
        <f>J37*1.3</f>
        <v>455</v>
      </c>
      <c r="L37">
        <f>K37*1.3</f>
        <v>591.5</v>
      </c>
      <c r="M37">
        <f>L37*1</f>
        <v>591.5</v>
      </c>
      <c r="N37">
        <f>M37*0.8</f>
        <v>473.20000000000005</v>
      </c>
      <c r="O37" s="9">
        <f t="shared" si="15"/>
        <v>2711.2</v>
      </c>
      <c r="Q37" s="1" t="s">
        <v>10</v>
      </c>
      <c r="R37" t="s">
        <v>18</v>
      </c>
      <c r="Y37">
        <v>250</v>
      </c>
      <c r="Z37">
        <f>Y37*1.4</f>
        <v>350</v>
      </c>
      <c r="AA37">
        <f>Z37*1.3</f>
        <v>455</v>
      </c>
      <c r="AB37">
        <f>AA37*1.3</f>
        <v>591.5</v>
      </c>
      <c r="AC37">
        <f>AB37*1</f>
        <v>591.5</v>
      </c>
      <c r="AD37">
        <f>AC37*0.8</f>
        <v>473.20000000000005</v>
      </c>
      <c r="AE37" s="9">
        <f t="shared" si="17"/>
        <v>2711.2</v>
      </c>
    </row>
    <row r="38" spans="1:31">
      <c r="A38" s="1" t="s">
        <v>11</v>
      </c>
      <c r="B38" t="s">
        <v>15</v>
      </c>
      <c r="J38">
        <v>250</v>
      </c>
      <c r="K38">
        <f>J38*1.4</f>
        <v>350</v>
      </c>
      <c r="L38">
        <f>K38*1.3</f>
        <v>455</v>
      </c>
      <c r="M38">
        <f>L38*1.3</f>
        <v>591.5</v>
      </c>
      <c r="N38">
        <f>M38*1</f>
        <v>591.5</v>
      </c>
      <c r="O38" s="9">
        <f t="shared" si="15"/>
        <v>2238</v>
      </c>
      <c r="Q38" s="1" t="s">
        <v>11</v>
      </c>
      <c r="R38" t="s">
        <v>15</v>
      </c>
      <c r="Z38">
        <v>250</v>
      </c>
      <c r="AA38">
        <f>Z38*1.4</f>
        <v>350</v>
      </c>
      <c r="AB38">
        <f>AA38*1.3</f>
        <v>455</v>
      </c>
      <c r="AC38">
        <f>AB38*1.3</f>
        <v>591.5</v>
      </c>
      <c r="AD38">
        <f>AC38*1</f>
        <v>591.5</v>
      </c>
      <c r="AE38" s="9">
        <f t="shared" si="17"/>
        <v>2238</v>
      </c>
    </row>
    <row r="39" spans="1:31">
      <c r="A39" s="1" t="s">
        <v>20</v>
      </c>
      <c r="B39" t="s">
        <v>16</v>
      </c>
      <c r="J39" s="6"/>
      <c r="K39">
        <v>250</v>
      </c>
      <c r="L39">
        <f>K39*1.4</f>
        <v>350</v>
      </c>
      <c r="M39">
        <f>L39*1.3</f>
        <v>455</v>
      </c>
      <c r="N39">
        <f>M39*1.3</f>
        <v>591.5</v>
      </c>
      <c r="O39" s="9">
        <f t="shared" si="15"/>
        <v>1646.5</v>
      </c>
      <c r="Q39" s="1" t="s">
        <v>20</v>
      </c>
      <c r="R39" t="s">
        <v>16</v>
      </c>
      <c r="Z39" s="6"/>
      <c r="AA39">
        <v>250</v>
      </c>
      <c r="AB39">
        <f>AA39*1.4</f>
        <v>350</v>
      </c>
      <c r="AC39">
        <f>AB39*1.3</f>
        <v>455</v>
      </c>
      <c r="AD39">
        <f>AC39*1.3</f>
        <v>591.5</v>
      </c>
      <c r="AE39" s="9">
        <f t="shared" si="17"/>
        <v>1646.5</v>
      </c>
    </row>
    <row r="40" spans="1:31">
      <c r="A40" s="1" t="s">
        <v>21</v>
      </c>
      <c r="B40" t="s">
        <v>6</v>
      </c>
      <c r="J40" s="6"/>
      <c r="K40" s="6"/>
      <c r="L40">
        <v>250</v>
      </c>
      <c r="M40">
        <f>L40*1.4</f>
        <v>350</v>
      </c>
      <c r="N40">
        <f>M40*1.3</f>
        <v>455</v>
      </c>
      <c r="O40" s="9">
        <f t="shared" si="15"/>
        <v>1055</v>
      </c>
      <c r="Q40" s="1" t="s">
        <v>21</v>
      </c>
      <c r="R40" t="s">
        <v>6</v>
      </c>
      <c r="Z40" s="6"/>
      <c r="AA40" s="6"/>
      <c r="AB40">
        <v>250</v>
      </c>
      <c r="AC40">
        <f>AB40*1.4</f>
        <v>350</v>
      </c>
      <c r="AD40">
        <f>AC40*1.3</f>
        <v>455</v>
      </c>
      <c r="AE40" s="9">
        <f t="shared" si="17"/>
        <v>1055</v>
      </c>
    </row>
    <row r="41" spans="1:31">
      <c r="A41" s="1" t="s">
        <v>22</v>
      </c>
      <c r="B41" t="s">
        <v>19</v>
      </c>
      <c r="J41" s="6"/>
      <c r="K41" s="6"/>
      <c r="L41" s="6"/>
      <c r="M41">
        <v>350</v>
      </c>
      <c r="N41">
        <f>M41*1.4</f>
        <v>489.99999999999994</v>
      </c>
      <c r="O41" s="9">
        <f t="shared" si="15"/>
        <v>840</v>
      </c>
      <c r="Q41" s="1" t="s">
        <v>22</v>
      </c>
      <c r="R41" t="s">
        <v>19</v>
      </c>
      <c r="Z41" s="6"/>
      <c r="AA41" s="6"/>
      <c r="AB41" s="6"/>
      <c r="AC41">
        <v>350</v>
      </c>
      <c r="AD41">
        <f>AC41*1.4</f>
        <v>489.99999999999994</v>
      </c>
      <c r="AE41" s="9">
        <f t="shared" si="17"/>
        <v>840</v>
      </c>
    </row>
    <row r="42" spans="1:31">
      <c r="A42" s="1" t="s">
        <v>23</v>
      </c>
      <c r="B42" t="s">
        <v>7</v>
      </c>
      <c r="J42" s="6"/>
      <c r="K42" s="6"/>
      <c r="L42" s="6"/>
      <c r="M42" s="6"/>
      <c r="N42">
        <v>350</v>
      </c>
      <c r="O42" s="9">
        <f t="shared" si="15"/>
        <v>350</v>
      </c>
      <c r="Q42" s="1" t="s">
        <v>23</v>
      </c>
      <c r="R42" t="s">
        <v>7</v>
      </c>
      <c r="Z42" s="6"/>
      <c r="AA42" s="6"/>
      <c r="AB42" s="6"/>
      <c r="AC42" s="6"/>
      <c r="AD42">
        <v>350</v>
      </c>
      <c r="AE42" s="9">
        <f t="shared" si="17"/>
        <v>350</v>
      </c>
    </row>
    <row r="43" spans="1:31">
      <c r="A43" s="1" t="s">
        <v>40</v>
      </c>
      <c r="C43" s="9">
        <f t="shared" ref="C43:N43" si="21">SUM(C30:C42)</f>
        <v>1581.3300170898437</v>
      </c>
      <c r="D43" s="9">
        <f t="shared" si="21"/>
        <v>1598.4975128173828</v>
      </c>
      <c r="E43" s="9">
        <f t="shared" si="21"/>
        <v>1803.8731346130371</v>
      </c>
      <c r="F43" s="9">
        <f t="shared" si="21"/>
        <v>2208.1548509597778</v>
      </c>
      <c r="G43" s="9">
        <f t="shared" si="21"/>
        <v>2659.2411382198334</v>
      </c>
      <c r="H43" s="9">
        <f t="shared" si="21"/>
        <v>3027.1308536648748</v>
      </c>
      <c r="I43" s="9">
        <f t="shared" si="21"/>
        <v>3326.7081402486565</v>
      </c>
      <c r="J43" s="9">
        <f t="shared" si="21"/>
        <v>3570.3191051864924</v>
      </c>
      <c r="K43" s="9">
        <f t="shared" si="21"/>
        <v>3768.1697288898695</v>
      </c>
      <c r="L43" s="9">
        <f t="shared" si="21"/>
        <v>3928.6716166674023</v>
      </c>
      <c r="M43" s="9">
        <f t="shared" si="21"/>
        <v>4158.7391685005514</v>
      </c>
      <c r="N43" s="9">
        <f t="shared" si="21"/>
        <v>4404.0427411754135</v>
      </c>
      <c r="O43" s="9">
        <f>SUM(O30:O42)</f>
        <v>36034.878008033134</v>
      </c>
      <c r="Q43" s="1" t="s">
        <v>43</v>
      </c>
      <c r="S43">
        <v>2000</v>
      </c>
      <c r="T43">
        <v>4000</v>
      </c>
      <c r="U43">
        <v>4000</v>
      </c>
      <c r="V43">
        <v>4000</v>
      </c>
      <c r="W43">
        <v>5000</v>
      </c>
      <c r="X43">
        <v>5000</v>
      </c>
      <c r="Y43">
        <v>5000</v>
      </c>
      <c r="Z43">
        <v>5000</v>
      </c>
      <c r="AA43">
        <v>6000</v>
      </c>
      <c r="AB43">
        <v>6000</v>
      </c>
      <c r="AC43">
        <v>6000</v>
      </c>
      <c r="AD43">
        <v>6000</v>
      </c>
      <c r="AE43" s="9">
        <f>SUM(S43:AD43)</f>
        <v>58000</v>
      </c>
    </row>
    <row r="44" spans="1:31">
      <c r="A44" s="1"/>
      <c r="J44" s="6"/>
      <c r="K44" s="6"/>
      <c r="O44" s="9"/>
      <c r="Q44" s="1" t="s">
        <v>44</v>
      </c>
      <c r="S44" s="6">
        <f>S43-SUM(S30:S42)+AD26</f>
        <v>2136.099283754827</v>
      </c>
      <c r="T44" s="6">
        <f>T43-SUM(T30:T42)</f>
        <v>2401.5024871826172</v>
      </c>
      <c r="U44" s="6">
        <f t="shared" ref="U44:AD44" si="22">U43-SUM(U30:U42)</f>
        <v>2196.1268653869629</v>
      </c>
      <c r="V44" s="6">
        <f t="shared" si="22"/>
        <v>1791.8451490402222</v>
      </c>
      <c r="W44" s="6">
        <f t="shared" si="22"/>
        <v>2340.7588617801666</v>
      </c>
      <c r="X44" s="6">
        <f t="shared" si="22"/>
        <v>1972.8691463351252</v>
      </c>
      <c r="Y44" s="6">
        <f t="shared" si="22"/>
        <v>1673.2918597513435</v>
      </c>
      <c r="Z44" s="6">
        <f t="shared" si="22"/>
        <v>1429.6808948135076</v>
      </c>
      <c r="AA44" s="6">
        <f t="shared" si="22"/>
        <v>2231.8302711101305</v>
      </c>
      <c r="AB44" s="6">
        <f t="shared" si="22"/>
        <v>2071.3283833325977</v>
      </c>
      <c r="AC44" s="6">
        <f t="shared" si="22"/>
        <v>1841.2608314994486</v>
      </c>
      <c r="AD44" s="6">
        <f t="shared" si="22"/>
        <v>1595.9572588245865</v>
      </c>
      <c r="AE44" s="6"/>
    </row>
    <row r="45" spans="1:31">
      <c r="A45" s="1"/>
      <c r="J45" s="6"/>
      <c r="K45" s="6"/>
      <c r="L45" s="6"/>
      <c r="O45" s="9"/>
      <c r="Q45" s="1" t="s">
        <v>45</v>
      </c>
      <c r="S45" s="6">
        <f>S43*2</f>
        <v>4000</v>
      </c>
      <c r="T45" s="6">
        <f t="shared" ref="T45:AD45" si="23">T43*2</f>
        <v>8000</v>
      </c>
      <c r="U45" s="6">
        <f t="shared" si="23"/>
        <v>8000</v>
      </c>
      <c r="V45" s="6">
        <f t="shared" si="23"/>
        <v>8000</v>
      </c>
      <c r="W45" s="6">
        <f t="shared" si="23"/>
        <v>10000</v>
      </c>
      <c r="X45" s="6">
        <f t="shared" si="23"/>
        <v>10000</v>
      </c>
      <c r="Y45" s="6">
        <f t="shared" si="23"/>
        <v>10000</v>
      </c>
      <c r="Z45" s="6">
        <f t="shared" si="23"/>
        <v>10000</v>
      </c>
      <c r="AA45" s="6">
        <f t="shared" si="23"/>
        <v>12000</v>
      </c>
      <c r="AB45" s="6">
        <f t="shared" si="23"/>
        <v>12000</v>
      </c>
      <c r="AC45" s="6">
        <f t="shared" si="23"/>
        <v>12000</v>
      </c>
      <c r="AD45" s="6">
        <f t="shared" si="23"/>
        <v>12000</v>
      </c>
    </row>
    <row r="46" spans="1:31">
      <c r="A46" s="1"/>
      <c r="J46" s="6"/>
      <c r="K46" s="6"/>
      <c r="L46" s="6"/>
      <c r="M46" s="6"/>
      <c r="O46" s="9"/>
    </row>
    <row r="47" spans="1:31">
      <c r="A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</sheetData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5:AP27"/>
  <sheetViews>
    <sheetView workbookViewId="0">
      <selection activeCell="G26" sqref="G26"/>
    </sheetView>
  </sheetViews>
  <sheetFormatPr defaultRowHeight="12.75"/>
  <cols>
    <col min="1" max="1" width="21" bestFit="1" customWidth="1"/>
    <col min="3" max="3" width="59" bestFit="1" customWidth="1"/>
    <col min="4" max="4" width="12" bestFit="1" customWidth="1"/>
    <col min="5" max="5" width="41" bestFit="1" customWidth="1"/>
  </cols>
  <sheetData>
    <row r="5" spans="1:42">
      <c r="A5" s="3" t="s">
        <v>59</v>
      </c>
      <c r="B5" s="3" t="s">
        <v>47</v>
      </c>
      <c r="C5" s="3" t="s">
        <v>49</v>
      </c>
      <c r="E5" s="3" t="s">
        <v>25</v>
      </c>
      <c r="G5" t="s">
        <v>65</v>
      </c>
      <c r="H5" t="s">
        <v>66</v>
      </c>
      <c r="I5" t="s">
        <v>67</v>
      </c>
      <c r="J5" t="s">
        <v>68</v>
      </c>
      <c r="K5" t="s">
        <v>17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75</v>
      </c>
      <c r="S5" t="s">
        <v>65</v>
      </c>
      <c r="T5" t="s">
        <v>66</v>
      </c>
      <c r="U5" t="s">
        <v>67</v>
      </c>
      <c r="V5" t="s">
        <v>68</v>
      </c>
      <c r="W5" t="s">
        <v>17</v>
      </c>
      <c r="X5" t="s">
        <v>69</v>
      </c>
      <c r="Y5" t="s">
        <v>70</v>
      </c>
      <c r="Z5" t="s">
        <v>71</v>
      </c>
      <c r="AA5" t="s">
        <v>72</v>
      </c>
      <c r="AB5" t="s">
        <v>73</v>
      </c>
      <c r="AC5" t="s">
        <v>74</v>
      </c>
      <c r="AD5" t="s">
        <v>75</v>
      </c>
      <c r="AE5" t="s">
        <v>65</v>
      </c>
      <c r="AF5" t="s">
        <v>66</v>
      </c>
      <c r="AG5" t="s">
        <v>67</v>
      </c>
      <c r="AH5" t="s">
        <v>68</v>
      </c>
      <c r="AI5" t="s">
        <v>17</v>
      </c>
      <c r="AJ5" t="s">
        <v>69</v>
      </c>
      <c r="AK5" t="s">
        <v>70</v>
      </c>
      <c r="AL5" t="s">
        <v>71</v>
      </c>
      <c r="AM5" t="s">
        <v>72</v>
      </c>
      <c r="AN5" t="s">
        <v>73</v>
      </c>
      <c r="AO5" t="s">
        <v>74</v>
      </c>
      <c r="AP5" t="s">
        <v>75</v>
      </c>
    </row>
    <row r="6" spans="1:42">
      <c r="A6" t="s">
        <v>46</v>
      </c>
      <c r="B6">
        <v>3</v>
      </c>
      <c r="C6" t="s">
        <v>83</v>
      </c>
      <c r="D6">
        <f>30000*0.04*3</f>
        <v>3600</v>
      </c>
      <c r="E6" t="s">
        <v>61</v>
      </c>
      <c r="G6">
        <v>1800</v>
      </c>
      <c r="H6">
        <v>1800</v>
      </c>
      <c r="I6">
        <v>1200</v>
      </c>
      <c r="J6">
        <v>1200</v>
      </c>
      <c r="K6">
        <v>1200</v>
      </c>
      <c r="L6">
        <v>1200</v>
      </c>
      <c r="M6">
        <v>1200</v>
      </c>
      <c r="N6">
        <v>1200</v>
      </c>
      <c r="O6">
        <v>1200</v>
      </c>
      <c r="P6">
        <v>1200</v>
      </c>
      <c r="Q6">
        <v>1200</v>
      </c>
      <c r="R6">
        <v>1200</v>
      </c>
      <c r="S6">
        <v>1800</v>
      </c>
      <c r="T6">
        <v>1800</v>
      </c>
      <c r="U6">
        <v>1800</v>
      </c>
      <c r="V6">
        <v>1800</v>
      </c>
      <c r="W6">
        <v>1800</v>
      </c>
      <c r="X6">
        <v>1800</v>
      </c>
      <c r="Y6">
        <v>1800</v>
      </c>
      <c r="Z6">
        <v>1800</v>
      </c>
      <c r="AA6">
        <v>1800</v>
      </c>
      <c r="AB6">
        <v>1800</v>
      </c>
      <c r="AC6">
        <v>1800</v>
      </c>
      <c r="AD6">
        <v>1800</v>
      </c>
      <c r="AE6">
        <v>3600</v>
      </c>
      <c r="AF6">
        <v>3600</v>
      </c>
      <c r="AG6">
        <v>3600</v>
      </c>
      <c r="AH6">
        <v>3600</v>
      </c>
      <c r="AI6">
        <v>3600</v>
      </c>
      <c r="AJ6">
        <v>3600</v>
      </c>
      <c r="AK6">
        <v>3600</v>
      </c>
      <c r="AL6">
        <v>3600</v>
      </c>
      <c r="AM6">
        <v>3600</v>
      </c>
      <c r="AN6">
        <v>3600</v>
      </c>
      <c r="AO6">
        <v>3600</v>
      </c>
      <c r="AP6">
        <v>3600</v>
      </c>
    </row>
    <row r="7" spans="1:42">
      <c r="A7" t="s">
        <v>50</v>
      </c>
      <c r="B7">
        <v>1</v>
      </c>
      <c r="C7" t="s">
        <v>51</v>
      </c>
      <c r="D7">
        <f>160*15</f>
        <v>2400</v>
      </c>
      <c r="E7" t="s">
        <v>62</v>
      </c>
      <c r="G7">
        <v>1200</v>
      </c>
      <c r="H7">
        <v>1200</v>
      </c>
      <c r="I7">
        <f>(150*15)/3</f>
        <v>750</v>
      </c>
      <c r="J7">
        <f>150*15/3</f>
        <v>750</v>
      </c>
      <c r="K7">
        <f>150*15/3</f>
        <v>750</v>
      </c>
      <c r="L7">
        <f>140*15/3</f>
        <v>700</v>
      </c>
      <c r="M7">
        <f>140*15/3</f>
        <v>700</v>
      </c>
      <c r="N7">
        <f>140*15/3</f>
        <v>700</v>
      </c>
      <c r="O7">
        <f>130*15/3</f>
        <v>650</v>
      </c>
      <c r="P7">
        <f>130*15/3</f>
        <v>650</v>
      </c>
      <c r="Q7">
        <f>130*15/3</f>
        <v>650</v>
      </c>
      <c r="R7">
        <f>120*15/3</f>
        <v>600</v>
      </c>
      <c r="S7">
        <f>120*15/3</f>
        <v>600</v>
      </c>
      <c r="T7">
        <f>120*15/3</f>
        <v>600</v>
      </c>
      <c r="U7">
        <f>110*15/1.5</f>
        <v>1100</v>
      </c>
      <c r="V7">
        <f>110*15/1.5</f>
        <v>1100</v>
      </c>
      <c r="W7">
        <f>100*15/1.5</f>
        <v>1000</v>
      </c>
      <c r="X7">
        <f>100*15/1.5</f>
        <v>1000</v>
      </c>
      <c r="Y7">
        <f>100*15/1.5</f>
        <v>1000</v>
      </c>
      <c r="Z7">
        <f>(100*15)/1.5</f>
        <v>1000</v>
      </c>
      <c r="AA7">
        <f>100*15/1.5</f>
        <v>1000</v>
      </c>
      <c r="AB7">
        <f>100*15/1.5</f>
        <v>1000</v>
      </c>
      <c r="AC7">
        <f>100*15/1.5</f>
        <v>1000</v>
      </c>
      <c r="AD7">
        <f>100*15/1.5</f>
        <v>1000</v>
      </c>
      <c r="AE7">
        <v>1500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1500</v>
      </c>
      <c r="AN7">
        <v>1500</v>
      </c>
      <c r="AO7">
        <v>1500</v>
      </c>
      <c r="AP7">
        <v>1500</v>
      </c>
    </row>
    <row r="8" spans="1:42">
      <c r="A8" t="s">
        <v>54</v>
      </c>
      <c r="B8">
        <v>1</v>
      </c>
      <c r="C8" t="s">
        <v>55</v>
      </c>
      <c r="D8">
        <f>40*25</f>
        <v>1000</v>
      </c>
      <c r="E8" t="s">
        <v>63</v>
      </c>
      <c r="G8">
        <v>500</v>
      </c>
      <c r="H8">
        <v>500</v>
      </c>
      <c r="I8">
        <v>333</v>
      </c>
      <c r="J8">
        <v>333</v>
      </c>
      <c r="K8">
        <v>333</v>
      </c>
      <c r="L8">
        <v>333</v>
      </c>
      <c r="M8">
        <v>333</v>
      </c>
    </row>
    <row r="9" spans="1:42">
      <c r="A9" t="s">
        <v>56</v>
      </c>
      <c r="B9">
        <v>1</v>
      </c>
      <c r="C9" t="s">
        <v>57</v>
      </c>
      <c r="D9">
        <f>80*25</f>
        <v>2000</v>
      </c>
      <c r="E9" t="s">
        <v>64</v>
      </c>
      <c r="G9">
        <v>1000</v>
      </c>
      <c r="H9">
        <v>1000</v>
      </c>
      <c r="I9">
        <f>75*25/3</f>
        <v>625</v>
      </c>
      <c r="J9">
        <f>75*25/3</f>
        <v>625</v>
      </c>
      <c r="K9">
        <f>75*25/3</f>
        <v>625</v>
      </c>
      <c r="L9" s="6">
        <f>70*25/3</f>
        <v>583.33333333333337</v>
      </c>
      <c r="M9" s="6">
        <f>70*25/3</f>
        <v>583.33333333333337</v>
      </c>
      <c r="N9" s="6">
        <f>70*25/3</f>
        <v>583.33333333333337</v>
      </c>
      <c r="O9" s="6">
        <f>65*25/3</f>
        <v>541.66666666666663</v>
      </c>
      <c r="P9" s="6">
        <f t="shared" ref="P9:AP9" si="0">65*25/3</f>
        <v>541.66666666666663</v>
      </c>
      <c r="Q9" s="6">
        <f t="shared" si="0"/>
        <v>541.66666666666663</v>
      </c>
      <c r="R9" s="6">
        <f t="shared" si="0"/>
        <v>541.66666666666663</v>
      </c>
      <c r="S9" s="6">
        <f t="shared" si="0"/>
        <v>541.66666666666663</v>
      </c>
      <c r="T9" s="6">
        <f t="shared" si="0"/>
        <v>541.66666666666663</v>
      </c>
      <c r="U9" s="6">
        <f t="shared" si="0"/>
        <v>541.66666666666663</v>
      </c>
      <c r="V9" s="6">
        <f t="shared" si="0"/>
        <v>541.66666666666663</v>
      </c>
      <c r="W9" s="6">
        <f t="shared" si="0"/>
        <v>541.66666666666663</v>
      </c>
      <c r="X9" s="6">
        <f t="shared" si="0"/>
        <v>541.66666666666663</v>
      </c>
      <c r="Y9" s="6">
        <f t="shared" si="0"/>
        <v>541.66666666666663</v>
      </c>
      <c r="Z9" s="6">
        <f t="shared" si="0"/>
        <v>541.66666666666663</v>
      </c>
      <c r="AA9" s="6">
        <f t="shared" si="0"/>
        <v>541.66666666666663</v>
      </c>
      <c r="AB9" s="6">
        <f t="shared" si="0"/>
        <v>541.66666666666663</v>
      </c>
      <c r="AC9" s="6">
        <f t="shared" si="0"/>
        <v>541.66666666666663</v>
      </c>
      <c r="AD9" s="6">
        <f t="shared" si="0"/>
        <v>541.66666666666663</v>
      </c>
      <c r="AE9" s="6">
        <f t="shared" si="0"/>
        <v>541.66666666666663</v>
      </c>
      <c r="AF9" s="6">
        <f t="shared" si="0"/>
        <v>541.66666666666663</v>
      </c>
      <c r="AG9" s="6">
        <f t="shared" si="0"/>
        <v>541.66666666666663</v>
      </c>
      <c r="AH9" s="6">
        <f t="shared" si="0"/>
        <v>541.66666666666663</v>
      </c>
      <c r="AI9" s="6">
        <f t="shared" si="0"/>
        <v>541.66666666666663</v>
      </c>
      <c r="AJ9" s="6">
        <f t="shared" si="0"/>
        <v>541.66666666666663</v>
      </c>
      <c r="AK9" s="6">
        <f t="shared" si="0"/>
        <v>541.66666666666663</v>
      </c>
      <c r="AL9" s="6">
        <f t="shared" si="0"/>
        <v>541.66666666666663</v>
      </c>
      <c r="AM9" s="6">
        <f t="shared" si="0"/>
        <v>541.66666666666663</v>
      </c>
      <c r="AN9" s="6">
        <f t="shared" si="0"/>
        <v>541.66666666666663</v>
      </c>
      <c r="AO9" s="6">
        <f t="shared" si="0"/>
        <v>541.66666666666663</v>
      </c>
      <c r="AP9" s="6">
        <f t="shared" si="0"/>
        <v>541.66666666666663</v>
      </c>
    </row>
    <row r="10" spans="1:42">
      <c r="A10" t="s">
        <v>52</v>
      </c>
      <c r="B10">
        <v>1</v>
      </c>
      <c r="C10" t="s">
        <v>53</v>
      </c>
      <c r="D10">
        <v>10000</v>
      </c>
      <c r="E10" t="s">
        <v>84</v>
      </c>
      <c r="G10">
        <v>1200</v>
      </c>
      <c r="I10">
        <v>1000</v>
      </c>
      <c r="K10">
        <v>1000</v>
      </c>
      <c r="M10">
        <v>1000</v>
      </c>
      <c r="O10">
        <v>1000</v>
      </c>
      <c r="Q10">
        <v>1000</v>
      </c>
      <c r="S10">
        <v>1000</v>
      </c>
      <c r="U10">
        <v>1000</v>
      </c>
      <c r="W10">
        <v>1000</v>
      </c>
      <c r="Y10">
        <v>800</v>
      </c>
    </row>
    <row r="11" spans="1:42">
      <c r="D11">
        <f>SUM(D6:D9)</f>
        <v>9000</v>
      </c>
      <c r="G11" s="6">
        <f>SUM(G6:G10)</f>
        <v>5700</v>
      </c>
      <c r="H11" s="6">
        <f t="shared" ref="H11:AP11" si="1">SUM(H6:H10)</f>
        <v>4500</v>
      </c>
      <c r="I11" s="6">
        <f t="shared" si="1"/>
        <v>3908</v>
      </c>
      <c r="J11" s="6">
        <f t="shared" si="1"/>
        <v>2908</v>
      </c>
      <c r="K11" s="6">
        <f t="shared" si="1"/>
        <v>3908</v>
      </c>
      <c r="L11" s="6">
        <f t="shared" si="1"/>
        <v>2816.3333333333335</v>
      </c>
      <c r="M11" s="6">
        <f t="shared" si="1"/>
        <v>3816.3333333333335</v>
      </c>
      <c r="N11" s="6">
        <f t="shared" si="1"/>
        <v>2483.3333333333335</v>
      </c>
      <c r="O11" s="6">
        <f t="shared" si="1"/>
        <v>3391.6666666666665</v>
      </c>
      <c r="P11" s="6">
        <f t="shared" si="1"/>
        <v>2391.6666666666665</v>
      </c>
      <c r="Q11" s="6">
        <f t="shared" ref="Q11:Y11" si="2">SUM(Q6:Q10)</f>
        <v>3391.6666666666665</v>
      </c>
      <c r="R11" s="6">
        <f t="shared" si="2"/>
        <v>2341.6666666666665</v>
      </c>
      <c r="S11" s="6">
        <f t="shared" si="2"/>
        <v>3941.6666666666665</v>
      </c>
      <c r="T11" s="6">
        <f t="shared" si="2"/>
        <v>2941.6666666666665</v>
      </c>
      <c r="U11" s="6">
        <f t="shared" si="2"/>
        <v>4441.6666666666661</v>
      </c>
      <c r="V11" s="6">
        <f t="shared" si="2"/>
        <v>3441.6666666666665</v>
      </c>
      <c r="W11" s="6">
        <f t="shared" si="2"/>
        <v>4341.6666666666661</v>
      </c>
      <c r="X11" s="6">
        <f t="shared" si="2"/>
        <v>3341.6666666666665</v>
      </c>
      <c r="Y11" s="6">
        <f t="shared" si="2"/>
        <v>4141.6666666666661</v>
      </c>
      <c r="Z11" s="6">
        <f t="shared" si="1"/>
        <v>3341.6666666666665</v>
      </c>
      <c r="AA11" s="6">
        <f t="shared" si="1"/>
        <v>3341.6666666666665</v>
      </c>
      <c r="AB11" s="6">
        <f t="shared" si="1"/>
        <v>3341.6666666666665</v>
      </c>
      <c r="AC11" s="6">
        <f t="shared" si="1"/>
        <v>3341.6666666666665</v>
      </c>
      <c r="AD11" s="6">
        <f t="shared" si="1"/>
        <v>3341.6666666666665</v>
      </c>
      <c r="AE11" s="6">
        <f t="shared" si="1"/>
        <v>5641.666666666667</v>
      </c>
      <c r="AF11" s="6">
        <f t="shared" si="1"/>
        <v>5641.666666666667</v>
      </c>
      <c r="AG11" s="6">
        <f t="shared" si="1"/>
        <v>5641.666666666667</v>
      </c>
      <c r="AH11" s="6">
        <f t="shared" si="1"/>
        <v>5641.666666666667</v>
      </c>
      <c r="AI11" s="6">
        <f t="shared" si="1"/>
        <v>5641.666666666667</v>
      </c>
      <c r="AJ11" s="6">
        <f t="shared" si="1"/>
        <v>5641.666666666667</v>
      </c>
      <c r="AK11" s="6">
        <f t="shared" si="1"/>
        <v>5641.666666666667</v>
      </c>
      <c r="AL11" s="6">
        <f t="shared" si="1"/>
        <v>5641.666666666667</v>
      </c>
      <c r="AM11" s="6">
        <f t="shared" si="1"/>
        <v>5641.666666666667</v>
      </c>
      <c r="AN11" s="6">
        <f t="shared" si="1"/>
        <v>5641.666666666667</v>
      </c>
      <c r="AO11" s="6">
        <f t="shared" si="1"/>
        <v>5641.666666666667</v>
      </c>
      <c r="AP11" s="6">
        <f t="shared" si="1"/>
        <v>5641.666666666667</v>
      </c>
    </row>
    <row r="13" spans="1:42">
      <c r="A13" s="3"/>
    </row>
    <row r="15" spans="1:42">
      <c r="A15" s="3" t="s">
        <v>60</v>
      </c>
    </row>
    <row r="16" spans="1:42">
      <c r="A16" t="s">
        <v>48</v>
      </c>
      <c r="B16">
        <v>3</v>
      </c>
      <c r="C16" t="s">
        <v>58</v>
      </c>
      <c r="E16" t="s">
        <v>88</v>
      </c>
      <c r="S16">
        <f>(31223/12)+4800</f>
        <v>7401.9166666666661</v>
      </c>
      <c r="T16">
        <f>(31223/12)+4800</f>
        <v>7401.9166666666661</v>
      </c>
      <c r="U16">
        <f>(31223/12)+4800</f>
        <v>7401.9166666666661</v>
      </c>
      <c r="V16">
        <f t="shared" ref="V16:AD16" si="3">31223/12</f>
        <v>2601.9166666666665</v>
      </c>
      <c r="W16">
        <f t="shared" si="3"/>
        <v>2601.9166666666665</v>
      </c>
      <c r="X16">
        <f t="shared" si="3"/>
        <v>2601.9166666666665</v>
      </c>
      <c r="Y16">
        <f t="shared" si="3"/>
        <v>2601.9166666666665</v>
      </c>
      <c r="Z16">
        <f t="shared" si="3"/>
        <v>2601.9166666666665</v>
      </c>
      <c r="AA16">
        <f t="shared" si="3"/>
        <v>2601.9166666666665</v>
      </c>
      <c r="AB16">
        <f t="shared" si="3"/>
        <v>2601.9166666666665</v>
      </c>
      <c r="AC16">
        <f t="shared" si="3"/>
        <v>2601.9166666666665</v>
      </c>
      <c r="AD16">
        <f t="shared" si="3"/>
        <v>2601.9166666666665</v>
      </c>
      <c r="AE16">
        <f>86576/12</f>
        <v>7214.666666666667</v>
      </c>
      <c r="AF16">
        <f t="shared" ref="AF16:AP16" si="4">86576/12</f>
        <v>7214.666666666667</v>
      </c>
      <c r="AG16">
        <f t="shared" si="4"/>
        <v>7214.666666666667</v>
      </c>
      <c r="AH16">
        <f t="shared" si="4"/>
        <v>7214.666666666667</v>
      </c>
      <c r="AI16">
        <f t="shared" si="4"/>
        <v>7214.666666666667</v>
      </c>
      <c r="AJ16">
        <f t="shared" si="4"/>
        <v>7214.666666666667</v>
      </c>
      <c r="AK16">
        <f t="shared" si="4"/>
        <v>7214.666666666667</v>
      </c>
      <c r="AL16">
        <f t="shared" si="4"/>
        <v>7214.666666666667</v>
      </c>
      <c r="AM16">
        <f t="shared" si="4"/>
        <v>7214.666666666667</v>
      </c>
      <c r="AN16">
        <f t="shared" si="4"/>
        <v>7214.666666666667</v>
      </c>
      <c r="AO16">
        <f t="shared" si="4"/>
        <v>7214.666666666667</v>
      </c>
      <c r="AP16">
        <f t="shared" si="4"/>
        <v>7214.666666666667</v>
      </c>
    </row>
    <row r="17" spans="1:7">
      <c r="A17" t="s">
        <v>76</v>
      </c>
      <c r="B17">
        <v>3</v>
      </c>
      <c r="C17" t="s">
        <v>77</v>
      </c>
      <c r="D17">
        <f>4800*3</f>
        <v>14400</v>
      </c>
      <c r="E17" t="s">
        <v>85</v>
      </c>
    </row>
    <row r="23" spans="1:7">
      <c r="A23" t="s">
        <v>78</v>
      </c>
    </row>
    <row r="24" spans="1:7">
      <c r="A24" t="s">
        <v>54</v>
      </c>
      <c r="B24" t="s">
        <v>80</v>
      </c>
      <c r="C24">
        <f>30000/12</f>
        <v>2500</v>
      </c>
      <c r="D24" t="s">
        <v>82</v>
      </c>
    </row>
    <row r="25" spans="1:7">
      <c r="A25" t="s">
        <v>79</v>
      </c>
      <c r="B25" t="s">
        <v>80</v>
      </c>
      <c r="C25">
        <f>30000/12</f>
        <v>2500</v>
      </c>
      <c r="D25" t="s">
        <v>82</v>
      </c>
      <c r="G25">
        <f>50000/12</f>
        <v>4166.666666666667</v>
      </c>
    </row>
    <row r="26" spans="1:7">
      <c r="A26" t="s">
        <v>81</v>
      </c>
      <c r="B26" t="s">
        <v>87</v>
      </c>
      <c r="C26">
        <v>1000</v>
      </c>
      <c r="D26" t="s">
        <v>86</v>
      </c>
    </row>
    <row r="27" spans="1:7">
      <c r="C27">
        <f>SUM(C24:C26)</f>
        <v>6000</v>
      </c>
    </row>
  </sheetData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B4:N9"/>
  <sheetViews>
    <sheetView workbookViewId="0">
      <selection activeCell="N9" sqref="N9"/>
    </sheetView>
  </sheetViews>
  <sheetFormatPr defaultRowHeight="12.75"/>
  <cols>
    <col min="2" max="2" width="10.42578125" bestFit="1" customWidth="1"/>
    <col min="3" max="14" width="12.7109375" customWidth="1"/>
  </cols>
  <sheetData>
    <row r="4" spans="2:14">
      <c r="B4" t="s">
        <v>240</v>
      </c>
      <c r="C4" t="s">
        <v>12</v>
      </c>
      <c r="D4" t="s">
        <v>13</v>
      </c>
      <c r="E4" t="s">
        <v>4</v>
      </c>
      <c r="F4" t="s">
        <v>14</v>
      </c>
      <c r="G4" t="s">
        <v>17</v>
      </c>
      <c r="H4" t="s">
        <v>5</v>
      </c>
      <c r="I4" t="s">
        <v>18</v>
      </c>
      <c r="J4" t="s">
        <v>15</v>
      </c>
      <c r="K4" t="s">
        <v>16</v>
      </c>
      <c r="L4" t="s">
        <v>6</v>
      </c>
      <c r="M4" t="s">
        <v>19</v>
      </c>
      <c r="N4" t="s">
        <v>7</v>
      </c>
    </row>
    <row r="5" spans="2:14">
      <c r="B5" t="s">
        <v>241</v>
      </c>
      <c r="C5" s="113">
        <f>'Sales Projections'!AW10</f>
        <v>0</v>
      </c>
      <c r="D5" s="113">
        <f>'Sales Projections'!AX10</f>
        <v>0</v>
      </c>
      <c r="E5" s="113">
        <f>'Sales Projections'!AY10</f>
        <v>0</v>
      </c>
      <c r="F5" s="113">
        <f>'Sales Projections'!AZ10</f>
        <v>0</v>
      </c>
      <c r="G5" s="113">
        <f>'Sales Projections'!BA10</f>
        <v>0</v>
      </c>
      <c r="H5" s="113">
        <f>'Sales Projections'!BB10</f>
        <v>4990</v>
      </c>
      <c r="I5" s="113">
        <f>'Sales Projections'!BC10</f>
        <v>9980</v>
      </c>
      <c r="J5" s="113">
        <f>'Sales Projections'!BD10</f>
        <v>24950</v>
      </c>
      <c r="K5" s="113">
        <f>'Sales Projections'!BE10</f>
        <v>34930</v>
      </c>
      <c r="L5" s="113">
        <f>'Sales Projections'!BF10</f>
        <v>49900</v>
      </c>
      <c r="M5" s="113">
        <f>'Sales Projections'!BG10</f>
        <v>54890</v>
      </c>
      <c r="N5" s="113">
        <f>'Sales Projections'!BH10</f>
        <v>74850</v>
      </c>
    </row>
    <row r="6" spans="2:14">
      <c r="B6" t="s">
        <v>242</v>
      </c>
      <c r="C6" s="113">
        <f>'Sales Projections'!BL10</f>
        <v>0</v>
      </c>
      <c r="D6" s="113">
        <f>'Sales Projections'!BM10</f>
        <v>0</v>
      </c>
      <c r="E6" s="113">
        <f>'Sales Projections'!BN10</f>
        <v>0</v>
      </c>
      <c r="F6" s="113">
        <f>'Sales Projections'!BO10</f>
        <v>0</v>
      </c>
      <c r="G6" s="113">
        <f>'Sales Projections'!BP10</f>
        <v>0</v>
      </c>
      <c r="H6" s="113">
        <f>'Sales Projections'!BQ10</f>
        <v>1422.625</v>
      </c>
      <c r="I6" s="113">
        <f>'Sales Projections'!BR10</f>
        <v>2845.25</v>
      </c>
      <c r="J6" s="113">
        <f>'Sales Projections'!BS10</f>
        <v>7113.125</v>
      </c>
      <c r="K6" s="113">
        <f>'Sales Projections'!BT10</f>
        <v>9958.375</v>
      </c>
      <c r="L6" s="113">
        <f>'Sales Projections'!BU10</f>
        <v>14226.25</v>
      </c>
      <c r="M6" s="113">
        <f>'Sales Projections'!BV10</f>
        <v>15648.875</v>
      </c>
      <c r="N6" s="113">
        <f>'Sales Projections'!BW10</f>
        <v>21339.375</v>
      </c>
    </row>
    <row r="7" spans="2:14">
      <c r="B7" t="s">
        <v>228</v>
      </c>
      <c r="C7" s="113">
        <f>'Sales Projections'!CA10</f>
        <v>0</v>
      </c>
      <c r="D7" s="113">
        <f>'Sales Projections'!CB10</f>
        <v>0</v>
      </c>
      <c r="E7" s="113">
        <f>'Sales Projections'!CC10</f>
        <v>0</v>
      </c>
      <c r="F7" s="113">
        <f>'Sales Projections'!CD10</f>
        <v>0</v>
      </c>
      <c r="G7" s="113">
        <f>'Sales Projections'!CE10</f>
        <v>0</v>
      </c>
      <c r="H7" s="113">
        <f>'Sales Projections'!CF10</f>
        <v>0</v>
      </c>
      <c r="I7" s="113">
        <f>'Sales Projections'!CG10</f>
        <v>0</v>
      </c>
      <c r="J7" s="113">
        <f>'Sales Projections'!CH10</f>
        <v>0</v>
      </c>
      <c r="K7" s="113">
        <f>'Sales Projections'!CI10</f>
        <v>0</v>
      </c>
      <c r="L7" s="113">
        <f>'Sales Projections'!CJ10</f>
        <v>0</v>
      </c>
      <c r="M7" s="113">
        <f>'Sales Projections'!CK10</f>
        <v>0</v>
      </c>
      <c r="N7" s="113">
        <f>'Sales Projections'!CL10</f>
        <v>0</v>
      </c>
    </row>
    <row r="8" spans="2:14">
      <c r="B8" t="s">
        <v>243</v>
      </c>
      <c r="C8" s="113">
        <f>'Sales Projections'!CP10</f>
        <v>0</v>
      </c>
      <c r="D8" s="113">
        <f>'Sales Projections'!CQ10</f>
        <v>0</v>
      </c>
      <c r="E8" s="113">
        <f>'Sales Projections'!CR10</f>
        <v>0</v>
      </c>
      <c r="F8" s="113">
        <f>'Sales Projections'!CS10</f>
        <v>0</v>
      </c>
      <c r="G8" s="113">
        <f>'Sales Projections'!CT10</f>
        <v>0</v>
      </c>
      <c r="H8" s="113">
        <f>'Sales Projections'!CU10</f>
        <v>99.875</v>
      </c>
      <c r="I8" s="113">
        <f>'Sales Projections'!CV10</f>
        <v>199.75</v>
      </c>
      <c r="J8" s="113">
        <f>'Sales Projections'!CW10</f>
        <v>499.375</v>
      </c>
      <c r="K8" s="113">
        <f>'Sales Projections'!CX10</f>
        <v>699.125</v>
      </c>
      <c r="L8" s="113">
        <f>'Sales Projections'!CY10</f>
        <v>998.75</v>
      </c>
      <c r="M8" s="113">
        <f>'Sales Projections'!CZ10</f>
        <v>1098.625</v>
      </c>
      <c r="N8" s="113">
        <f>'Sales Projections'!DA10</f>
        <v>1498.125</v>
      </c>
    </row>
    <row r="9" spans="2:14">
      <c r="B9" t="s">
        <v>40</v>
      </c>
      <c r="C9" s="113">
        <f>SUM(C5:C8)</f>
        <v>0</v>
      </c>
      <c r="D9" s="113">
        <f t="shared" ref="D9:N9" si="0">SUM(D5:D8)</f>
        <v>0</v>
      </c>
      <c r="E9" s="113">
        <f t="shared" si="0"/>
        <v>0</v>
      </c>
      <c r="F9" s="113">
        <f t="shared" si="0"/>
        <v>0</v>
      </c>
      <c r="G9" s="113">
        <f t="shared" si="0"/>
        <v>0</v>
      </c>
      <c r="H9" s="113">
        <f t="shared" si="0"/>
        <v>6512.5</v>
      </c>
      <c r="I9" s="113">
        <f t="shared" si="0"/>
        <v>13025</v>
      </c>
      <c r="J9" s="113">
        <f t="shared" si="0"/>
        <v>32562.5</v>
      </c>
      <c r="K9" s="113">
        <f t="shared" si="0"/>
        <v>45587.5</v>
      </c>
      <c r="L9" s="113">
        <f t="shared" si="0"/>
        <v>65125</v>
      </c>
      <c r="M9" s="113">
        <f t="shared" si="0"/>
        <v>71637.5</v>
      </c>
      <c r="N9" s="113">
        <f t="shared" si="0"/>
        <v>97687.5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6" sqref="A6"/>
    </sheetView>
  </sheetViews>
  <sheetFormatPr defaultRowHeight="12.75"/>
  <cols>
    <col min="1" max="1" width="21.5703125" bestFit="1" customWidth="1"/>
    <col min="2" max="2" width="13" customWidth="1"/>
    <col min="5" max="5" width="11.42578125" bestFit="1" customWidth="1"/>
    <col min="6" max="6" width="9.28515625" bestFit="1" customWidth="1"/>
    <col min="7" max="7" width="13.85546875" bestFit="1" customWidth="1"/>
    <col min="8" max="8" width="11.28515625" bestFit="1" customWidth="1"/>
  </cols>
  <sheetData>
    <row r="1" spans="1:8">
      <c r="E1" s="113">
        <f>SUM(E4:E24)</f>
        <v>12000</v>
      </c>
      <c r="F1" s="113">
        <f>SUM(F4:F24)</f>
        <v>-500</v>
      </c>
      <c r="G1" s="113"/>
      <c r="H1" s="113"/>
    </row>
    <row r="3" spans="1:8">
      <c r="A3" s="122" t="s">
        <v>244</v>
      </c>
      <c r="B3" s="122" t="s">
        <v>76</v>
      </c>
      <c r="C3" s="123" t="s">
        <v>247</v>
      </c>
      <c r="D3" s="123" t="s">
        <v>248</v>
      </c>
      <c r="E3" s="123" t="s">
        <v>40</v>
      </c>
      <c r="F3" s="124" t="s">
        <v>249</v>
      </c>
      <c r="G3" s="124" t="s">
        <v>251</v>
      </c>
      <c r="H3" s="124" t="s">
        <v>250</v>
      </c>
    </row>
    <row r="4" spans="1:8">
      <c r="A4" t="s">
        <v>245</v>
      </c>
      <c r="B4" t="s">
        <v>246</v>
      </c>
      <c r="C4">
        <v>60000</v>
      </c>
      <c r="D4">
        <v>0.2</v>
      </c>
      <c r="E4" s="108">
        <f>D4*C4</f>
        <v>12000</v>
      </c>
      <c r="F4" s="108"/>
      <c r="G4" s="108"/>
      <c r="H4" s="125">
        <f>SUM(F5)+$E4</f>
        <v>11500</v>
      </c>
    </row>
    <row r="5" spans="1:8">
      <c r="E5" s="108"/>
      <c r="F5" s="108">
        <v>-500</v>
      </c>
      <c r="G5" s="126">
        <v>39417</v>
      </c>
      <c r="H5" s="110"/>
    </row>
    <row r="6" spans="1:8">
      <c r="E6" s="108"/>
      <c r="F6" s="108"/>
      <c r="G6" s="108"/>
      <c r="H6" s="125"/>
    </row>
    <row r="7" spans="1:8">
      <c r="E7" s="108"/>
      <c r="F7" s="108"/>
      <c r="G7" s="108"/>
    </row>
    <row r="8" spans="1:8">
      <c r="E8" s="108"/>
      <c r="F8" s="108"/>
      <c r="G8" s="108"/>
    </row>
    <row r="9" spans="1:8">
      <c r="E9" s="108"/>
      <c r="F9" s="108"/>
      <c r="G9" s="108"/>
    </row>
    <row r="10" spans="1:8">
      <c r="E10" s="108"/>
      <c r="F10" s="108"/>
      <c r="G10" s="108"/>
    </row>
    <row r="11" spans="1:8">
      <c r="E11" s="108"/>
      <c r="F11" s="108"/>
      <c r="G11" s="108"/>
    </row>
    <row r="12" spans="1:8">
      <c r="E12" s="108"/>
      <c r="F12" s="108"/>
      <c r="G12" s="108"/>
    </row>
    <row r="13" spans="1:8">
      <c r="E13" s="108"/>
      <c r="F13" s="108"/>
      <c r="G13" s="108"/>
    </row>
    <row r="14" spans="1:8">
      <c r="E14" s="108"/>
      <c r="F14" s="108"/>
      <c r="G14" s="108"/>
    </row>
    <row r="15" spans="1:8">
      <c r="E15" s="108"/>
      <c r="F15" s="108"/>
      <c r="G15" s="108"/>
    </row>
    <row r="16" spans="1:8">
      <c r="E16" s="108"/>
      <c r="F16" s="108"/>
      <c r="G16" s="108"/>
    </row>
    <row r="17" spans="5:7">
      <c r="E17" s="108"/>
      <c r="F17" s="108"/>
      <c r="G17" s="108"/>
    </row>
    <row r="18" spans="5:7">
      <c r="E18" s="108"/>
      <c r="F18" s="108"/>
      <c r="G18" s="108"/>
    </row>
    <row r="19" spans="5:7">
      <c r="E19" s="108"/>
      <c r="F19" s="108"/>
      <c r="G19" s="108"/>
    </row>
    <row r="20" spans="5:7">
      <c r="E20" s="108"/>
      <c r="F20" s="108"/>
      <c r="G20" s="108"/>
    </row>
    <row r="21" spans="5:7">
      <c r="E21" s="108"/>
      <c r="F21" s="108"/>
      <c r="G21" s="108"/>
    </row>
    <row r="22" spans="5:7">
      <c r="E22" s="108"/>
      <c r="F22" s="108"/>
      <c r="G22" s="108"/>
    </row>
    <row r="23" spans="5:7">
      <c r="E23" s="108"/>
      <c r="F23" s="108"/>
      <c r="G23" s="108"/>
    </row>
    <row r="24" spans="5:7">
      <c r="E24" s="108"/>
      <c r="F24" s="108"/>
      <c r="G24" s="10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9"/>
  <sheetViews>
    <sheetView topLeftCell="B1" workbookViewId="0">
      <selection activeCell="R6" sqref="R6"/>
    </sheetView>
  </sheetViews>
  <sheetFormatPr defaultRowHeight="12.75"/>
  <cols>
    <col min="1" max="1" width="13.28515625" bestFit="1" customWidth="1"/>
    <col min="2" max="2" width="6.7109375" customWidth="1"/>
    <col min="3" max="3" width="6" bestFit="1" customWidth="1"/>
    <col min="4" max="4" width="10.28515625" bestFit="1" customWidth="1"/>
    <col min="6" max="6" width="11.140625" bestFit="1" customWidth="1"/>
    <col min="7" max="7" width="10.7109375" customWidth="1"/>
    <col min="8" max="8" width="12.28515625" bestFit="1" customWidth="1"/>
    <col min="9" max="9" width="10.7109375" customWidth="1"/>
    <col min="10" max="10" width="11.140625" bestFit="1" customWidth="1"/>
    <col min="11" max="11" width="12.28515625" bestFit="1" customWidth="1"/>
    <col min="12" max="12" width="12.28515625" customWidth="1"/>
    <col min="14" max="14" width="10.5703125" bestFit="1" customWidth="1"/>
    <col min="15" max="15" width="18" bestFit="1" customWidth="1"/>
    <col min="16" max="16" width="12.85546875" bestFit="1" customWidth="1"/>
    <col min="17" max="17" width="14.140625" bestFit="1" customWidth="1"/>
    <col min="18" max="18" width="11.28515625" bestFit="1" customWidth="1"/>
  </cols>
  <sheetData>
    <row r="1" spans="1:18">
      <c r="K1" s="108">
        <f>K6+I6+G6</f>
        <v>75000</v>
      </c>
      <c r="L1" s="108"/>
      <c r="R1" s="113">
        <f>SUM(R4:R6)</f>
        <v>16500</v>
      </c>
    </row>
    <row r="3" spans="1:18">
      <c r="B3" s="127" t="s">
        <v>248</v>
      </c>
      <c r="C3" s="127" t="s">
        <v>247</v>
      </c>
      <c r="D3" s="127" t="s">
        <v>254</v>
      </c>
      <c r="E3" s="127" t="s">
        <v>255</v>
      </c>
      <c r="F3" s="127" t="s">
        <v>256</v>
      </c>
      <c r="G3" s="127" t="s">
        <v>259</v>
      </c>
      <c r="H3" s="127" t="s">
        <v>257</v>
      </c>
      <c r="I3" s="127" t="s">
        <v>260</v>
      </c>
      <c r="J3" s="127" t="s">
        <v>258</v>
      </c>
      <c r="K3" s="127" t="s">
        <v>261</v>
      </c>
      <c r="L3" s="127" t="s">
        <v>266</v>
      </c>
      <c r="M3" s="127" t="s">
        <v>267</v>
      </c>
      <c r="N3" s="127" t="s">
        <v>262</v>
      </c>
      <c r="O3" s="127" t="s">
        <v>263</v>
      </c>
      <c r="P3" s="127" t="s">
        <v>264</v>
      </c>
      <c r="Q3" s="127" t="s">
        <v>268</v>
      </c>
      <c r="R3" s="127" t="s">
        <v>40</v>
      </c>
    </row>
    <row r="4" spans="1:18">
      <c r="A4" s="110" t="s">
        <v>252</v>
      </c>
      <c r="B4">
        <v>0.2</v>
      </c>
      <c r="C4">
        <v>30000</v>
      </c>
      <c r="D4" s="108"/>
      <c r="N4" s="108">
        <f>C4*B4</f>
        <v>6000</v>
      </c>
      <c r="R4" s="113">
        <f>SUM(N4:P4)</f>
        <v>6000</v>
      </c>
    </row>
    <row r="5" spans="1:18">
      <c r="A5" s="110" t="s">
        <v>253</v>
      </c>
      <c r="D5">
        <v>15</v>
      </c>
      <c r="E5">
        <v>200</v>
      </c>
      <c r="O5" s="108">
        <f>D5*E5</f>
        <v>3000</v>
      </c>
      <c r="R5" s="113">
        <f t="shared" ref="R5:R6" si="0">SUM(N5:P5)</f>
        <v>3000</v>
      </c>
    </row>
    <row r="6" spans="1:18">
      <c r="A6" s="110" t="s">
        <v>79</v>
      </c>
      <c r="F6">
        <v>0.1</v>
      </c>
      <c r="G6">
        <v>75000</v>
      </c>
      <c r="H6">
        <v>0.125</v>
      </c>
      <c r="J6">
        <v>0.15</v>
      </c>
      <c r="P6" s="108">
        <f>G6*F6+I6*H6+K6*J6</f>
        <v>7500</v>
      </c>
      <c r="Q6" s="108"/>
      <c r="R6" s="113">
        <f t="shared" si="0"/>
        <v>7500</v>
      </c>
    </row>
    <row r="7" spans="1:18">
      <c r="A7" s="110" t="s">
        <v>265</v>
      </c>
      <c r="L7">
        <v>2</v>
      </c>
      <c r="M7">
        <v>25000</v>
      </c>
    </row>
    <row r="10" spans="1:18">
      <c r="I10" s="127" t="s">
        <v>30</v>
      </c>
      <c r="J10" s="121"/>
      <c r="K10" s="127" t="s">
        <v>278</v>
      </c>
      <c r="L10" s="121"/>
      <c r="M10" s="127" t="s">
        <v>229</v>
      </c>
      <c r="N10" s="121"/>
      <c r="O10" s="127" t="s">
        <v>228</v>
      </c>
      <c r="P10" s="121"/>
      <c r="Q10" s="127" t="s">
        <v>279</v>
      </c>
      <c r="R10" s="121"/>
    </row>
    <row r="11" spans="1:18">
      <c r="H11" s="127" t="s">
        <v>269</v>
      </c>
      <c r="I11" s="127" t="s">
        <v>270</v>
      </c>
      <c r="J11" s="127" t="s">
        <v>271</v>
      </c>
      <c r="K11" s="127" t="s">
        <v>272</v>
      </c>
      <c r="L11" s="127" t="s">
        <v>273</v>
      </c>
      <c r="M11" s="127" t="s">
        <v>274</v>
      </c>
      <c r="N11" s="127" t="s">
        <v>275</v>
      </c>
      <c r="O11" s="127" t="s">
        <v>276</v>
      </c>
      <c r="P11" s="127" t="s">
        <v>277</v>
      </c>
      <c r="Q11" s="127" t="s">
        <v>280</v>
      </c>
      <c r="R11" s="127" t="s">
        <v>281</v>
      </c>
    </row>
    <row r="12" spans="1:18">
      <c r="H12" s="108">
        <f>I12*J12+K12*L12+M12*N12</f>
        <v>104297.5</v>
      </c>
      <c r="I12">
        <v>3500</v>
      </c>
      <c r="J12" s="108">
        <v>24.95</v>
      </c>
      <c r="K12">
        <v>500</v>
      </c>
      <c r="L12" s="108">
        <v>29.95</v>
      </c>
      <c r="M12">
        <v>50</v>
      </c>
      <c r="N12" s="108">
        <v>39.950000000000003</v>
      </c>
    </row>
    <row r="13" spans="1:18">
      <c r="H13" s="125">
        <f>H12*3</f>
        <v>312892.5</v>
      </c>
    </row>
    <row r="15" spans="1:18">
      <c r="H15" s="110"/>
    </row>
    <row r="17" spans="8:8">
      <c r="H17" s="110"/>
    </row>
    <row r="19" spans="8:8">
      <c r="H1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Income Stmt</vt:lpstr>
      <vt:lpstr>Cash Flow</vt:lpstr>
      <vt:lpstr>Balance Sheet</vt:lpstr>
      <vt:lpstr>Sales Projections</vt:lpstr>
      <vt:lpstr>Inventory</vt:lpstr>
      <vt:lpstr>Payroll</vt:lpstr>
      <vt:lpstr>Sales Projections Summary</vt:lpstr>
      <vt:lpstr>Secret Letter Writing</vt:lpstr>
      <vt:lpstr>Game Accounting</vt:lpstr>
      <vt:lpstr>CDPct</vt:lpstr>
      <vt:lpstr>CDPrice</vt:lpstr>
      <vt:lpstr>DownloadFactor</vt:lpstr>
      <vt:lpstr>DownloadPct</vt:lpstr>
      <vt:lpstr>DownloadPrice</vt:lpstr>
      <vt:lpstr>GrowthRate</vt:lpstr>
      <vt:lpstr>MobilePct</vt:lpstr>
      <vt:lpstr>MobilePrice</vt:lpstr>
      <vt:lpstr>ThumbnailPct</vt:lpstr>
      <vt:lpstr>ThumbnailPrice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Lane</dc:creator>
  <cp:lastModifiedBy>David</cp:lastModifiedBy>
  <dcterms:created xsi:type="dcterms:W3CDTF">2007-12-09T21:48:26Z</dcterms:created>
  <dcterms:modified xsi:type="dcterms:W3CDTF">2008-02-27T02:19:47Z</dcterms:modified>
</cp:coreProperties>
</file>