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7" i="1" l="1"/>
  <c r="H18" i="1" l="1"/>
  <c r="H17" i="1"/>
  <c r="J20" i="1" l="1"/>
  <c r="J19" i="1"/>
  <c r="J18" i="1"/>
  <c r="J17" i="1"/>
  <c r="I20" i="1" l="1"/>
  <c r="I19" i="1"/>
  <c r="I18" i="1"/>
  <c r="I13" i="1"/>
  <c r="B20" i="1" s="1"/>
  <c r="C8" i="1"/>
  <c r="C7" i="1"/>
  <c r="C6" i="1"/>
  <c r="C5" i="1"/>
  <c r="C4" i="1"/>
  <c r="C3" i="1"/>
  <c r="C2" i="1"/>
  <c r="B10" i="1"/>
  <c r="I10" i="1" s="1"/>
  <c r="B17" i="1" l="1"/>
  <c r="E17" i="1" s="1"/>
  <c r="M10" i="1"/>
  <c r="I11" i="1"/>
  <c r="B12" i="1"/>
  <c r="I12" i="1"/>
  <c r="B11" i="1"/>
  <c r="K11" i="1" l="1"/>
  <c r="K13" i="1"/>
  <c r="K10" i="1"/>
  <c r="D19" i="1" s="1"/>
  <c r="K12" i="1"/>
  <c r="B18" i="1"/>
  <c r="J12" i="1"/>
  <c r="C20" i="1" s="1"/>
  <c r="J13" i="1"/>
  <c r="J10" i="1"/>
  <c r="C18" i="1" s="1"/>
  <c r="J11" i="1"/>
  <c r="C19" i="1" s="1"/>
  <c r="M12" i="1"/>
  <c r="B19" i="1"/>
  <c r="E19" i="1" s="1"/>
  <c r="G17" i="1"/>
  <c r="E18" i="1" l="1"/>
  <c r="G19" i="1"/>
  <c r="L17" i="1"/>
  <c r="M17" i="1" s="1"/>
  <c r="M11" i="1"/>
  <c r="D20" i="1"/>
  <c r="E20" i="1" s="1"/>
  <c r="M13" i="1"/>
  <c r="G20" i="1" l="1"/>
  <c r="G18" i="1"/>
  <c r="H19" i="1"/>
  <c r="L19" i="1" s="1"/>
  <c r="M19" i="1" s="1"/>
  <c r="H20" i="1" l="1"/>
  <c r="L20" i="1" s="1"/>
  <c r="M20" i="1" s="1"/>
  <c r="L18" i="1"/>
  <c r="M18" i="1" s="1"/>
</calcChain>
</file>

<file path=xl/sharedStrings.xml><?xml version="1.0" encoding="utf-8"?>
<sst xmlns="http://schemas.openxmlformats.org/spreadsheetml/2006/main" count="46" uniqueCount="40">
  <si>
    <t>Platform</t>
  </si>
  <si>
    <t>Revenue</t>
  </si>
  <si>
    <t>Pct of Sales</t>
  </si>
  <si>
    <t>Kindle</t>
  </si>
  <si>
    <t>Windows</t>
  </si>
  <si>
    <t>Mac OS X</t>
  </si>
  <si>
    <t>iPhone</t>
  </si>
  <si>
    <t>iPad</t>
  </si>
  <si>
    <t>Android</t>
  </si>
  <si>
    <t>Windows Phone 7</t>
  </si>
  <si>
    <t>1st Year</t>
  </si>
  <si>
    <t>2nd Year</t>
  </si>
  <si>
    <t>(estimate 20% of first year sales)</t>
  </si>
  <si>
    <t>3rd Year</t>
  </si>
  <si>
    <t>(estimate 10% of first year sales)</t>
  </si>
  <si>
    <t>Stories</t>
  </si>
  <si>
    <t>1st year</t>
  </si>
  <si>
    <t>2nd year</t>
  </si>
  <si>
    <t>3rd year</t>
  </si>
  <si>
    <t>Total Revenue</t>
  </si>
  <si>
    <t>Financials</t>
  </si>
  <si>
    <t>New Stories</t>
  </si>
  <si>
    <t>2nd Year Stories</t>
  </si>
  <si>
    <t>3rd Year Stories</t>
  </si>
  <si>
    <t>Total</t>
  </si>
  <si>
    <t>Cost</t>
  </si>
  <si>
    <t>Commissions</t>
  </si>
  <si>
    <t>30% Sales</t>
  </si>
  <si>
    <t>Development</t>
  </si>
  <si>
    <t>Expenses</t>
  </si>
  <si>
    <t>Dev Cost Est per story</t>
  </si>
  <si>
    <t>% of</t>
  </si>
  <si>
    <t>Operating</t>
  </si>
  <si>
    <t>EBITDA</t>
  </si>
  <si>
    <t>Sales Commissions</t>
  </si>
  <si>
    <t>Operating Expense</t>
  </si>
  <si>
    <t>Development Expense</t>
  </si>
  <si>
    <t>20,000 units first year per game</t>
  </si>
  <si>
    <t>4,000 units second year per game</t>
  </si>
  <si>
    <t>2,000 units third year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</si>
</sst>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_);_(&quot;$&quot;* \(#,##0\);_(&quot;$&quot;* &quot;-&quot;?_);_(@_)"/>
    <numFmt numFmtId="166" formatCode="_(&quot;$&quot;* #,##0.0_);_(&quot;$&quot;* \(#,##0.0\);_(&quot;$&quot;* &quot;-&quot;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0" fontId="2" fillId="0" borderId="0" xfId="0" applyFont="1"/>
    <xf numFmtId="164" fontId="2" fillId="0" borderId="0" xfId="0" applyNumberFormat="1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6" fontId="0" fillId="0" borderId="0" xfId="0" applyNumberFormat="1" applyAlignment="1">
      <alignment horizontal="right"/>
    </xf>
    <xf numFmtId="9" fontId="0" fillId="0" borderId="0" xfId="2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2" fillId="4" borderId="2" xfId="0" applyFont="1" applyFill="1" applyBorder="1"/>
    <xf numFmtId="164" fontId="2" fillId="4" borderId="4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Sheet1!$E$23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Sheet1!$F$22:$J$22</c:f>
              <c:strCache>
                <c:ptCount val="5"/>
                <c:pt idx="0">
                  <c:v>Revenue</c:v>
                </c:pt>
                <c:pt idx="1">
                  <c:v>Sales Commissions</c:v>
                </c:pt>
                <c:pt idx="2">
                  <c:v>Operating Expense</c:v>
                </c:pt>
                <c:pt idx="3">
                  <c:v>Development Expense</c:v>
                </c:pt>
                <c:pt idx="4">
                  <c:v>EBITDA</c:v>
                </c:pt>
              </c:strCache>
            </c:strRef>
          </c:cat>
          <c:val>
            <c:numRef>
              <c:f>Sheet1!$F$23:$J$23</c:f>
              <c:numCache>
                <c:formatCode>_("$"* #,##0_);_("$"* \(#,##0\);_("$"* "-"??_);_(@_)</c:formatCode>
                <c:ptCount val="5"/>
                <c:pt idx="0">
                  <c:v>2387999.9999999995</c:v>
                </c:pt>
                <c:pt idx="1">
                  <c:v>716399.99999999988</c:v>
                </c:pt>
                <c:pt idx="2">
                  <c:v>214919.99999999997</c:v>
                </c:pt>
                <c:pt idx="3">
                  <c:v>600000</c:v>
                </c:pt>
                <c:pt idx="4">
                  <c:v>856679.99999999953</c:v>
                </c:pt>
              </c:numCache>
            </c:numRef>
          </c:val>
        </c:ser>
        <c:ser>
          <c:idx val="1"/>
          <c:order val="1"/>
          <c:tx>
            <c:strRef>
              <c:f>Sheet1!$E$24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Sheet1!$F$22:$J$22</c:f>
              <c:strCache>
                <c:ptCount val="5"/>
                <c:pt idx="0">
                  <c:v>Revenue</c:v>
                </c:pt>
                <c:pt idx="1">
                  <c:v>Sales Commissions</c:v>
                </c:pt>
                <c:pt idx="2">
                  <c:v>Operating Expense</c:v>
                </c:pt>
                <c:pt idx="3">
                  <c:v>Development Expense</c:v>
                </c:pt>
                <c:pt idx="4">
                  <c:v>EBITDA</c:v>
                </c:pt>
              </c:strCache>
            </c:strRef>
          </c:cat>
          <c:val>
            <c:numRef>
              <c:f>Sheet1!$F$24:$J$24</c:f>
              <c:numCache>
                <c:formatCode>_("$"* #,##0_);_("$"* \(#,##0\);_("$"* "-"??_);_(@_)</c:formatCode>
                <c:ptCount val="5"/>
                <c:pt idx="0">
                  <c:v>5253599.9999999991</c:v>
                </c:pt>
                <c:pt idx="1">
                  <c:v>1576079.9999999998</c:v>
                </c:pt>
                <c:pt idx="2">
                  <c:v>394019.99999999994</c:v>
                </c:pt>
                <c:pt idx="3">
                  <c:v>1200000</c:v>
                </c:pt>
                <c:pt idx="4">
                  <c:v>2083499.9999999991</c:v>
                </c:pt>
              </c:numCache>
            </c:numRef>
          </c:val>
        </c:ser>
        <c:ser>
          <c:idx val="2"/>
          <c:order val="2"/>
          <c:tx>
            <c:strRef>
              <c:f>Sheet1!$E$25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Sheet1!$F$22:$J$22</c:f>
              <c:strCache>
                <c:ptCount val="5"/>
                <c:pt idx="0">
                  <c:v>Revenue</c:v>
                </c:pt>
                <c:pt idx="1">
                  <c:v>Sales Commissions</c:v>
                </c:pt>
                <c:pt idx="2">
                  <c:v>Operating Expense</c:v>
                </c:pt>
                <c:pt idx="3">
                  <c:v>Development Expense</c:v>
                </c:pt>
                <c:pt idx="4">
                  <c:v>EBITDA</c:v>
                </c:pt>
              </c:strCache>
            </c:strRef>
          </c:cat>
          <c:val>
            <c:numRef>
              <c:f>Sheet1!$F$25:$J$25</c:f>
              <c:numCache>
                <c:formatCode>_("$"* #,##0_);_("$"* \(#,##0\);_("$"* "-"??_);_(@_)</c:formatCode>
                <c:ptCount val="5"/>
                <c:pt idx="0">
                  <c:v>8357999.9999999991</c:v>
                </c:pt>
                <c:pt idx="1">
                  <c:v>2507399.9999999995</c:v>
                </c:pt>
                <c:pt idx="2">
                  <c:v>501479.99999999994</c:v>
                </c:pt>
                <c:pt idx="3">
                  <c:v>1800000</c:v>
                </c:pt>
                <c:pt idx="4">
                  <c:v>3549119.9999999991</c:v>
                </c:pt>
              </c:numCache>
            </c:numRef>
          </c:val>
        </c:ser>
        <c:ser>
          <c:idx val="3"/>
          <c:order val="3"/>
          <c:tx>
            <c:strRef>
              <c:f>Sheet1!$E$26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Sheet1!$F$22:$J$22</c:f>
              <c:strCache>
                <c:ptCount val="5"/>
                <c:pt idx="0">
                  <c:v>Revenue</c:v>
                </c:pt>
                <c:pt idx="1">
                  <c:v>Sales Commissions</c:v>
                </c:pt>
                <c:pt idx="2">
                  <c:v>Operating Expense</c:v>
                </c:pt>
                <c:pt idx="3">
                  <c:v>Development Expense</c:v>
                </c:pt>
                <c:pt idx="4">
                  <c:v>EBITDA</c:v>
                </c:pt>
              </c:strCache>
            </c:strRef>
          </c:cat>
          <c:val>
            <c:numRef>
              <c:f>Sheet1!$F$26:$J$26</c:f>
              <c:numCache>
                <c:formatCode>_("$"* #,##0_);_("$"* \(#,##0\);_("$"* "-"??_);_(@_)</c:formatCode>
                <c:ptCount val="5"/>
                <c:pt idx="0">
                  <c:v>11462399.999999998</c:v>
                </c:pt>
                <c:pt idx="1">
                  <c:v>3438719.9999999995</c:v>
                </c:pt>
                <c:pt idx="2">
                  <c:v>687744</c:v>
                </c:pt>
                <c:pt idx="3">
                  <c:v>2400000</c:v>
                </c:pt>
                <c:pt idx="4">
                  <c:v>4935935.9999999981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082688"/>
        <c:axId val="46117248"/>
        <c:axId val="0"/>
      </c:bar3DChart>
      <c:catAx>
        <c:axId val="4608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6082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27</xdr:row>
      <xdr:rowOff>147637</xdr:rowOff>
    </xdr:from>
    <xdr:to>
      <xdr:col>10</xdr:col>
      <xdr:colOff>333375</xdr:colOff>
      <xdr:row>42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7" sqref="E7"/>
    </sheetView>
  </sheetViews>
  <sheetFormatPr defaultRowHeight="15" x14ac:dyDescent="0.25"/>
  <cols>
    <col min="1" max="1" width="22.28515625" bestFit="1" customWidth="1"/>
    <col min="2" max="2" width="16" customWidth="1"/>
    <col min="3" max="3" width="16.85546875" customWidth="1"/>
    <col min="4" max="4" width="16.7109375" customWidth="1"/>
    <col min="5" max="5" width="17.5703125" bestFit="1" customWidth="1"/>
    <col min="6" max="6" width="12.5703125" bestFit="1" customWidth="1"/>
    <col min="7" max="7" width="16.42578125" bestFit="1" customWidth="1"/>
    <col min="8" max="8" width="14.140625" bestFit="1" customWidth="1"/>
    <col min="9" max="9" width="14.85546875" bestFit="1" customWidth="1"/>
    <col min="10" max="10" width="14.28515625" bestFit="1" customWidth="1"/>
    <col min="11" max="11" width="10" bestFit="1" customWidth="1"/>
    <col min="12" max="12" width="14.28515625" bestFit="1" customWidth="1"/>
    <col min="13" max="13" width="13.85546875" bestFit="1" customWidth="1"/>
  </cols>
  <sheetData>
    <row r="1" spans="1:13" x14ac:dyDescent="0.25">
      <c r="A1" t="s">
        <v>0</v>
      </c>
      <c r="B1" s="1" t="s">
        <v>1</v>
      </c>
      <c r="C1" t="s">
        <v>2</v>
      </c>
    </row>
    <row r="2" spans="1:13" x14ac:dyDescent="0.25">
      <c r="A2" t="s">
        <v>3</v>
      </c>
      <c r="B2" s="2">
        <v>119399.99999999999</v>
      </c>
      <c r="C2" s="7">
        <f>B2/199000</f>
        <v>0.6</v>
      </c>
      <c r="E2" t="s">
        <v>30</v>
      </c>
    </row>
    <row r="3" spans="1:13" x14ac:dyDescent="0.25">
      <c r="A3" t="s">
        <v>4</v>
      </c>
      <c r="B3" s="2">
        <v>14924.999999999998</v>
      </c>
      <c r="C3" s="7">
        <f t="shared" ref="C3:C8" si="0">B3/199000</f>
        <v>7.4999999999999997E-2</v>
      </c>
      <c r="E3" s="16">
        <v>50000</v>
      </c>
    </row>
    <row r="4" spans="1:13" x14ac:dyDescent="0.25">
      <c r="A4" t="s">
        <v>5</v>
      </c>
      <c r="B4" s="2">
        <v>4975</v>
      </c>
      <c r="C4" s="7">
        <f t="shared" si="0"/>
        <v>2.5000000000000001E-2</v>
      </c>
      <c r="E4" t="s">
        <v>37</v>
      </c>
    </row>
    <row r="5" spans="1:13" x14ac:dyDescent="0.25">
      <c r="A5" t="s">
        <v>6</v>
      </c>
      <c r="B5" s="2">
        <v>4975</v>
      </c>
      <c r="C5" s="7">
        <f t="shared" si="0"/>
        <v>2.5000000000000001E-2</v>
      </c>
      <c r="E5" t="s">
        <v>38</v>
      </c>
    </row>
    <row r="6" spans="1:13" x14ac:dyDescent="0.25">
      <c r="A6" t="s">
        <v>7</v>
      </c>
      <c r="B6" s="2">
        <v>44775</v>
      </c>
      <c r="C6" s="7">
        <f t="shared" si="0"/>
        <v>0.22500000000000001</v>
      </c>
      <c r="E6" t="s">
        <v>39</v>
      </c>
    </row>
    <row r="7" spans="1:13" x14ac:dyDescent="0.25">
      <c r="A7" t="s">
        <v>8</v>
      </c>
      <c r="B7" s="2">
        <v>4975</v>
      </c>
      <c r="C7" s="7">
        <f t="shared" si="0"/>
        <v>2.5000000000000001E-2</v>
      </c>
    </row>
    <row r="8" spans="1:13" x14ac:dyDescent="0.25">
      <c r="A8" t="s">
        <v>9</v>
      </c>
      <c r="B8" s="2">
        <v>4975</v>
      </c>
      <c r="C8" s="7">
        <f t="shared" si="0"/>
        <v>2.5000000000000001E-2</v>
      </c>
    </row>
    <row r="9" spans="1:13" x14ac:dyDescent="0.25">
      <c r="B9" s="2"/>
      <c r="C9" s="7"/>
      <c r="H9" s="1" t="s">
        <v>15</v>
      </c>
      <c r="I9" s="1" t="s">
        <v>16</v>
      </c>
      <c r="J9" s="1" t="s">
        <v>17</v>
      </c>
      <c r="K9" s="1" t="s">
        <v>18</v>
      </c>
      <c r="M9" s="1" t="s">
        <v>19</v>
      </c>
    </row>
    <row r="10" spans="1:13" x14ac:dyDescent="0.25">
      <c r="A10" t="s">
        <v>10</v>
      </c>
      <c r="B10" s="3">
        <f>SUM(B2:B8)</f>
        <v>198999.99999999997</v>
      </c>
      <c r="C10" s="3"/>
      <c r="G10">
        <v>2011</v>
      </c>
      <c r="H10">
        <v>12</v>
      </c>
      <c r="I10" s="3">
        <f>B10*$H10</f>
        <v>2387999.9999999995</v>
      </c>
      <c r="J10" s="3">
        <f>B11*$H10</f>
        <v>477600</v>
      </c>
      <c r="K10" s="3">
        <f>B12*$H10</f>
        <v>238800</v>
      </c>
      <c r="M10" s="3">
        <f>I10</f>
        <v>2387999.9999999995</v>
      </c>
    </row>
    <row r="11" spans="1:13" x14ac:dyDescent="0.25">
      <c r="A11" t="s">
        <v>11</v>
      </c>
      <c r="B11" s="3">
        <f>B10*0.2</f>
        <v>39800</v>
      </c>
      <c r="C11" s="3" t="s">
        <v>12</v>
      </c>
      <c r="G11">
        <v>2012</v>
      </c>
      <c r="H11">
        <v>24</v>
      </c>
      <c r="I11" s="3">
        <f>B10*$H11</f>
        <v>4775999.9999999991</v>
      </c>
      <c r="J11" s="3">
        <f>B11*$H11</f>
        <v>955200</v>
      </c>
      <c r="K11" s="3">
        <f>B12*$H11</f>
        <v>477600</v>
      </c>
      <c r="M11" s="3">
        <f>I11+J10</f>
        <v>5253599.9999999991</v>
      </c>
    </row>
    <row r="12" spans="1:13" x14ac:dyDescent="0.25">
      <c r="A12" t="s">
        <v>13</v>
      </c>
      <c r="B12" s="3">
        <f>B10*0.1</f>
        <v>19900</v>
      </c>
      <c r="C12" s="3" t="s">
        <v>14</v>
      </c>
      <c r="G12">
        <v>2013</v>
      </c>
      <c r="H12">
        <v>36</v>
      </c>
      <c r="I12" s="3">
        <f>B10*$H12</f>
        <v>7163999.9999999991</v>
      </c>
      <c r="J12" s="3">
        <f>B11*$H12</f>
        <v>1432800</v>
      </c>
      <c r="K12" s="3">
        <f>B12*$H12</f>
        <v>716400</v>
      </c>
      <c r="M12" s="3">
        <f>I12+K10+J11</f>
        <v>8357999.9999999991</v>
      </c>
    </row>
    <row r="13" spans="1:13" x14ac:dyDescent="0.25">
      <c r="B13" s="3"/>
      <c r="C13" s="3"/>
      <c r="G13">
        <v>2014</v>
      </c>
      <c r="H13">
        <v>48</v>
      </c>
      <c r="I13" s="3">
        <f>H13*B10</f>
        <v>9551999.9999999981</v>
      </c>
      <c r="J13" s="3">
        <f>H13*B11</f>
        <v>1910400</v>
      </c>
      <c r="K13" s="3">
        <f>H13*B12</f>
        <v>955200</v>
      </c>
      <c r="M13" s="3">
        <f>I13+K11+J12</f>
        <v>11462399.999999998</v>
      </c>
    </row>
    <row r="14" spans="1:13" x14ac:dyDescent="0.25">
      <c r="B14" s="3"/>
      <c r="C14" s="3"/>
      <c r="I14" s="3"/>
      <c r="J14" s="3"/>
      <c r="K14" s="3"/>
      <c r="M14" s="3"/>
    </row>
    <row r="15" spans="1:13" x14ac:dyDescent="0.25">
      <c r="B15" s="30" t="s">
        <v>1</v>
      </c>
      <c r="C15" s="31"/>
      <c r="D15" s="31"/>
      <c r="E15" s="32"/>
      <c r="F15" s="8"/>
      <c r="G15" s="18" t="s">
        <v>27</v>
      </c>
      <c r="H15" s="19" t="s">
        <v>32</v>
      </c>
      <c r="I15" s="20" t="s">
        <v>28</v>
      </c>
      <c r="J15" s="21" t="s">
        <v>24</v>
      </c>
      <c r="K15" s="9"/>
      <c r="L15" s="26"/>
      <c r="M15" s="27" t="s">
        <v>31</v>
      </c>
    </row>
    <row r="16" spans="1:13" x14ac:dyDescent="0.25">
      <c r="A16" t="s">
        <v>20</v>
      </c>
      <c r="B16" s="14" t="s">
        <v>21</v>
      </c>
      <c r="C16" s="12" t="s">
        <v>22</v>
      </c>
      <c r="D16" s="13" t="s">
        <v>23</v>
      </c>
      <c r="E16" s="15" t="s">
        <v>24</v>
      </c>
      <c r="F16" s="11"/>
      <c r="G16" s="22" t="s">
        <v>26</v>
      </c>
      <c r="H16" s="23" t="s">
        <v>25</v>
      </c>
      <c r="I16" s="24" t="s">
        <v>25</v>
      </c>
      <c r="J16" s="25" t="s">
        <v>29</v>
      </c>
      <c r="K16" s="10"/>
      <c r="L16" s="28" t="s">
        <v>33</v>
      </c>
      <c r="M16" s="29" t="s">
        <v>1</v>
      </c>
    </row>
    <row r="17" spans="1:13" x14ac:dyDescent="0.25">
      <c r="A17">
        <v>2011</v>
      </c>
      <c r="B17" s="2">
        <f>I10</f>
        <v>2387999.9999999995</v>
      </c>
      <c r="C17" s="2">
        <v>0</v>
      </c>
      <c r="D17" s="2">
        <v>0</v>
      </c>
      <c r="E17" s="2">
        <f>SUM(B17:D17)</f>
        <v>2387999.9999999995</v>
      </c>
      <c r="F17" s="2"/>
      <c r="G17" s="2">
        <f>E17*0.3</f>
        <v>716399.99999999988</v>
      </c>
      <c r="H17" s="2">
        <f>G17*0.3</f>
        <v>214919.99999999997</v>
      </c>
      <c r="I17" s="2">
        <f>50000*12</f>
        <v>600000</v>
      </c>
      <c r="J17" s="2">
        <f>SUM(G17:I17)</f>
        <v>1531320</v>
      </c>
      <c r="K17" s="2"/>
      <c r="L17" s="2">
        <f>E17-J17</f>
        <v>856679.99999999953</v>
      </c>
      <c r="M17" s="17">
        <f>L17/E17</f>
        <v>0.35874371859296472</v>
      </c>
    </row>
    <row r="18" spans="1:13" x14ac:dyDescent="0.25">
      <c r="A18">
        <v>2012</v>
      </c>
      <c r="B18" s="2">
        <f>I11</f>
        <v>4775999.9999999991</v>
      </c>
      <c r="C18" s="2">
        <f>J10</f>
        <v>477600</v>
      </c>
      <c r="D18" s="2">
        <v>0</v>
      </c>
      <c r="E18" s="2">
        <f t="shared" ref="E18:E20" si="1">SUM(B18:D18)</f>
        <v>5253599.9999999991</v>
      </c>
      <c r="F18" s="2"/>
      <c r="G18" s="2">
        <f t="shared" ref="G18:G20" si="2">E18*0.3</f>
        <v>1576079.9999999998</v>
      </c>
      <c r="H18" s="2">
        <f>G18*0.25</f>
        <v>394019.99999999994</v>
      </c>
      <c r="I18" s="2">
        <f>50000*24</f>
        <v>1200000</v>
      </c>
      <c r="J18" s="2">
        <f t="shared" ref="J18:J20" si="3">SUM(G18:I18)</f>
        <v>3170100</v>
      </c>
      <c r="K18" s="2"/>
      <c r="L18" s="2">
        <f t="shared" ref="L18:L20" si="4">E18-J18</f>
        <v>2083499.9999999991</v>
      </c>
      <c r="M18" s="17">
        <f t="shared" ref="M18:M20" si="5">L18/E18</f>
        <v>0.396585198720877</v>
      </c>
    </row>
    <row r="19" spans="1:13" x14ac:dyDescent="0.25">
      <c r="A19">
        <v>2013</v>
      </c>
      <c r="B19" s="2">
        <f>I12</f>
        <v>7163999.9999999991</v>
      </c>
      <c r="C19" s="2">
        <f>J11</f>
        <v>955200</v>
      </c>
      <c r="D19" s="2">
        <f>K10</f>
        <v>238800</v>
      </c>
      <c r="E19" s="2">
        <f t="shared" si="1"/>
        <v>8357999.9999999991</v>
      </c>
      <c r="F19" s="2"/>
      <c r="G19" s="2">
        <f t="shared" si="2"/>
        <v>2507399.9999999995</v>
      </c>
      <c r="H19" s="2">
        <f t="shared" ref="H19:H20" si="6">G19*0.2</f>
        <v>501479.99999999994</v>
      </c>
      <c r="I19" s="2">
        <f>50000*36</f>
        <v>1800000</v>
      </c>
      <c r="J19" s="2">
        <f t="shared" si="3"/>
        <v>4808880</v>
      </c>
      <c r="K19" s="2"/>
      <c r="L19" s="2">
        <f t="shared" si="4"/>
        <v>3549119.9999999991</v>
      </c>
      <c r="M19" s="17">
        <f t="shared" si="5"/>
        <v>0.42463747307968408</v>
      </c>
    </row>
    <row r="20" spans="1:13" x14ac:dyDescent="0.25">
      <c r="A20">
        <v>2014</v>
      </c>
      <c r="B20" s="3">
        <f>I13</f>
        <v>9551999.9999999981</v>
      </c>
      <c r="C20" s="3">
        <f>J12</f>
        <v>1432800</v>
      </c>
      <c r="D20" s="3">
        <f>K11</f>
        <v>477600</v>
      </c>
      <c r="E20" s="2">
        <f t="shared" si="1"/>
        <v>11462399.999999998</v>
      </c>
      <c r="F20" s="3"/>
      <c r="G20" s="2">
        <f t="shared" si="2"/>
        <v>3438719.9999999995</v>
      </c>
      <c r="H20" s="2">
        <f t="shared" si="6"/>
        <v>687744</v>
      </c>
      <c r="I20" s="2">
        <f>50000*48</f>
        <v>2400000</v>
      </c>
      <c r="J20" s="2">
        <f t="shared" si="3"/>
        <v>6526464</v>
      </c>
      <c r="K20" s="3"/>
      <c r="L20" s="2">
        <f t="shared" si="4"/>
        <v>4935935.9999999981</v>
      </c>
      <c r="M20" s="17">
        <f t="shared" si="5"/>
        <v>0.43061976549413727</v>
      </c>
    </row>
    <row r="21" spans="1:13" x14ac:dyDescent="0.25">
      <c r="B21" s="3"/>
      <c r="C21" s="3"/>
    </row>
    <row r="22" spans="1:13" x14ac:dyDescent="0.25">
      <c r="B22" s="3"/>
      <c r="C22" s="3"/>
      <c r="F22" t="s">
        <v>1</v>
      </c>
      <c r="G22" t="s">
        <v>34</v>
      </c>
      <c r="H22" t="s">
        <v>35</v>
      </c>
      <c r="I22" t="s">
        <v>36</v>
      </c>
      <c r="J22" t="s">
        <v>33</v>
      </c>
    </row>
    <row r="23" spans="1:13" x14ac:dyDescent="0.25">
      <c r="B23" s="4"/>
      <c r="E23">
        <v>2011</v>
      </c>
      <c r="F23" s="2">
        <v>2387999.9999999995</v>
      </c>
      <c r="G23" s="2">
        <v>716399.99999999988</v>
      </c>
      <c r="H23" s="2">
        <v>214919.99999999997</v>
      </c>
      <c r="I23" s="2">
        <v>600000</v>
      </c>
      <c r="J23" s="2">
        <v>856679.99999999953</v>
      </c>
      <c r="K23" s="2"/>
    </row>
    <row r="24" spans="1:13" x14ac:dyDescent="0.25">
      <c r="B24" s="3"/>
      <c r="E24">
        <v>2012</v>
      </c>
      <c r="F24" s="2">
        <v>5253599.9999999991</v>
      </c>
      <c r="G24" s="2">
        <v>1576079.9999999998</v>
      </c>
      <c r="H24" s="2">
        <v>394019.99999999994</v>
      </c>
      <c r="I24" s="2">
        <v>1200000</v>
      </c>
      <c r="J24" s="2">
        <v>2083499.9999999991</v>
      </c>
      <c r="K24" s="2"/>
    </row>
    <row r="25" spans="1:13" x14ac:dyDescent="0.25">
      <c r="B25" s="3"/>
      <c r="E25">
        <v>2013</v>
      </c>
      <c r="F25" s="2">
        <v>8357999.9999999991</v>
      </c>
      <c r="G25" s="2">
        <v>2507399.9999999995</v>
      </c>
      <c r="H25" s="2">
        <v>501479.99999999994</v>
      </c>
      <c r="I25" s="2">
        <v>1800000</v>
      </c>
      <c r="J25" s="2">
        <v>3549119.9999999991</v>
      </c>
      <c r="K25" s="2"/>
    </row>
    <row r="26" spans="1:13" x14ac:dyDescent="0.25">
      <c r="B26" s="3"/>
      <c r="E26">
        <v>2014</v>
      </c>
      <c r="F26" s="2">
        <v>11462399.999999998</v>
      </c>
      <c r="G26" s="2">
        <v>3438719.9999999995</v>
      </c>
      <c r="H26" s="2">
        <v>687744</v>
      </c>
      <c r="I26" s="2">
        <v>2400000</v>
      </c>
      <c r="J26" s="2">
        <v>4935935.9999999981</v>
      </c>
      <c r="K26" s="2"/>
    </row>
    <row r="28" spans="1:13" x14ac:dyDescent="0.25">
      <c r="B28" s="4"/>
      <c r="C28" s="5"/>
    </row>
    <row r="30" spans="1:13" x14ac:dyDescent="0.25">
      <c r="B30" s="4"/>
      <c r="D30" s="5"/>
    </row>
    <row r="31" spans="1:13" x14ac:dyDescent="0.25">
      <c r="B31" s="4"/>
      <c r="C31" s="6"/>
    </row>
    <row r="32" spans="1:13" x14ac:dyDescent="0.25">
      <c r="B32" s="4"/>
      <c r="C32" s="6"/>
    </row>
  </sheetData>
  <mergeCells count="1">
    <mergeCell ref="B15:E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2010-09-10T17:14:41Z</dcterms:created>
  <dcterms:modified xsi:type="dcterms:W3CDTF">2010-11-01T23:12:14Z</dcterms:modified>
</cp:coreProperties>
</file>