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<sst xmlns="http://schemas.openxmlformats.org/spreadsheetml/2006/main" count="68" uniqueCount="33">
  <si>
    <t>scriptName</t>
  </si>
  <si>
    <t>transaction rq</t>
  </si>
  <si>
    <t>count</t>
  </si>
  <si>
    <t>VU</t>
  </si>
  <si>
    <t>pacing</t>
  </si>
  <si>
    <t>одним пользователем в минуту</t>
  </si>
  <si>
    <t>Длительность ступени</t>
  </si>
  <si>
    <t>Итого</t>
  </si>
  <si>
    <t>Операция (бизнес процесс)</t>
  </si>
  <si>
    <t>Duration</t>
  </si>
  <si>
    <t>Think_time</t>
  </si>
  <si>
    <t>Duration + Think_time</t>
  </si>
  <si>
    <t>Pacing</t>
  </si>
  <si>
    <t>% Распределения пользователей</t>
  </si>
  <si>
    <t>Jmeter, throughput per minute</t>
  </si>
  <si>
    <t>Длительность ступени в минутах</t>
  </si>
  <si>
    <t>Интенсивность операций</t>
  </si>
  <si>
    <t>Всего пользователей на ступени</t>
  </si>
  <si>
    <t>buyOffer</t>
  </si>
  <si>
    <t>Main Page</t>
  </si>
  <si>
    <t>Login</t>
  </si>
  <si>
    <t>buyCommon</t>
  </si>
  <si>
    <t>SeeOffer</t>
  </si>
  <si>
    <t>AddToCart</t>
  </si>
  <si>
    <t>ShoppingCart</t>
  </si>
  <si>
    <t>CheckOut</t>
  </si>
  <si>
    <t>PayNow</t>
  </si>
  <si>
    <t>SignOff</t>
  </si>
  <si>
    <t>ChooseCategory</t>
  </si>
  <si>
    <t>ChooseItem</t>
  </si>
  <si>
    <t>Статистика</t>
  </si>
  <si>
    <t>Расчет</t>
  </si>
  <si>
    <t>Отклонение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</si>
</sst>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i/>
      <sz val="12.0"/>
      <color theme="1"/>
      <name val="&quot;Times New Roman&quot;"/>
    </font>
    <font>
      <sz val="11.0"/>
      <color theme="1"/>
      <name val="Calibri"/>
    </font>
    <font>
      <sz val="11.0"/>
      <color rgb="FFBFBFBF"/>
      <name val="Calibri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2" fontId="2" numFmtId="0" xfId="0" applyAlignment="1" applyBorder="1" applyFill="1" applyFont="1">
      <alignment vertical="bottom"/>
    </xf>
    <xf borderId="2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6" fillId="3" fontId="2" numFmtId="1" xfId="0" applyAlignment="1" applyBorder="1" applyFill="1" applyFont="1" applyNumberFormat="1">
      <alignment vertical="bottom"/>
    </xf>
    <xf borderId="0" fillId="3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" xfId="0" applyFont="1" applyNumberFormat="1"/>
    <xf borderId="0" fillId="0" fontId="4" numFmtId="2" xfId="0" applyFont="1" applyNumberFormat="1"/>
    <xf borderId="6" fillId="0" fontId="2" numFmtId="0" xfId="0" applyAlignment="1" applyBorder="1" applyFont="1">
      <alignment readingOrder="0" vertical="bottom"/>
    </xf>
    <xf borderId="7" fillId="4" fontId="2" numFmtId="0" xfId="0" applyAlignment="1" applyBorder="1" applyFill="1" applyFont="1">
      <alignment horizontal="right" readingOrder="0" vertical="bottom"/>
    </xf>
    <xf borderId="6" fillId="0" fontId="2" numFmtId="1" xfId="0" applyAlignment="1" applyBorder="1" applyFont="1" applyNumberFormat="1">
      <alignment vertical="bottom"/>
    </xf>
    <xf borderId="6" fillId="0" fontId="2" numFmtId="1" xfId="0" applyAlignment="1" applyBorder="1" applyFont="1" applyNumberFormat="1">
      <alignment readingOrder="0" vertical="bottom"/>
    </xf>
    <xf borderId="7" fillId="5" fontId="2" numFmtId="0" xfId="0" applyAlignment="1" applyBorder="1" applyFill="1" applyFont="1">
      <alignment horizontal="right" vertical="bottom"/>
    </xf>
    <xf borderId="7" fillId="5" fontId="2" numFmtId="1" xfId="0" applyAlignment="1" applyBorder="1" applyFont="1" applyNumberFormat="1">
      <alignment horizontal="right" readingOrder="0" vertical="bottom"/>
    </xf>
    <xf borderId="7" fillId="0" fontId="2" numFmtId="1" xfId="0" applyAlignment="1" applyBorder="1" applyFont="1" applyNumberFormat="1">
      <alignment horizontal="right" vertical="bottom"/>
    </xf>
    <xf borderId="7" fillId="6" fontId="2" numFmtId="1" xfId="0" applyAlignment="1" applyBorder="1" applyFill="1" applyFont="1" applyNumberFormat="1">
      <alignment horizontal="right" vertical="bottom"/>
    </xf>
    <xf borderId="8" fillId="6" fontId="2" numFmtId="0" xfId="0" applyAlignment="1" applyBorder="1" applyFont="1">
      <alignment horizontal="right" readingOrder="0" vertical="bottom"/>
    </xf>
    <xf borderId="7" fillId="0" fontId="2" numFmtId="9" xfId="0" applyAlignment="1" applyBorder="1" applyFont="1" applyNumberFormat="1">
      <alignment horizontal="right" vertical="bottom"/>
    </xf>
    <xf borderId="7" fillId="2" fontId="2" numFmtId="2" xfId="0" applyAlignment="1" applyBorder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" xfId="0" applyAlignment="1" applyFont="1" applyNumberFormat="1">
      <alignment horizontal="right" vertical="bottom"/>
    </xf>
    <xf borderId="9" fillId="0" fontId="2" numFmtId="0" xfId="0" applyAlignment="1" applyBorder="1" applyFont="1">
      <alignment horizontal="right" vertical="bottom"/>
    </xf>
    <xf borderId="9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7" fillId="4" fontId="2" numFmtId="0" xfId="0" applyAlignment="1" applyBorder="1" applyFont="1">
      <alignment horizontal="right" vertical="bottom"/>
    </xf>
    <xf borderId="7" fillId="4" fontId="2" numFmtId="1" xfId="0" applyAlignment="1" applyBorder="1" applyFont="1" applyNumberFormat="1">
      <alignment horizontal="right" vertical="bottom"/>
    </xf>
    <xf borderId="0" fillId="0" fontId="2" numFmtId="1" xfId="0" applyAlignment="1" applyFont="1" applyNumberFormat="1">
      <alignment horizontal="right" vertical="bottom"/>
    </xf>
    <xf borderId="7" fillId="7" fontId="2" numFmtId="0" xfId="0" applyAlignment="1" applyBorder="1" applyFill="1" applyFont="1">
      <alignment horizontal="right" vertical="bottom"/>
    </xf>
    <xf borderId="7" fillId="7" fontId="2" numFmtId="1" xfId="0" applyAlignment="1" applyBorder="1" applyFont="1" applyNumberFormat="1">
      <alignment horizontal="right" vertical="bottom"/>
    </xf>
    <xf borderId="0" fillId="7" fontId="2" numFmtId="1" xfId="0" applyAlignment="1" applyFont="1" applyNumberFormat="1">
      <alignment horizontal="right" vertical="bottom"/>
    </xf>
    <xf borderId="8" fillId="7" fontId="2" numFmtId="0" xfId="0" applyAlignment="1" applyBorder="1" applyFont="1">
      <alignment horizontal="right" vertical="bottom"/>
    </xf>
    <xf borderId="7" fillId="7" fontId="2" numFmtId="9" xfId="0" applyAlignment="1" applyBorder="1" applyFont="1" applyNumberFormat="1">
      <alignment horizontal="right" vertical="bottom"/>
    </xf>
    <xf borderId="7" fillId="7" fontId="2" numFmtId="2" xfId="0" applyAlignment="1" applyBorder="1" applyFont="1" applyNumberFormat="1">
      <alignment horizontal="right" vertical="bottom"/>
    </xf>
    <xf borderId="10" fillId="3" fontId="1" numFmtId="0" xfId="0" applyAlignment="1" applyBorder="1" applyFont="1">
      <alignment readingOrder="0"/>
    </xf>
    <xf borderId="11" fillId="4" fontId="2" numFmtId="1" xfId="0" applyAlignment="1" applyBorder="1" applyFont="1" applyNumberFormat="1">
      <alignment horizontal="right" vertical="bottom"/>
    </xf>
    <xf borderId="11" fillId="7" fontId="2" numFmtId="1" xfId="0" applyAlignment="1" applyBorder="1" applyFont="1" applyNumberFormat="1">
      <alignment horizontal="right" vertical="bottom"/>
    </xf>
    <xf borderId="12" fillId="0" fontId="2" numFmtId="0" xfId="0" applyAlignment="1" applyBorder="1" applyFont="1">
      <alignment vertical="bottom"/>
    </xf>
    <xf borderId="13" fillId="7" fontId="2" numFmtId="0" xfId="0" applyAlignment="1" applyBorder="1" applyFont="1">
      <alignment vertical="bottom"/>
    </xf>
    <xf borderId="14" fillId="7" fontId="2" numFmtId="9" xfId="0" applyAlignment="1" applyBorder="1" applyFont="1" applyNumberFormat="1">
      <alignment horizontal="right" vertical="bottom"/>
    </xf>
    <xf borderId="13" fillId="0" fontId="2" numFmtId="0" xfId="0" applyAlignment="1" applyBorder="1" applyFont="1">
      <alignment vertical="bottom"/>
    </xf>
    <xf borderId="15" fillId="0" fontId="2" numFmtId="0" xfId="0" applyAlignment="1" applyBorder="1" applyFont="1">
      <alignment vertical="bottom"/>
    </xf>
    <xf borderId="16" fillId="0" fontId="1" numFmtId="0" xfId="0" applyAlignment="1" applyBorder="1" applyFont="1">
      <alignment horizontal="center" readingOrder="0" vertical="top"/>
    </xf>
    <xf borderId="0" fillId="0" fontId="4" numFmtId="1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10" fillId="0" fontId="1" numFmtId="0" xfId="0" applyAlignment="1" applyBorder="1" applyFont="1">
      <alignment readingOrder="0"/>
    </xf>
    <xf borderId="17" fillId="0" fontId="1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15.0"/>
    <col customWidth="1" min="6" max="6" width="27.5"/>
    <col customWidth="1" min="7" max="7" width="21.38"/>
    <col customWidth="1" min="9" max="9" width="25.88"/>
    <col customWidth="1" min="12" max="12" width="23.75"/>
    <col customWidth="1" min="13" max="13" width="30.13"/>
    <col customWidth="1" min="14" max="14" width="10.5"/>
    <col customWidth="1" min="15" max="15" width="19.63"/>
    <col customWidth="1" min="19" max="19" width="20.75"/>
    <col customWidth="1" min="20" max="20" width="17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5"/>
      <c r="K1" s="5"/>
      <c r="L1" s="4"/>
      <c r="M1" s="4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3</v>
      </c>
      <c r="S1" s="6" t="s">
        <v>13</v>
      </c>
      <c r="T1" s="7" t="s">
        <v>14</v>
      </c>
      <c r="U1" s="8" t="s">
        <v>15</v>
      </c>
      <c r="V1" s="8" t="s">
        <v>16</v>
      </c>
      <c r="W1" s="9" t="s">
        <v>17</v>
      </c>
      <c r="X1" s="3"/>
      <c r="Y1" s="3"/>
    </row>
    <row r="2">
      <c r="A2" s="10" t="s">
        <v>18</v>
      </c>
      <c r="B2" s="11" t="s">
        <v>19</v>
      </c>
      <c r="C2" s="12">
        <v>1.0</v>
      </c>
      <c r="D2" s="13">
        <f t="shared" ref="D2:D18" si="1">VLOOKUP(A2,$M$1:$X$8,6,FALSE)</f>
        <v>4</v>
      </c>
      <c r="E2" s="14">
        <f t="shared" ref="E2:E18" si="2">VLOOKUP(A2,$M$1:$X$8,5,FALSE)</f>
        <v>114.83388</v>
      </c>
      <c r="F2" s="15">
        <f t="shared" ref="F2:F18" si="3">60/E2*C2</f>
        <v>0.5224938842</v>
      </c>
      <c r="G2" s="13">
        <f t="shared" ref="G2:G18" si="4">VLOOKUP(A2,$M$1:$X$8,9,FALSE)</f>
        <v>20</v>
      </c>
      <c r="H2" s="14">
        <f t="shared" ref="H2:H18" si="5">D2*F2*G2</f>
        <v>41.79951074</v>
      </c>
      <c r="I2" s="16"/>
      <c r="J2" s="17"/>
      <c r="K2" s="17"/>
      <c r="L2" s="18"/>
      <c r="M2" s="19" t="s">
        <v>18</v>
      </c>
      <c r="N2" s="20">
        <v>0.0</v>
      </c>
      <c r="O2" s="21">
        <v>45.569</v>
      </c>
      <c r="P2" s="22">
        <f>O2+N2</f>
        <v>45.569</v>
      </c>
      <c r="Q2" s="23">
        <f t="shared" ref="Q2:Q3" si="6">2.52*P2</f>
        <v>114.83388</v>
      </c>
      <c r="R2" s="24">
        <v>4.0</v>
      </c>
      <c r="S2" s="25">
        <f t="shared" ref="S2:S3" si="7">R2/W$2</f>
        <v>0.5</v>
      </c>
      <c r="T2" s="26">
        <f t="shared" ref="T2:T3" si="8">60/(Q2)</f>
        <v>0.5224938842</v>
      </c>
      <c r="U2" s="27">
        <v>20.0</v>
      </c>
      <c r="V2" s="28">
        <f t="shared" ref="V2:V3" si="9">ROUND(R2*T2*U2,0)</f>
        <v>42</v>
      </c>
      <c r="W2" s="29">
        <f>SUM(R2:R7)</f>
        <v>8</v>
      </c>
      <c r="X2" s="3"/>
      <c r="Y2" s="3"/>
    </row>
    <row r="3">
      <c r="A3" s="10" t="s">
        <v>18</v>
      </c>
      <c r="B3" s="11" t="s">
        <v>20</v>
      </c>
      <c r="C3" s="12">
        <v>1.0</v>
      </c>
      <c r="D3" s="13">
        <f t="shared" si="1"/>
        <v>4</v>
      </c>
      <c r="E3" s="14">
        <f t="shared" si="2"/>
        <v>114.83388</v>
      </c>
      <c r="F3" s="15">
        <f t="shared" si="3"/>
        <v>0.5224938842</v>
      </c>
      <c r="G3" s="13">
        <f t="shared" si="4"/>
        <v>20</v>
      </c>
      <c r="H3" s="14">
        <f t="shared" si="5"/>
        <v>41.79951074</v>
      </c>
      <c r="I3" s="16"/>
      <c r="J3" s="17"/>
      <c r="K3" s="17"/>
      <c r="L3" s="18"/>
      <c r="M3" s="19" t="s">
        <v>21</v>
      </c>
      <c r="N3" s="20">
        <v>0.0</v>
      </c>
      <c r="O3" s="21">
        <v>57.413</v>
      </c>
      <c r="P3" s="22">
        <f>N3+O3</f>
        <v>57.413</v>
      </c>
      <c r="Q3" s="23">
        <f t="shared" si="6"/>
        <v>144.68076</v>
      </c>
      <c r="R3" s="24">
        <v>4.0</v>
      </c>
      <c r="S3" s="25">
        <f t="shared" si="7"/>
        <v>0.5</v>
      </c>
      <c r="T3" s="26">
        <f t="shared" si="8"/>
        <v>0.4147061434</v>
      </c>
      <c r="U3" s="27">
        <v>20.0</v>
      </c>
      <c r="V3" s="28">
        <f t="shared" si="9"/>
        <v>33</v>
      </c>
      <c r="W3" s="30"/>
      <c r="X3" s="3"/>
      <c r="Y3" s="3"/>
    </row>
    <row r="4">
      <c r="A4" s="10" t="s">
        <v>18</v>
      </c>
      <c r="B4" s="11" t="s">
        <v>22</v>
      </c>
      <c r="C4" s="12">
        <v>1.0</v>
      </c>
      <c r="D4" s="13">
        <f t="shared" si="1"/>
        <v>4</v>
      </c>
      <c r="E4" s="14">
        <f t="shared" si="2"/>
        <v>114.83388</v>
      </c>
      <c r="F4" s="15">
        <f t="shared" si="3"/>
        <v>0.5224938842</v>
      </c>
      <c r="G4" s="13">
        <f t="shared" si="4"/>
        <v>20</v>
      </c>
      <c r="H4" s="14">
        <f t="shared" si="5"/>
        <v>41.79951074</v>
      </c>
      <c r="I4" s="31"/>
      <c r="J4" s="32"/>
      <c r="K4" s="33"/>
      <c r="L4" s="34"/>
      <c r="M4" s="18"/>
      <c r="N4" s="35"/>
      <c r="O4" s="36"/>
      <c r="P4" s="37"/>
      <c r="Q4" s="36"/>
      <c r="R4" s="38"/>
      <c r="S4" s="39"/>
      <c r="T4" s="40"/>
      <c r="U4" s="27"/>
      <c r="V4" s="28"/>
      <c r="W4" s="30"/>
      <c r="X4" s="3"/>
      <c r="Y4" s="3"/>
    </row>
    <row r="5">
      <c r="A5" s="10" t="s">
        <v>18</v>
      </c>
      <c r="B5" s="11" t="s">
        <v>23</v>
      </c>
      <c r="C5" s="12">
        <v>1.0</v>
      </c>
      <c r="D5" s="13">
        <f t="shared" si="1"/>
        <v>4</v>
      </c>
      <c r="E5" s="14">
        <f t="shared" si="2"/>
        <v>114.83388</v>
      </c>
      <c r="F5" s="15">
        <f t="shared" si="3"/>
        <v>0.5224938842</v>
      </c>
      <c r="G5" s="13">
        <f t="shared" si="4"/>
        <v>20</v>
      </c>
      <c r="H5" s="14">
        <f t="shared" si="5"/>
        <v>41.79951074</v>
      </c>
      <c r="I5" s="31"/>
      <c r="J5" s="32"/>
      <c r="K5" s="33"/>
      <c r="L5" s="22"/>
      <c r="M5" s="18"/>
      <c r="N5" s="35"/>
      <c r="O5" s="36"/>
      <c r="P5" s="36"/>
      <c r="Q5" s="36"/>
      <c r="R5" s="38"/>
      <c r="S5" s="39"/>
      <c r="T5" s="40"/>
      <c r="U5" s="27"/>
      <c r="V5" s="28"/>
      <c r="W5" s="30"/>
      <c r="X5" s="3"/>
      <c r="Y5" s="3"/>
    </row>
    <row r="6">
      <c r="A6" s="10" t="s">
        <v>18</v>
      </c>
      <c r="B6" s="41" t="s">
        <v>24</v>
      </c>
      <c r="C6" s="12">
        <v>1.0</v>
      </c>
      <c r="D6" s="13">
        <f t="shared" si="1"/>
        <v>4</v>
      </c>
      <c r="E6" s="14">
        <f t="shared" si="2"/>
        <v>114.83388</v>
      </c>
      <c r="F6" s="15">
        <f t="shared" si="3"/>
        <v>0.5224938842</v>
      </c>
      <c r="G6" s="13">
        <f t="shared" si="4"/>
        <v>20</v>
      </c>
      <c r="H6" s="14">
        <f t="shared" si="5"/>
        <v>41.79951074</v>
      </c>
      <c r="I6" s="31"/>
      <c r="J6" s="32"/>
      <c r="K6" s="33"/>
      <c r="L6" s="22"/>
      <c r="M6" s="18"/>
      <c r="N6" s="35"/>
      <c r="O6" s="36"/>
      <c r="P6" s="36"/>
      <c r="Q6" s="36"/>
      <c r="R6" s="38"/>
      <c r="S6" s="39"/>
      <c r="T6" s="40"/>
      <c r="U6" s="27"/>
      <c r="V6" s="28"/>
      <c r="W6" s="30"/>
      <c r="X6" s="3"/>
      <c r="Y6" s="3"/>
    </row>
    <row r="7">
      <c r="A7" s="10" t="s">
        <v>18</v>
      </c>
      <c r="B7" s="41" t="s">
        <v>25</v>
      </c>
      <c r="C7" s="12">
        <v>1.0</v>
      </c>
      <c r="D7" s="13">
        <f t="shared" si="1"/>
        <v>4</v>
      </c>
      <c r="E7" s="14">
        <f t="shared" si="2"/>
        <v>114.83388</v>
      </c>
      <c r="F7" s="15">
        <f t="shared" si="3"/>
        <v>0.5224938842</v>
      </c>
      <c r="G7" s="13">
        <f t="shared" si="4"/>
        <v>20</v>
      </c>
      <c r="H7" s="14">
        <f t="shared" si="5"/>
        <v>41.79951074</v>
      </c>
      <c r="I7" s="31"/>
      <c r="J7" s="32"/>
      <c r="K7" s="42"/>
      <c r="L7" s="22"/>
      <c r="M7" s="18"/>
      <c r="N7" s="35"/>
      <c r="O7" s="43"/>
      <c r="P7" s="36"/>
      <c r="Q7" s="36"/>
      <c r="R7" s="38"/>
      <c r="S7" s="39"/>
      <c r="T7" s="40"/>
      <c r="U7" s="27"/>
      <c r="V7" s="28"/>
      <c r="W7" s="30"/>
      <c r="X7" s="3"/>
      <c r="Y7" s="3"/>
    </row>
    <row r="8">
      <c r="A8" s="10" t="s">
        <v>18</v>
      </c>
      <c r="B8" s="41" t="s">
        <v>26</v>
      </c>
      <c r="C8" s="12">
        <v>1.0</v>
      </c>
      <c r="D8" s="13">
        <f t="shared" si="1"/>
        <v>4</v>
      </c>
      <c r="E8" s="14">
        <f t="shared" si="2"/>
        <v>114.83388</v>
      </c>
      <c r="F8" s="15">
        <f t="shared" si="3"/>
        <v>0.5224938842</v>
      </c>
      <c r="G8" s="13">
        <f t="shared" si="4"/>
        <v>20</v>
      </c>
      <c r="H8" s="14">
        <f t="shared" si="5"/>
        <v>41.79951074</v>
      </c>
      <c r="M8" s="44"/>
      <c r="N8" s="45"/>
      <c r="O8" s="45"/>
      <c r="P8" s="45"/>
      <c r="Q8" s="45"/>
      <c r="R8" s="45"/>
      <c r="S8" s="46"/>
      <c r="T8" s="45"/>
      <c r="U8" s="47"/>
      <c r="V8" s="47"/>
      <c r="W8" s="48"/>
      <c r="X8" s="3"/>
      <c r="Y8" s="3"/>
    </row>
    <row r="9">
      <c r="A9" s="10" t="s">
        <v>18</v>
      </c>
      <c r="B9" s="41" t="s">
        <v>27</v>
      </c>
      <c r="C9" s="12">
        <v>1.0</v>
      </c>
      <c r="D9" s="13">
        <f t="shared" si="1"/>
        <v>4</v>
      </c>
      <c r="E9" s="14">
        <f t="shared" si="2"/>
        <v>114.83388</v>
      </c>
      <c r="F9" s="15">
        <f t="shared" si="3"/>
        <v>0.5224938842</v>
      </c>
      <c r="G9" s="13">
        <f t="shared" si="4"/>
        <v>20</v>
      </c>
      <c r="H9" s="14">
        <f t="shared" si="5"/>
        <v>41.79951074</v>
      </c>
    </row>
    <row r="10">
      <c r="A10" s="10" t="s">
        <v>21</v>
      </c>
      <c r="B10" s="11" t="s">
        <v>19</v>
      </c>
      <c r="C10" s="12">
        <v>1.0</v>
      </c>
      <c r="D10" s="13">
        <f t="shared" si="1"/>
        <v>4</v>
      </c>
      <c r="E10" s="14">
        <f t="shared" si="2"/>
        <v>144.68076</v>
      </c>
      <c r="F10" s="15">
        <f t="shared" si="3"/>
        <v>0.4147061434</v>
      </c>
      <c r="G10" s="13">
        <f t="shared" si="4"/>
        <v>20</v>
      </c>
      <c r="H10" s="14">
        <f t="shared" si="5"/>
        <v>33.17649147</v>
      </c>
    </row>
    <row r="11">
      <c r="A11" s="10" t="s">
        <v>21</v>
      </c>
      <c r="B11" s="11" t="s">
        <v>20</v>
      </c>
      <c r="C11" s="12">
        <v>1.0</v>
      </c>
      <c r="D11" s="13">
        <f t="shared" si="1"/>
        <v>4</v>
      </c>
      <c r="E11" s="14">
        <f t="shared" si="2"/>
        <v>144.68076</v>
      </c>
      <c r="F11" s="15">
        <f t="shared" si="3"/>
        <v>0.4147061434</v>
      </c>
      <c r="G11" s="13">
        <f t="shared" si="4"/>
        <v>20</v>
      </c>
      <c r="H11" s="14">
        <f t="shared" si="5"/>
        <v>33.17649147</v>
      </c>
    </row>
    <row r="12">
      <c r="A12" s="10" t="s">
        <v>21</v>
      </c>
      <c r="B12" s="11" t="s">
        <v>28</v>
      </c>
      <c r="C12" s="12">
        <v>1.0</v>
      </c>
      <c r="D12" s="13">
        <f t="shared" si="1"/>
        <v>4</v>
      </c>
      <c r="E12" s="14">
        <f t="shared" si="2"/>
        <v>144.68076</v>
      </c>
      <c r="F12" s="15">
        <f t="shared" si="3"/>
        <v>0.4147061434</v>
      </c>
      <c r="G12" s="13">
        <f t="shared" si="4"/>
        <v>20</v>
      </c>
      <c r="H12" s="14">
        <f t="shared" si="5"/>
        <v>33.17649147</v>
      </c>
    </row>
    <row r="13">
      <c r="A13" s="10" t="s">
        <v>21</v>
      </c>
      <c r="B13" s="11" t="s">
        <v>29</v>
      </c>
      <c r="C13" s="12">
        <v>1.0</v>
      </c>
      <c r="D13" s="13">
        <f t="shared" si="1"/>
        <v>4</v>
      </c>
      <c r="E13" s="14">
        <f t="shared" si="2"/>
        <v>144.68076</v>
      </c>
      <c r="F13" s="15">
        <f t="shared" si="3"/>
        <v>0.4147061434</v>
      </c>
      <c r="G13" s="13">
        <f t="shared" si="4"/>
        <v>20</v>
      </c>
      <c r="H13" s="14">
        <f t="shared" si="5"/>
        <v>33.17649147</v>
      </c>
    </row>
    <row r="14">
      <c r="A14" s="10" t="s">
        <v>21</v>
      </c>
      <c r="B14" s="11" t="s">
        <v>23</v>
      </c>
      <c r="C14" s="12">
        <v>1.0</v>
      </c>
      <c r="D14" s="13">
        <f t="shared" si="1"/>
        <v>4</v>
      </c>
      <c r="E14" s="14">
        <f t="shared" si="2"/>
        <v>144.68076</v>
      </c>
      <c r="F14" s="15">
        <f t="shared" si="3"/>
        <v>0.4147061434</v>
      </c>
      <c r="G14" s="13">
        <f t="shared" si="4"/>
        <v>20</v>
      </c>
      <c r="H14" s="14">
        <f t="shared" si="5"/>
        <v>33.17649147</v>
      </c>
    </row>
    <row r="15">
      <c r="A15" s="10" t="s">
        <v>21</v>
      </c>
      <c r="B15" s="41" t="s">
        <v>24</v>
      </c>
      <c r="C15" s="12">
        <v>1.0</v>
      </c>
      <c r="D15" s="13">
        <f t="shared" si="1"/>
        <v>4</v>
      </c>
      <c r="E15" s="14">
        <f t="shared" si="2"/>
        <v>144.68076</v>
      </c>
      <c r="F15" s="15">
        <f t="shared" si="3"/>
        <v>0.4147061434</v>
      </c>
      <c r="G15" s="13">
        <f t="shared" si="4"/>
        <v>20</v>
      </c>
      <c r="H15" s="14">
        <f t="shared" si="5"/>
        <v>33.17649147</v>
      </c>
    </row>
    <row r="16">
      <c r="A16" s="10" t="s">
        <v>21</v>
      </c>
      <c r="B16" s="41" t="s">
        <v>25</v>
      </c>
      <c r="C16" s="12">
        <v>1.0</v>
      </c>
      <c r="D16" s="13">
        <f t="shared" si="1"/>
        <v>4</v>
      </c>
      <c r="E16" s="14">
        <f t="shared" si="2"/>
        <v>144.68076</v>
      </c>
      <c r="F16" s="15">
        <f t="shared" si="3"/>
        <v>0.4147061434</v>
      </c>
      <c r="G16" s="13">
        <f t="shared" si="4"/>
        <v>20</v>
      </c>
      <c r="H16" s="14">
        <f t="shared" si="5"/>
        <v>33.17649147</v>
      </c>
    </row>
    <row r="17">
      <c r="A17" s="10" t="s">
        <v>21</v>
      </c>
      <c r="B17" s="41" t="s">
        <v>26</v>
      </c>
      <c r="C17" s="12">
        <v>1.0</v>
      </c>
      <c r="D17" s="13">
        <f t="shared" si="1"/>
        <v>4</v>
      </c>
      <c r="E17" s="14">
        <f t="shared" si="2"/>
        <v>144.68076</v>
      </c>
      <c r="F17" s="15">
        <f t="shared" si="3"/>
        <v>0.4147061434</v>
      </c>
      <c r="G17" s="13">
        <f t="shared" si="4"/>
        <v>20</v>
      </c>
      <c r="H17" s="14">
        <f t="shared" si="5"/>
        <v>33.17649147</v>
      </c>
    </row>
    <row r="18">
      <c r="A18" s="10" t="s">
        <v>21</v>
      </c>
      <c r="B18" s="41" t="s">
        <v>27</v>
      </c>
      <c r="C18" s="12">
        <v>1.0</v>
      </c>
      <c r="D18" s="13">
        <f t="shared" si="1"/>
        <v>4</v>
      </c>
      <c r="E18" s="14">
        <f t="shared" si="2"/>
        <v>144.68076</v>
      </c>
      <c r="F18" s="15">
        <f t="shared" si="3"/>
        <v>0.4147061434</v>
      </c>
      <c r="G18" s="13">
        <f t="shared" si="4"/>
        <v>20</v>
      </c>
      <c r="H18" s="14">
        <f t="shared" si="5"/>
        <v>33.17649147</v>
      </c>
    </row>
    <row r="20">
      <c r="B20" s="12" t="s">
        <v>30</v>
      </c>
      <c r="C20" s="12" t="s">
        <v>31</v>
      </c>
      <c r="D20" s="12" t="s">
        <v>32</v>
      </c>
    </row>
    <row r="21">
      <c r="A21" s="1" t="s">
        <v>19</v>
      </c>
      <c r="B21" s="49">
        <v>230.0</v>
      </c>
      <c r="C21" s="50">
        <f t="shared" ref="C21:C22" si="10">3*(H2+H10)</f>
        <v>224.9280066</v>
      </c>
      <c r="D21" s="51">
        <f t="shared" ref="D21:D30" si="11">(1-B21/C21)</f>
        <v>-0.02254940795</v>
      </c>
    </row>
    <row r="22">
      <c r="A22" s="52" t="s">
        <v>20</v>
      </c>
      <c r="B22" s="53">
        <v>220.0</v>
      </c>
      <c r="C22" s="14">
        <f t="shared" si="10"/>
        <v>224.9280066</v>
      </c>
      <c r="D22" s="51">
        <f t="shared" si="11"/>
        <v>0.02190926196</v>
      </c>
    </row>
    <row r="23">
      <c r="A23" s="52" t="s">
        <v>28</v>
      </c>
      <c r="B23" s="53">
        <v>105.0</v>
      </c>
      <c r="C23" s="14">
        <f>3*(H12)</f>
        <v>99.52947441</v>
      </c>
      <c r="D23" s="51">
        <f t="shared" si="11"/>
        <v>-0.054963875</v>
      </c>
    </row>
    <row r="24">
      <c r="A24" s="52" t="s">
        <v>29</v>
      </c>
      <c r="B24" s="53">
        <v>105.0</v>
      </c>
      <c r="C24" s="14">
        <f>3*H13</f>
        <v>99.52947441</v>
      </c>
      <c r="D24" s="51">
        <f t="shared" si="11"/>
        <v>-0.054963875</v>
      </c>
    </row>
    <row r="25">
      <c r="A25" s="52" t="s">
        <v>23</v>
      </c>
      <c r="B25" s="53">
        <v>220.0</v>
      </c>
      <c r="C25" s="14">
        <f t="shared" ref="C25:C29" si="12">3*(H5+H14)</f>
        <v>224.9280066</v>
      </c>
      <c r="D25" s="51">
        <f t="shared" si="11"/>
        <v>0.02190926196</v>
      </c>
    </row>
    <row r="26">
      <c r="A26" s="52" t="s">
        <v>24</v>
      </c>
      <c r="B26" s="53">
        <v>220.0</v>
      </c>
      <c r="C26" s="14">
        <f t="shared" si="12"/>
        <v>224.9280066</v>
      </c>
      <c r="D26" s="51">
        <f t="shared" si="11"/>
        <v>0.02190926196</v>
      </c>
    </row>
    <row r="27">
      <c r="A27" s="52" t="s">
        <v>25</v>
      </c>
      <c r="B27" s="53">
        <v>220.0</v>
      </c>
      <c r="C27" s="14">
        <f t="shared" si="12"/>
        <v>224.9280066</v>
      </c>
      <c r="D27" s="51">
        <f t="shared" si="11"/>
        <v>0.02190926196</v>
      </c>
    </row>
    <row r="28">
      <c r="A28" s="52" t="s">
        <v>26</v>
      </c>
      <c r="B28" s="53">
        <v>220.0</v>
      </c>
      <c r="C28" s="14">
        <f t="shared" si="12"/>
        <v>224.9280066</v>
      </c>
      <c r="D28" s="51">
        <f t="shared" si="11"/>
        <v>0.02190926196</v>
      </c>
    </row>
    <row r="29">
      <c r="A29" s="52" t="s">
        <v>27</v>
      </c>
      <c r="B29" s="53">
        <v>220.0</v>
      </c>
      <c r="C29" s="14">
        <f t="shared" si="12"/>
        <v>224.9280066</v>
      </c>
      <c r="D29" s="51">
        <f t="shared" si="11"/>
        <v>0.02190926196</v>
      </c>
    </row>
    <row r="30">
      <c r="A30" s="52" t="s">
        <v>22</v>
      </c>
      <c r="B30" s="53">
        <v>130.0</v>
      </c>
      <c r="C30" s="14">
        <f>3*H4</f>
        <v>125.3985322</v>
      </c>
      <c r="D30" s="51">
        <f t="shared" si="11"/>
        <v>-0.03669475</v>
      </c>
    </row>
    <row r="31">
      <c r="B31" s="13">
        <f>SUM(B20:B30)</f>
        <v>1890</v>
      </c>
    </row>
  </sheetData>
  <drawing r:id="rId1"/>
</worksheet>
</file>