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:\Home\Carlos\stuff\"/>
    </mc:Choice>
  </mc:AlternateContent>
  <xr:revisionPtr revIDLastSave="0" documentId="13_ncr:1_{BB0E77C4-D706-4FDE-9063-05CDDB24DAD9}" xr6:coauthVersionLast="47" xr6:coauthVersionMax="47" xr10:uidLastSave="{00000000-0000-0000-0000-000000000000}"/>
  <bookViews>
    <workbookView xWindow="28680" yWindow="-120" windowWidth="29040" windowHeight="16440" xr2:uid="{BF4866CC-7B11-4D47-B7B0-674D546D703C}"/>
  </bookViews>
  <sheets>
    <sheet name="Players" sheetId="6" r:id="rId1"/>
    <sheet name="2018" sheetId="7" r:id="rId2"/>
    <sheet name="2019" sheetId="8" r:id="rId3"/>
    <sheet name="2020" sheetId="9" r:id="rId4"/>
    <sheet name="2021" sheetId="10" r:id="rId5"/>
    <sheet name="2022" sheetId="2" r:id="rId6"/>
    <sheet name="2023" sheetId="3" r:id="rId7"/>
    <sheet name="2024" sheetId="5" r:id="rId8"/>
    <sheet name="2025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6" l="1"/>
  <c r="AC4" i="6"/>
  <c r="AD4" i="6"/>
  <c r="AB5" i="6"/>
  <c r="AC5" i="6"/>
  <c r="AD5" i="6"/>
  <c r="AB6" i="6"/>
  <c r="AC6" i="6"/>
  <c r="AD6" i="6"/>
  <c r="AB7" i="6"/>
  <c r="AC7" i="6"/>
  <c r="AD7" i="6"/>
  <c r="AB8" i="6"/>
  <c r="AC8" i="6"/>
  <c r="AD8" i="6"/>
  <c r="AB9" i="6"/>
  <c r="AC9" i="6"/>
  <c r="AD9" i="6"/>
  <c r="AB10" i="6"/>
  <c r="AC10" i="6"/>
  <c r="AD10" i="6"/>
  <c r="AB11" i="6"/>
  <c r="AC11" i="6"/>
  <c r="AD11" i="6"/>
  <c r="AB12" i="6"/>
  <c r="AC12" i="6"/>
  <c r="AD12" i="6"/>
  <c r="AB13" i="6"/>
  <c r="AC13" i="6"/>
  <c r="AD13" i="6"/>
  <c r="AB14" i="6"/>
  <c r="AC14" i="6"/>
  <c r="AD14" i="6"/>
  <c r="AB15" i="6"/>
  <c r="AC15" i="6"/>
  <c r="AD15" i="6"/>
  <c r="AB16" i="6"/>
  <c r="AC16" i="6"/>
  <c r="AD16" i="6"/>
  <c r="AB17" i="6"/>
  <c r="AC17" i="6"/>
  <c r="AD17" i="6"/>
  <c r="AB18" i="6"/>
  <c r="AC18" i="6"/>
  <c r="AD18" i="6"/>
  <c r="AB19" i="6"/>
  <c r="AC19" i="6"/>
  <c r="AD19" i="6"/>
  <c r="AB20" i="6"/>
  <c r="AC20" i="6"/>
  <c r="AD20" i="6"/>
  <c r="AB21" i="6"/>
  <c r="AC21" i="6"/>
  <c r="AD21" i="6"/>
  <c r="AB22" i="6"/>
  <c r="AC22" i="6"/>
  <c r="AD22" i="6"/>
  <c r="AB23" i="6"/>
  <c r="AC23" i="6"/>
  <c r="AD23" i="6"/>
  <c r="AB24" i="6"/>
  <c r="AC24" i="6"/>
  <c r="AD24" i="6"/>
  <c r="AB25" i="6"/>
  <c r="AC25" i="6"/>
  <c r="AD25" i="6"/>
  <c r="AB26" i="6"/>
  <c r="AC26" i="6"/>
  <c r="AD26" i="6"/>
  <c r="AB27" i="6"/>
  <c r="AC27" i="6"/>
  <c r="AD27" i="6"/>
  <c r="AB28" i="6"/>
  <c r="AC28" i="6"/>
  <c r="AD28" i="6"/>
  <c r="AB29" i="6"/>
  <c r="AC29" i="6"/>
  <c r="AD29" i="6"/>
  <c r="AB30" i="6"/>
  <c r="AC30" i="6"/>
  <c r="AD30" i="6"/>
  <c r="AB31" i="6"/>
  <c r="AC31" i="6"/>
  <c r="AD31" i="6"/>
  <c r="AB32" i="6"/>
  <c r="AC32" i="6"/>
  <c r="AD32" i="6"/>
  <c r="AB33" i="6"/>
  <c r="AC33" i="6"/>
  <c r="AD33" i="6"/>
  <c r="AB34" i="6"/>
  <c r="AC34" i="6"/>
  <c r="AD34" i="6"/>
  <c r="AB35" i="6"/>
  <c r="AC35" i="6"/>
  <c r="AD35" i="6"/>
  <c r="AB36" i="6"/>
  <c r="AC36" i="6"/>
  <c r="AD36" i="6"/>
  <c r="AB37" i="6"/>
  <c r="AC37" i="6"/>
  <c r="AD37" i="6"/>
  <c r="AB38" i="6"/>
  <c r="AC38" i="6"/>
  <c r="AD38" i="6"/>
  <c r="AB39" i="6"/>
  <c r="AC39" i="6"/>
  <c r="AD39" i="6"/>
  <c r="AB40" i="6"/>
  <c r="AC40" i="6"/>
  <c r="AD40" i="6"/>
  <c r="AB41" i="6"/>
  <c r="AC41" i="6"/>
  <c r="AD41" i="6"/>
  <c r="AB42" i="6"/>
  <c r="AC42" i="6"/>
  <c r="AD42" i="6"/>
  <c r="AB43" i="6"/>
  <c r="AC43" i="6"/>
  <c r="AD43" i="6"/>
  <c r="AB44" i="6"/>
  <c r="AC44" i="6"/>
  <c r="AD44" i="6"/>
  <c r="AB45" i="6"/>
  <c r="AC45" i="6"/>
  <c r="AD45" i="6"/>
  <c r="AB46" i="6"/>
  <c r="AC46" i="6"/>
  <c r="AD46" i="6"/>
  <c r="AN4" i="6"/>
  <c r="AO4" i="6"/>
  <c r="AP4" i="6"/>
  <c r="AN5" i="6"/>
  <c r="AO5" i="6"/>
  <c r="AP5" i="6"/>
  <c r="AN6" i="6"/>
  <c r="AO6" i="6"/>
  <c r="AP6" i="6"/>
  <c r="AN7" i="6"/>
  <c r="AO7" i="6"/>
  <c r="AP7" i="6"/>
  <c r="AN8" i="6"/>
  <c r="AO8" i="6"/>
  <c r="AP8" i="6"/>
  <c r="AN9" i="6"/>
  <c r="AO9" i="6"/>
  <c r="AP9" i="6"/>
  <c r="AN10" i="6"/>
  <c r="AO10" i="6"/>
  <c r="AP10" i="6"/>
  <c r="AN11" i="6"/>
  <c r="AO11" i="6"/>
  <c r="AP11" i="6"/>
  <c r="AN12" i="6"/>
  <c r="AO12" i="6"/>
  <c r="AP12" i="6"/>
  <c r="AN13" i="6"/>
  <c r="AO13" i="6"/>
  <c r="AP13" i="6"/>
  <c r="AN14" i="6"/>
  <c r="AO14" i="6"/>
  <c r="AP14" i="6"/>
  <c r="AN15" i="6"/>
  <c r="AO15" i="6"/>
  <c r="AP15" i="6"/>
  <c r="AN16" i="6"/>
  <c r="AO16" i="6"/>
  <c r="AP16" i="6"/>
  <c r="AN17" i="6"/>
  <c r="AO17" i="6"/>
  <c r="AP17" i="6"/>
  <c r="AN18" i="6"/>
  <c r="AO18" i="6"/>
  <c r="AP18" i="6"/>
  <c r="AN19" i="6"/>
  <c r="AO19" i="6"/>
  <c r="AP19" i="6"/>
  <c r="AN20" i="6"/>
  <c r="AO20" i="6"/>
  <c r="AP20" i="6"/>
  <c r="AN21" i="6"/>
  <c r="AO21" i="6"/>
  <c r="AP21" i="6"/>
  <c r="AN22" i="6"/>
  <c r="AO22" i="6"/>
  <c r="AP22" i="6"/>
  <c r="AN23" i="6"/>
  <c r="AO23" i="6"/>
  <c r="AP23" i="6"/>
  <c r="AN24" i="6"/>
  <c r="AO24" i="6"/>
  <c r="AP24" i="6"/>
  <c r="AN25" i="6"/>
  <c r="AO25" i="6"/>
  <c r="AP25" i="6"/>
  <c r="AN26" i="6"/>
  <c r="AO26" i="6"/>
  <c r="AP26" i="6"/>
  <c r="AN27" i="6"/>
  <c r="AO27" i="6"/>
  <c r="AP27" i="6"/>
  <c r="AN28" i="6"/>
  <c r="AO28" i="6"/>
  <c r="AP28" i="6"/>
  <c r="AN29" i="6"/>
  <c r="AO29" i="6"/>
  <c r="AP29" i="6"/>
  <c r="AN30" i="6"/>
  <c r="AO30" i="6"/>
  <c r="AP30" i="6"/>
  <c r="AN31" i="6"/>
  <c r="AO31" i="6"/>
  <c r="AP31" i="6"/>
  <c r="AN32" i="6"/>
  <c r="AO32" i="6"/>
  <c r="AP32" i="6"/>
  <c r="AN33" i="6"/>
  <c r="AO33" i="6"/>
  <c r="AP33" i="6"/>
  <c r="AN34" i="6"/>
  <c r="AO34" i="6"/>
  <c r="AP34" i="6"/>
  <c r="AN35" i="6"/>
  <c r="AO35" i="6"/>
  <c r="AP35" i="6"/>
  <c r="AN36" i="6"/>
  <c r="AO36" i="6"/>
  <c r="AP36" i="6"/>
  <c r="AN37" i="6"/>
  <c r="AO37" i="6"/>
  <c r="AP37" i="6"/>
  <c r="AN38" i="6"/>
  <c r="AO38" i="6"/>
  <c r="AP38" i="6"/>
  <c r="AN39" i="6"/>
  <c r="AO39" i="6"/>
  <c r="AP39" i="6"/>
  <c r="AN40" i="6"/>
  <c r="AO40" i="6"/>
  <c r="AP40" i="6"/>
  <c r="AN41" i="6"/>
  <c r="AO41" i="6"/>
  <c r="AP41" i="6"/>
  <c r="AN42" i="6"/>
  <c r="AO42" i="6"/>
  <c r="AP42" i="6"/>
  <c r="AN43" i="6"/>
  <c r="AO43" i="6"/>
  <c r="AP43" i="6"/>
  <c r="AN44" i="6"/>
  <c r="AO44" i="6"/>
  <c r="AP44" i="6"/>
  <c r="AN45" i="6"/>
  <c r="AO45" i="6"/>
  <c r="AP45" i="6"/>
  <c r="AN46" i="6"/>
  <c r="AO46" i="6"/>
  <c r="AP46" i="6"/>
  <c r="AP3" i="6"/>
  <c r="AO3" i="6"/>
  <c r="AN3" i="6"/>
  <c r="BI18" i="6"/>
  <c r="BH3" i="6"/>
  <c r="BG3" i="6"/>
  <c r="BF3" i="6"/>
  <c r="BE3" i="6"/>
  <c r="BD3" i="6"/>
  <c r="BC3" i="6"/>
  <c r="BB3" i="6"/>
  <c r="BA3" i="6"/>
  <c r="BI3" i="6" s="1"/>
  <c r="BA4" i="6"/>
  <c r="BI4" i="6" s="1"/>
  <c r="BB4" i="6"/>
  <c r="BC4" i="6"/>
  <c r="BD4" i="6"/>
  <c r="BE4" i="6"/>
  <c r="BF4" i="6"/>
  <c r="BG4" i="6"/>
  <c r="BH4" i="6"/>
  <c r="BA5" i="6"/>
  <c r="BI5" i="6" s="1"/>
  <c r="BB5" i="6"/>
  <c r="BC5" i="6"/>
  <c r="BD5" i="6"/>
  <c r="BE5" i="6"/>
  <c r="BF5" i="6"/>
  <c r="BG5" i="6"/>
  <c r="BH5" i="6"/>
  <c r="BA6" i="6"/>
  <c r="BI6" i="6" s="1"/>
  <c r="BB6" i="6"/>
  <c r="BC6" i="6"/>
  <c r="BD6" i="6"/>
  <c r="BE6" i="6"/>
  <c r="BF6" i="6"/>
  <c r="BG6" i="6"/>
  <c r="BH6" i="6"/>
  <c r="BA7" i="6"/>
  <c r="BI7" i="6" s="1"/>
  <c r="BB7" i="6"/>
  <c r="BC7" i="6"/>
  <c r="BD7" i="6"/>
  <c r="BE7" i="6"/>
  <c r="BF7" i="6"/>
  <c r="BG7" i="6"/>
  <c r="BH7" i="6"/>
  <c r="BA8" i="6"/>
  <c r="BI8" i="6" s="1"/>
  <c r="BB8" i="6"/>
  <c r="BC8" i="6"/>
  <c r="BD8" i="6"/>
  <c r="BE8" i="6"/>
  <c r="BF8" i="6"/>
  <c r="BG8" i="6"/>
  <c r="BH8" i="6"/>
  <c r="BA9" i="6"/>
  <c r="BB9" i="6"/>
  <c r="BI9" i="6" s="1"/>
  <c r="BC9" i="6"/>
  <c r="BD9" i="6"/>
  <c r="BE9" i="6"/>
  <c r="BF9" i="6"/>
  <c r="BG9" i="6"/>
  <c r="BH9" i="6"/>
  <c r="BA10" i="6"/>
  <c r="BI10" i="6" s="1"/>
  <c r="BB10" i="6"/>
  <c r="BC10" i="6"/>
  <c r="BD10" i="6"/>
  <c r="BE10" i="6"/>
  <c r="BF10" i="6"/>
  <c r="BG10" i="6"/>
  <c r="BH10" i="6"/>
  <c r="BA11" i="6"/>
  <c r="BI11" i="6" s="1"/>
  <c r="BB11" i="6"/>
  <c r="BC11" i="6"/>
  <c r="BD11" i="6"/>
  <c r="BE11" i="6"/>
  <c r="BF11" i="6"/>
  <c r="BG11" i="6"/>
  <c r="BH11" i="6"/>
  <c r="BA12" i="6"/>
  <c r="BI12" i="6" s="1"/>
  <c r="BB12" i="6"/>
  <c r="BC12" i="6"/>
  <c r="BD12" i="6"/>
  <c r="BE12" i="6"/>
  <c r="BF12" i="6"/>
  <c r="BG12" i="6"/>
  <c r="BH12" i="6"/>
  <c r="BA13" i="6"/>
  <c r="BI13" i="6" s="1"/>
  <c r="BB13" i="6"/>
  <c r="BC13" i="6"/>
  <c r="BD13" i="6"/>
  <c r="BE13" i="6"/>
  <c r="BF13" i="6"/>
  <c r="BG13" i="6"/>
  <c r="BH13" i="6"/>
  <c r="BA14" i="6"/>
  <c r="BI14" i="6" s="1"/>
  <c r="BB14" i="6"/>
  <c r="BC14" i="6"/>
  <c r="BD14" i="6"/>
  <c r="BE14" i="6"/>
  <c r="BF14" i="6"/>
  <c r="BG14" i="6"/>
  <c r="BH14" i="6"/>
  <c r="BA15" i="6"/>
  <c r="BI15" i="6" s="1"/>
  <c r="BB15" i="6"/>
  <c r="BC15" i="6"/>
  <c r="BD15" i="6"/>
  <c r="BE15" i="6"/>
  <c r="BF15" i="6"/>
  <c r="BG15" i="6"/>
  <c r="BH15" i="6"/>
  <c r="BA16" i="6"/>
  <c r="BI16" i="6" s="1"/>
  <c r="BB16" i="6"/>
  <c r="BC16" i="6"/>
  <c r="BD16" i="6"/>
  <c r="BE16" i="6"/>
  <c r="BF16" i="6"/>
  <c r="BG16" i="6"/>
  <c r="BH16" i="6"/>
  <c r="BA17" i="6"/>
  <c r="BI17" i="6" s="1"/>
  <c r="BB17" i="6"/>
  <c r="BC17" i="6"/>
  <c r="BD17" i="6"/>
  <c r="BE17" i="6"/>
  <c r="BF17" i="6"/>
  <c r="BG17" i="6"/>
  <c r="BH17" i="6"/>
  <c r="BA18" i="6"/>
  <c r="BB18" i="6"/>
  <c r="BC18" i="6"/>
  <c r="BD18" i="6"/>
  <c r="BE18" i="6"/>
  <c r="BF18" i="6"/>
  <c r="BG18" i="6"/>
  <c r="BH18" i="6"/>
  <c r="BA19" i="6"/>
  <c r="BI19" i="6" s="1"/>
  <c r="BB19" i="6"/>
  <c r="BC19" i="6"/>
  <c r="BD19" i="6"/>
  <c r="BE19" i="6"/>
  <c r="BF19" i="6"/>
  <c r="BG19" i="6"/>
  <c r="BH19" i="6"/>
  <c r="BA20" i="6"/>
  <c r="BI20" i="6" s="1"/>
  <c r="BB20" i="6"/>
  <c r="BC20" i="6"/>
  <c r="BD20" i="6"/>
  <c r="BE20" i="6"/>
  <c r="BF20" i="6"/>
  <c r="BG20" i="6"/>
  <c r="BH20" i="6"/>
  <c r="BA21" i="6"/>
  <c r="BI21" i="6" s="1"/>
  <c r="BB21" i="6"/>
  <c r="BC21" i="6"/>
  <c r="BD21" i="6"/>
  <c r="BE21" i="6"/>
  <c r="BF21" i="6"/>
  <c r="BG21" i="6"/>
  <c r="BH21" i="6"/>
  <c r="BA22" i="6"/>
  <c r="BI22" i="6" s="1"/>
  <c r="BB22" i="6"/>
  <c r="BC22" i="6"/>
  <c r="BD22" i="6"/>
  <c r="BE22" i="6"/>
  <c r="BF22" i="6"/>
  <c r="BG22" i="6"/>
  <c r="BH22" i="6"/>
  <c r="BA23" i="6"/>
  <c r="BI23" i="6" s="1"/>
  <c r="BB23" i="6"/>
  <c r="BC23" i="6"/>
  <c r="BD23" i="6"/>
  <c r="BE23" i="6"/>
  <c r="BF23" i="6"/>
  <c r="BG23" i="6"/>
  <c r="BH23" i="6"/>
  <c r="BA24" i="6"/>
  <c r="BI24" i="6" s="1"/>
  <c r="BB24" i="6"/>
  <c r="BC24" i="6"/>
  <c r="BD24" i="6"/>
  <c r="BE24" i="6"/>
  <c r="BF24" i="6"/>
  <c r="BG24" i="6"/>
  <c r="BH24" i="6"/>
  <c r="BA25" i="6"/>
  <c r="BI25" i="6" s="1"/>
  <c r="BB25" i="6"/>
  <c r="BC25" i="6"/>
  <c r="BD25" i="6"/>
  <c r="BE25" i="6"/>
  <c r="BF25" i="6"/>
  <c r="BG25" i="6"/>
  <c r="BH25" i="6"/>
  <c r="BA26" i="6"/>
  <c r="BI26" i="6" s="1"/>
  <c r="BB26" i="6"/>
  <c r="BC26" i="6"/>
  <c r="BD26" i="6"/>
  <c r="BE26" i="6"/>
  <c r="BF26" i="6"/>
  <c r="BG26" i="6"/>
  <c r="BH26" i="6"/>
  <c r="BA27" i="6"/>
  <c r="BI27" i="6" s="1"/>
  <c r="BB27" i="6"/>
  <c r="BC27" i="6"/>
  <c r="BD27" i="6"/>
  <c r="BE27" i="6"/>
  <c r="BF27" i="6"/>
  <c r="BG27" i="6"/>
  <c r="BH27" i="6"/>
  <c r="BA28" i="6"/>
  <c r="BI28" i="6" s="1"/>
  <c r="BB28" i="6"/>
  <c r="BC28" i="6"/>
  <c r="BD28" i="6"/>
  <c r="BE28" i="6"/>
  <c r="BF28" i="6"/>
  <c r="BG28" i="6"/>
  <c r="BH28" i="6"/>
  <c r="BA29" i="6"/>
  <c r="BI29" i="6" s="1"/>
  <c r="BB29" i="6"/>
  <c r="BC29" i="6"/>
  <c r="BD29" i="6"/>
  <c r="BE29" i="6"/>
  <c r="BF29" i="6"/>
  <c r="BG29" i="6"/>
  <c r="BH29" i="6"/>
  <c r="BA30" i="6"/>
  <c r="BI30" i="6" s="1"/>
  <c r="BB30" i="6"/>
  <c r="BC30" i="6"/>
  <c r="BD30" i="6"/>
  <c r="BE30" i="6"/>
  <c r="BF30" i="6"/>
  <c r="BG30" i="6"/>
  <c r="BH30" i="6"/>
  <c r="BA31" i="6"/>
  <c r="BI31" i="6" s="1"/>
  <c r="BB31" i="6"/>
  <c r="BC31" i="6"/>
  <c r="BD31" i="6"/>
  <c r="BE31" i="6"/>
  <c r="BF31" i="6"/>
  <c r="BG31" i="6"/>
  <c r="BH31" i="6"/>
  <c r="BA32" i="6"/>
  <c r="BI32" i="6" s="1"/>
  <c r="BB32" i="6"/>
  <c r="BC32" i="6"/>
  <c r="BD32" i="6"/>
  <c r="BE32" i="6"/>
  <c r="BF32" i="6"/>
  <c r="BG32" i="6"/>
  <c r="BH32" i="6"/>
  <c r="BA33" i="6"/>
  <c r="BI33" i="6" s="1"/>
  <c r="BB33" i="6"/>
  <c r="BC33" i="6"/>
  <c r="BD33" i="6"/>
  <c r="BE33" i="6"/>
  <c r="BF33" i="6"/>
  <c r="BG33" i="6"/>
  <c r="BH33" i="6"/>
  <c r="BA34" i="6"/>
  <c r="BI34" i="6" s="1"/>
  <c r="BB34" i="6"/>
  <c r="BC34" i="6"/>
  <c r="BD34" i="6"/>
  <c r="BE34" i="6"/>
  <c r="BF34" i="6"/>
  <c r="BG34" i="6"/>
  <c r="BH34" i="6"/>
  <c r="BA35" i="6"/>
  <c r="BI35" i="6" s="1"/>
  <c r="BB35" i="6"/>
  <c r="BC35" i="6"/>
  <c r="BD35" i="6"/>
  <c r="BE35" i="6"/>
  <c r="BF35" i="6"/>
  <c r="BG35" i="6"/>
  <c r="BH35" i="6"/>
  <c r="BA36" i="6"/>
  <c r="BI36" i="6" s="1"/>
  <c r="BB36" i="6"/>
  <c r="BC36" i="6"/>
  <c r="BD36" i="6"/>
  <c r="BE36" i="6"/>
  <c r="BF36" i="6"/>
  <c r="BG36" i="6"/>
  <c r="BH36" i="6"/>
  <c r="BA37" i="6"/>
  <c r="BI37" i="6" s="1"/>
  <c r="BB37" i="6"/>
  <c r="BC37" i="6"/>
  <c r="BD37" i="6"/>
  <c r="BE37" i="6"/>
  <c r="BF37" i="6"/>
  <c r="BG37" i="6"/>
  <c r="BH37" i="6"/>
  <c r="BA38" i="6"/>
  <c r="BI38" i="6" s="1"/>
  <c r="BB38" i="6"/>
  <c r="BC38" i="6"/>
  <c r="BD38" i="6"/>
  <c r="BE38" i="6"/>
  <c r="BF38" i="6"/>
  <c r="BG38" i="6"/>
  <c r="BH38" i="6"/>
  <c r="BA39" i="6"/>
  <c r="BI39" i="6" s="1"/>
  <c r="BB39" i="6"/>
  <c r="BC39" i="6"/>
  <c r="BD39" i="6"/>
  <c r="BE39" i="6"/>
  <c r="BF39" i="6"/>
  <c r="BG39" i="6"/>
  <c r="BH39" i="6"/>
  <c r="BA40" i="6"/>
  <c r="BI40" i="6" s="1"/>
  <c r="BB40" i="6"/>
  <c r="BC40" i="6"/>
  <c r="BD40" i="6"/>
  <c r="BE40" i="6"/>
  <c r="BF40" i="6"/>
  <c r="BG40" i="6"/>
  <c r="BH40" i="6"/>
  <c r="BA41" i="6"/>
  <c r="BI41" i="6" s="1"/>
  <c r="BB41" i="6"/>
  <c r="BC41" i="6"/>
  <c r="BD41" i="6"/>
  <c r="BE41" i="6"/>
  <c r="BF41" i="6"/>
  <c r="BG41" i="6"/>
  <c r="BH41" i="6"/>
  <c r="BA42" i="6"/>
  <c r="BI42" i="6" s="1"/>
  <c r="BB42" i="6"/>
  <c r="BC42" i="6"/>
  <c r="BD42" i="6"/>
  <c r="BE42" i="6"/>
  <c r="BF42" i="6"/>
  <c r="BG42" i="6"/>
  <c r="BH42" i="6"/>
  <c r="BA43" i="6"/>
  <c r="BI43" i="6" s="1"/>
  <c r="BB43" i="6"/>
  <c r="BC43" i="6"/>
  <c r="BD43" i="6"/>
  <c r="BE43" i="6"/>
  <c r="BF43" i="6"/>
  <c r="BG43" i="6"/>
  <c r="BH43" i="6"/>
  <c r="BA44" i="6"/>
  <c r="BI44" i="6" s="1"/>
  <c r="BB44" i="6"/>
  <c r="BC44" i="6"/>
  <c r="BD44" i="6"/>
  <c r="BE44" i="6"/>
  <c r="BF44" i="6"/>
  <c r="BG44" i="6"/>
  <c r="BH44" i="6"/>
  <c r="BA45" i="6"/>
  <c r="BI45" i="6" s="1"/>
  <c r="BB45" i="6"/>
  <c r="BC45" i="6"/>
  <c r="BD45" i="6"/>
  <c r="BE45" i="6"/>
  <c r="BF45" i="6"/>
  <c r="BG45" i="6"/>
  <c r="BH45" i="6"/>
  <c r="BA46" i="6"/>
  <c r="BI46" i="6" s="1"/>
  <c r="BB46" i="6"/>
  <c r="BC46" i="6"/>
  <c r="BD46" i="6"/>
  <c r="BE46" i="6"/>
  <c r="BF46" i="6"/>
  <c r="BG46" i="6"/>
  <c r="BH46" i="6"/>
  <c r="AZ4" i="6"/>
  <c r="AZ17" i="6"/>
  <c r="AZ19" i="6"/>
  <c r="AZ13" i="6"/>
  <c r="AZ5" i="6"/>
  <c r="AZ29" i="6"/>
  <c r="AZ38" i="6"/>
  <c r="AZ10" i="6"/>
  <c r="AZ6" i="6"/>
  <c r="AZ14" i="6"/>
  <c r="AZ40" i="6"/>
  <c r="AZ7" i="6"/>
  <c r="AZ36" i="6"/>
  <c r="AZ24" i="6"/>
  <c r="AZ31" i="6"/>
  <c r="AZ33" i="6"/>
  <c r="AZ12" i="6"/>
  <c r="AZ20" i="6"/>
  <c r="AZ18" i="6"/>
  <c r="AZ35" i="6"/>
  <c r="AZ9" i="6"/>
  <c r="AZ34" i="6"/>
  <c r="AZ30" i="6"/>
  <c r="AZ21" i="6"/>
  <c r="AZ39" i="6"/>
  <c r="AZ8" i="6"/>
  <c r="AZ44" i="6"/>
  <c r="AZ11" i="6"/>
  <c r="AZ45" i="6"/>
  <c r="AZ25" i="6"/>
  <c r="AZ26" i="6"/>
  <c r="AZ27" i="6"/>
  <c r="AZ41" i="6"/>
  <c r="AZ16" i="6"/>
  <c r="AZ43" i="6"/>
  <c r="AZ42" i="6"/>
  <c r="AZ37" i="6"/>
  <c r="AZ22" i="6"/>
  <c r="AZ28" i="6"/>
  <c r="AZ23" i="6"/>
  <c r="AZ46" i="6"/>
  <c r="AZ15" i="6"/>
  <c r="AZ32" i="6"/>
  <c r="AZ3" i="6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2" i="7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2" i="5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M18" i="9"/>
  <c r="M19" i="9"/>
  <c r="M20" i="9"/>
  <c r="M21" i="9"/>
  <c r="M22" i="9"/>
  <c r="M23" i="9"/>
  <c r="M24" i="9"/>
  <c r="M25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AQ6" i="6"/>
  <c r="AR6" i="6"/>
  <c r="AQ19" i="6"/>
  <c r="AR19" i="6"/>
  <c r="AQ17" i="6"/>
  <c r="AR17" i="6"/>
  <c r="AQ13" i="6"/>
  <c r="AR13" i="6"/>
  <c r="AQ35" i="6"/>
  <c r="AR35" i="6"/>
  <c r="AQ5" i="6"/>
  <c r="AR5" i="6"/>
  <c r="AQ38" i="6"/>
  <c r="AR38" i="6"/>
  <c r="AQ10" i="6"/>
  <c r="AR10" i="6"/>
  <c r="AQ22" i="6"/>
  <c r="AR22" i="6"/>
  <c r="AQ40" i="6"/>
  <c r="AR40" i="6"/>
  <c r="AQ27" i="6"/>
  <c r="AR27" i="6"/>
  <c r="AQ30" i="6"/>
  <c r="AR30" i="6"/>
  <c r="AQ31" i="6"/>
  <c r="AR31" i="6"/>
  <c r="AQ42" i="6"/>
  <c r="AR42" i="6"/>
  <c r="AQ18" i="6"/>
  <c r="AR18" i="6"/>
  <c r="AQ21" i="6"/>
  <c r="AR21" i="6"/>
  <c r="AQ34" i="6"/>
  <c r="AR34" i="6"/>
  <c r="AQ41" i="6"/>
  <c r="AR41" i="6"/>
  <c r="AQ39" i="6"/>
  <c r="AR39" i="6"/>
  <c r="AQ25" i="6"/>
  <c r="AR25" i="6"/>
  <c r="AQ4" i="6"/>
  <c r="AR4" i="6"/>
  <c r="AQ12" i="6"/>
  <c r="AR12" i="6"/>
  <c r="AQ28" i="6"/>
  <c r="AR28" i="6"/>
  <c r="AQ20" i="6"/>
  <c r="AR20" i="6"/>
  <c r="AQ36" i="6"/>
  <c r="AR36" i="6"/>
  <c r="AQ8" i="6"/>
  <c r="AR8" i="6"/>
  <c r="AQ33" i="6"/>
  <c r="AR33" i="6"/>
  <c r="AQ14" i="6"/>
  <c r="AR14" i="6"/>
  <c r="AQ44" i="6"/>
  <c r="AR44" i="6"/>
  <c r="AQ23" i="6"/>
  <c r="AR23" i="6"/>
  <c r="AQ7" i="6"/>
  <c r="AR7" i="6"/>
  <c r="AQ29" i="6"/>
  <c r="AR29" i="6"/>
  <c r="AQ9" i="6"/>
  <c r="AR9" i="6"/>
  <c r="AQ24" i="6"/>
  <c r="AR24" i="6"/>
  <c r="AQ46" i="6"/>
  <c r="AR46" i="6"/>
  <c r="AQ32" i="6"/>
  <c r="AR32" i="6"/>
  <c r="AQ16" i="6"/>
  <c r="AR16" i="6"/>
  <c r="AQ15" i="6"/>
  <c r="AR15" i="6"/>
  <c r="AQ11" i="6"/>
  <c r="AR11" i="6"/>
  <c r="AQ26" i="6"/>
  <c r="AR26" i="6"/>
  <c r="AQ43" i="6"/>
  <c r="AR43" i="6"/>
  <c r="AQ37" i="6"/>
  <c r="AR37" i="6"/>
  <c r="AQ45" i="6"/>
  <c r="AR45" i="6"/>
  <c r="AR3" i="6"/>
  <c r="AQ3" i="6"/>
  <c r="AF6" i="6"/>
  <c r="AF19" i="6"/>
  <c r="AF17" i="6"/>
  <c r="AF13" i="6"/>
  <c r="AF35" i="6"/>
  <c r="AF5" i="6"/>
  <c r="AF38" i="6"/>
  <c r="AF10" i="6"/>
  <c r="AF22" i="6"/>
  <c r="AF40" i="6"/>
  <c r="AF27" i="6"/>
  <c r="AF30" i="6"/>
  <c r="AF31" i="6"/>
  <c r="AF42" i="6"/>
  <c r="AF18" i="6"/>
  <c r="AF21" i="6"/>
  <c r="AF34" i="6"/>
  <c r="AF41" i="6"/>
  <c r="AF39" i="6"/>
  <c r="AF25" i="6"/>
  <c r="AF4" i="6"/>
  <c r="AF12" i="6"/>
  <c r="AF28" i="6"/>
  <c r="AF20" i="6"/>
  <c r="AF36" i="6"/>
  <c r="AF8" i="6"/>
  <c r="AF33" i="6"/>
  <c r="AF14" i="6"/>
  <c r="AF44" i="6"/>
  <c r="AF23" i="6"/>
  <c r="AF7" i="6"/>
  <c r="AF29" i="6"/>
  <c r="AF9" i="6"/>
  <c r="AF24" i="6"/>
  <c r="AF46" i="6"/>
  <c r="AF32" i="6"/>
  <c r="AF16" i="6"/>
  <c r="AF15" i="6"/>
  <c r="AF11" i="6"/>
  <c r="AF26" i="6"/>
  <c r="AF43" i="6"/>
  <c r="AF37" i="6"/>
  <c r="AF45" i="6"/>
  <c r="AF3" i="6"/>
  <c r="AE6" i="6"/>
  <c r="AE19" i="6"/>
  <c r="AE17" i="6"/>
  <c r="AE13" i="6"/>
  <c r="AE35" i="6"/>
  <c r="AE5" i="6"/>
  <c r="AE38" i="6"/>
  <c r="AE10" i="6"/>
  <c r="AE22" i="6"/>
  <c r="AE40" i="6"/>
  <c r="AE27" i="6"/>
  <c r="AE30" i="6"/>
  <c r="AE31" i="6"/>
  <c r="AE42" i="6"/>
  <c r="AE18" i="6"/>
  <c r="AE21" i="6"/>
  <c r="AE34" i="6"/>
  <c r="AE41" i="6"/>
  <c r="AE39" i="6"/>
  <c r="AE25" i="6"/>
  <c r="AE4" i="6"/>
  <c r="AE12" i="6"/>
  <c r="AE28" i="6"/>
  <c r="AE20" i="6"/>
  <c r="AE36" i="6"/>
  <c r="AE8" i="6"/>
  <c r="AE33" i="6"/>
  <c r="AE14" i="6"/>
  <c r="AE44" i="6"/>
  <c r="AE23" i="6"/>
  <c r="AE7" i="6"/>
  <c r="AE29" i="6"/>
  <c r="AE9" i="6"/>
  <c r="AE24" i="6"/>
  <c r="AE46" i="6"/>
  <c r="AE32" i="6"/>
  <c r="AE16" i="6"/>
  <c r="AE15" i="6"/>
  <c r="AE11" i="6"/>
  <c r="AE26" i="6"/>
  <c r="AE43" i="6"/>
  <c r="AE37" i="6"/>
  <c r="AE45" i="6"/>
  <c r="AE3" i="6"/>
  <c r="AD3" i="6"/>
  <c r="AC3" i="6"/>
  <c r="AB3" i="6"/>
  <c r="AC55" i="9"/>
  <c r="AC54" i="9"/>
  <c r="AC52" i="9"/>
  <c r="AC51" i="9"/>
  <c r="AC49" i="9"/>
  <c r="AC48" i="9"/>
  <c r="AC46" i="9"/>
  <c r="AC45" i="9"/>
  <c r="AC43" i="9"/>
  <c r="AC42" i="9"/>
  <c r="AC40" i="9"/>
  <c r="AC39" i="9"/>
  <c r="AC49" i="8"/>
  <c r="AC48" i="8"/>
  <c r="AC46" i="8"/>
  <c r="AC45" i="8"/>
  <c r="AC43" i="8"/>
  <c r="AC42" i="8"/>
  <c r="AC40" i="8"/>
  <c r="AC39" i="8"/>
  <c r="R58" i="7"/>
  <c r="R57" i="7"/>
  <c r="R55" i="7"/>
  <c r="R54" i="7"/>
  <c r="R52" i="7"/>
  <c r="R51" i="7"/>
  <c r="R49" i="7"/>
  <c r="R48" i="7"/>
  <c r="R46" i="7"/>
  <c r="R45" i="7"/>
  <c r="R43" i="7"/>
  <c r="R42" i="7"/>
  <c r="R40" i="7"/>
  <c r="R39" i="7"/>
  <c r="R58" i="8"/>
  <c r="R57" i="8"/>
  <c r="R55" i="8"/>
  <c r="R54" i="8"/>
  <c r="R52" i="8"/>
  <c r="R51" i="8"/>
  <c r="R49" i="8"/>
  <c r="R48" i="8"/>
  <c r="R46" i="8"/>
  <c r="R45" i="8"/>
  <c r="R43" i="8"/>
  <c r="R42" i="8"/>
  <c r="R40" i="8"/>
  <c r="R39" i="8"/>
  <c r="R58" i="9"/>
  <c r="R57" i="9"/>
  <c r="R55" i="9"/>
  <c r="R54" i="9"/>
  <c r="R52" i="9"/>
  <c r="R51" i="9"/>
  <c r="R49" i="9"/>
  <c r="R48" i="9"/>
  <c r="R46" i="9"/>
  <c r="R45" i="9"/>
  <c r="R43" i="9"/>
  <c r="R42" i="9"/>
  <c r="R40" i="9"/>
  <c r="R39" i="9"/>
  <c r="R58" i="10"/>
  <c r="R57" i="10"/>
  <c r="R55" i="10"/>
  <c r="R54" i="10"/>
  <c r="R52" i="10"/>
  <c r="R51" i="10"/>
  <c r="R49" i="10"/>
  <c r="R48" i="10"/>
  <c r="R46" i="10"/>
  <c r="R45" i="10"/>
  <c r="R43" i="10"/>
  <c r="R42" i="10"/>
  <c r="R40" i="10"/>
  <c r="R39" i="10"/>
  <c r="R58" i="2"/>
  <c r="R57" i="2"/>
  <c r="R55" i="2"/>
  <c r="R54" i="2"/>
  <c r="R52" i="2"/>
  <c r="R51" i="2"/>
  <c r="R49" i="2"/>
  <c r="R48" i="2"/>
  <c r="R46" i="2"/>
  <c r="R45" i="2"/>
  <c r="R43" i="2"/>
  <c r="R42" i="2"/>
  <c r="R40" i="2"/>
  <c r="R39" i="2"/>
  <c r="R58" i="3"/>
  <c r="R57" i="3"/>
  <c r="R55" i="3"/>
  <c r="R54" i="3"/>
  <c r="R52" i="3"/>
  <c r="R51" i="3"/>
  <c r="R49" i="3"/>
  <c r="R48" i="3"/>
  <c r="R46" i="3"/>
  <c r="R45" i="3"/>
  <c r="R43" i="3"/>
  <c r="R42" i="3"/>
  <c r="R40" i="3"/>
  <c r="R39" i="3"/>
  <c r="R58" i="4"/>
  <c r="R57" i="4"/>
  <c r="R55" i="4"/>
  <c r="R54" i="4"/>
  <c r="R52" i="4"/>
  <c r="R51" i="4"/>
  <c r="R49" i="4"/>
  <c r="R48" i="4"/>
  <c r="R46" i="4"/>
  <c r="R45" i="4"/>
  <c r="R43" i="4"/>
  <c r="R42" i="4"/>
  <c r="R40" i="4"/>
  <c r="R39" i="4"/>
  <c r="R42" i="5"/>
  <c r="R43" i="5"/>
  <c r="R45" i="5"/>
  <c r="R46" i="5"/>
  <c r="R48" i="5"/>
  <c r="R49" i="5"/>
  <c r="R51" i="5"/>
  <c r="R52" i="5"/>
  <c r="R54" i="5"/>
  <c r="R55" i="5"/>
  <c r="R57" i="5"/>
  <c r="R58" i="5"/>
  <c r="R40" i="5"/>
  <c r="R39" i="5"/>
  <c r="AJ49" i="7"/>
  <c r="AA49" i="7"/>
  <c r="Y49" i="7"/>
  <c r="P49" i="7"/>
  <c r="AJ48" i="7"/>
  <c r="AA48" i="7"/>
  <c r="Y48" i="7"/>
  <c r="P48" i="7"/>
  <c r="AJ46" i="7"/>
  <c r="AA46" i="7"/>
  <c r="Y46" i="7"/>
  <c r="P46" i="7"/>
  <c r="AJ45" i="7"/>
  <c r="AA45" i="7"/>
  <c r="Y45" i="7"/>
  <c r="P45" i="7"/>
  <c r="AJ43" i="7"/>
  <c r="AA43" i="7"/>
  <c r="Y43" i="7"/>
  <c r="P43" i="7"/>
  <c r="AJ42" i="7"/>
  <c r="AA42" i="7"/>
  <c r="Y42" i="7"/>
  <c r="P42" i="7"/>
  <c r="AJ40" i="7"/>
  <c r="AA40" i="7"/>
  <c r="Y40" i="7"/>
  <c r="P40" i="7"/>
  <c r="AJ39" i="7"/>
  <c r="AA39" i="7"/>
  <c r="Y39" i="7"/>
  <c r="P39" i="7"/>
  <c r="AJ49" i="8"/>
  <c r="AA49" i="8"/>
  <c r="Y49" i="8"/>
  <c r="P49" i="8"/>
  <c r="AJ48" i="8"/>
  <c r="AA48" i="8"/>
  <c r="Y48" i="8"/>
  <c r="P48" i="8"/>
  <c r="AJ46" i="8"/>
  <c r="AA46" i="8"/>
  <c r="Y46" i="8"/>
  <c r="P46" i="8"/>
  <c r="AJ45" i="8"/>
  <c r="AA45" i="8"/>
  <c r="Y45" i="8"/>
  <c r="P45" i="8"/>
  <c r="AJ43" i="8"/>
  <c r="AA43" i="8"/>
  <c r="Y43" i="8"/>
  <c r="P43" i="8"/>
  <c r="AJ42" i="8"/>
  <c r="AA42" i="8"/>
  <c r="Y42" i="8"/>
  <c r="P42" i="8"/>
  <c r="AJ40" i="8"/>
  <c r="AA40" i="8"/>
  <c r="Y40" i="8"/>
  <c r="P40" i="8"/>
  <c r="AJ39" i="8"/>
  <c r="AA39" i="8"/>
  <c r="Y39" i="8"/>
  <c r="P39" i="8"/>
  <c r="AJ55" i="9"/>
  <c r="AA55" i="9"/>
  <c r="Y55" i="9"/>
  <c r="P55" i="9"/>
  <c r="AJ54" i="9"/>
  <c r="AA54" i="9"/>
  <c r="Y54" i="9"/>
  <c r="P54" i="9"/>
  <c r="AJ52" i="9"/>
  <c r="AA52" i="9"/>
  <c r="Y52" i="9"/>
  <c r="P52" i="9"/>
  <c r="AJ51" i="9"/>
  <c r="AA51" i="9"/>
  <c r="Y51" i="9"/>
  <c r="P51" i="9"/>
  <c r="AJ49" i="9"/>
  <c r="AA49" i="9"/>
  <c r="Y49" i="9"/>
  <c r="P49" i="9"/>
  <c r="AJ48" i="9"/>
  <c r="AA48" i="9"/>
  <c r="Y48" i="9"/>
  <c r="P48" i="9"/>
  <c r="AJ46" i="9"/>
  <c r="AA46" i="9"/>
  <c r="Y46" i="9"/>
  <c r="P46" i="9"/>
  <c r="AJ45" i="9"/>
  <c r="AA45" i="9"/>
  <c r="Y45" i="9"/>
  <c r="P45" i="9"/>
  <c r="AJ43" i="9"/>
  <c r="AA43" i="9"/>
  <c r="Y43" i="9"/>
  <c r="P43" i="9"/>
  <c r="AJ42" i="9"/>
  <c r="AA42" i="9"/>
  <c r="Y42" i="9"/>
  <c r="P42" i="9"/>
  <c r="AJ40" i="9"/>
  <c r="AA40" i="9"/>
  <c r="Y40" i="9"/>
  <c r="P40" i="9"/>
  <c r="AJ39" i="9"/>
  <c r="AA39" i="9"/>
  <c r="Y39" i="9"/>
  <c r="P39" i="9"/>
  <c r="AJ55" i="10"/>
  <c r="AA55" i="10"/>
  <c r="Y55" i="10"/>
  <c r="P55" i="10"/>
  <c r="AJ54" i="10"/>
  <c r="AA54" i="10"/>
  <c r="Y54" i="10"/>
  <c r="P54" i="10"/>
  <c r="AJ52" i="10"/>
  <c r="AA52" i="10"/>
  <c r="Y52" i="10"/>
  <c r="P52" i="10"/>
  <c r="AJ51" i="10"/>
  <c r="AA51" i="10"/>
  <c r="Y51" i="10"/>
  <c r="P51" i="10"/>
  <c r="AJ49" i="10"/>
  <c r="AA49" i="10"/>
  <c r="Y49" i="10"/>
  <c r="P49" i="10"/>
  <c r="AJ48" i="10"/>
  <c r="AA48" i="10"/>
  <c r="Y48" i="10"/>
  <c r="P48" i="10"/>
  <c r="AJ46" i="10"/>
  <c r="AA46" i="10"/>
  <c r="Y46" i="10"/>
  <c r="P46" i="10"/>
  <c r="AJ45" i="10"/>
  <c r="AA45" i="10"/>
  <c r="Y45" i="10"/>
  <c r="P45" i="10"/>
  <c r="AJ43" i="10"/>
  <c r="AA43" i="10"/>
  <c r="Y43" i="10"/>
  <c r="P43" i="10"/>
  <c r="AJ42" i="10"/>
  <c r="AA42" i="10"/>
  <c r="Y42" i="10"/>
  <c r="P42" i="10"/>
  <c r="AJ40" i="10"/>
  <c r="AA40" i="10"/>
  <c r="Y40" i="10"/>
  <c r="P40" i="10"/>
  <c r="AJ39" i="10"/>
  <c r="AA39" i="10"/>
  <c r="Y39" i="10"/>
  <c r="P39" i="10"/>
  <c r="AJ55" i="2"/>
  <c r="AA55" i="2"/>
  <c r="Y55" i="2"/>
  <c r="P55" i="2"/>
  <c r="AJ54" i="2"/>
  <c r="AA54" i="2"/>
  <c r="Y54" i="2"/>
  <c r="P54" i="2"/>
  <c r="AJ52" i="2"/>
  <c r="AA52" i="2"/>
  <c r="Y52" i="2"/>
  <c r="P52" i="2"/>
  <c r="AJ51" i="2"/>
  <c r="AA51" i="2"/>
  <c r="Y51" i="2"/>
  <c r="P51" i="2"/>
  <c r="AJ49" i="2"/>
  <c r="AA49" i="2"/>
  <c r="Y49" i="2"/>
  <c r="P49" i="2"/>
  <c r="AJ48" i="2"/>
  <c r="AA48" i="2"/>
  <c r="Y48" i="2"/>
  <c r="P48" i="2"/>
  <c r="AJ46" i="2"/>
  <c r="AA46" i="2"/>
  <c r="Y46" i="2"/>
  <c r="P46" i="2"/>
  <c r="AJ45" i="2"/>
  <c r="AA45" i="2"/>
  <c r="Y45" i="2"/>
  <c r="P45" i="2"/>
  <c r="AJ43" i="2"/>
  <c r="AA43" i="2"/>
  <c r="Y43" i="2"/>
  <c r="P43" i="2"/>
  <c r="AJ42" i="2"/>
  <c r="AA42" i="2"/>
  <c r="Y42" i="2"/>
  <c r="P42" i="2"/>
  <c r="AJ40" i="2"/>
  <c r="AA40" i="2"/>
  <c r="Y40" i="2"/>
  <c r="P40" i="2"/>
  <c r="AJ39" i="2"/>
  <c r="AA39" i="2"/>
  <c r="Y39" i="2"/>
  <c r="P39" i="2"/>
  <c r="AJ55" i="3"/>
  <c r="AA55" i="3"/>
  <c r="Y55" i="3"/>
  <c r="P55" i="3"/>
  <c r="AJ54" i="3"/>
  <c r="AA54" i="3"/>
  <c r="Y54" i="3"/>
  <c r="P54" i="3"/>
  <c r="AJ52" i="3"/>
  <c r="AA52" i="3"/>
  <c r="Y52" i="3"/>
  <c r="P52" i="3"/>
  <c r="AJ51" i="3"/>
  <c r="AA51" i="3"/>
  <c r="Y51" i="3"/>
  <c r="P51" i="3"/>
  <c r="AJ49" i="3"/>
  <c r="AA49" i="3"/>
  <c r="Y49" i="3"/>
  <c r="P49" i="3"/>
  <c r="AJ48" i="3"/>
  <c r="AA48" i="3"/>
  <c r="Y48" i="3"/>
  <c r="P48" i="3"/>
  <c r="AJ46" i="3"/>
  <c r="AA46" i="3"/>
  <c r="Y46" i="3"/>
  <c r="P46" i="3"/>
  <c r="AJ45" i="3"/>
  <c r="AA45" i="3"/>
  <c r="Y45" i="3"/>
  <c r="P45" i="3"/>
  <c r="AJ43" i="3"/>
  <c r="AA43" i="3"/>
  <c r="Y43" i="3"/>
  <c r="P43" i="3"/>
  <c r="AJ42" i="3"/>
  <c r="AA42" i="3"/>
  <c r="Y42" i="3"/>
  <c r="P42" i="3"/>
  <c r="AJ40" i="3"/>
  <c r="AA40" i="3"/>
  <c r="Y40" i="3"/>
  <c r="P40" i="3"/>
  <c r="AJ39" i="3"/>
  <c r="AA39" i="3"/>
  <c r="Y39" i="3"/>
  <c r="P39" i="3"/>
  <c r="AA58" i="5"/>
  <c r="AA57" i="5"/>
  <c r="P58" i="5"/>
  <c r="P57" i="5"/>
  <c r="AA55" i="5"/>
  <c r="P55" i="5"/>
  <c r="AA54" i="5"/>
  <c r="P54" i="5"/>
  <c r="AA52" i="5"/>
  <c r="P52" i="5"/>
  <c r="AA51" i="5"/>
  <c r="P51" i="5"/>
  <c r="AA49" i="5"/>
  <c r="P49" i="5"/>
  <c r="AA48" i="5"/>
  <c r="P48" i="5"/>
  <c r="AA46" i="5"/>
  <c r="P46" i="5"/>
  <c r="AA45" i="5"/>
  <c r="P45" i="5"/>
  <c r="AA43" i="5"/>
  <c r="P43" i="5"/>
  <c r="AA42" i="5"/>
  <c r="P42" i="5"/>
  <c r="AA40" i="5"/>
  <c r="P40" i="5"/>
  <c r="AA39" i="5"/>
  <c r="P39" i="5"/>
  <c r="AJ55" i="4"/>
  <c r="AA55" i="4"/>
  <c r="AJ54" i="4"/>
  <c r="AA54" i="4"/>
  <c r="AJ52" i="4"/>
  <c r="AA52" i="4"/>
  <c r="AJ51" i="4"/>
  <c r="AA51" i="4"/>
  <c r="AJ49" i="4"/>
  <c r="AA49" i="4"/>
  <c r="AJ48" i="4"/>
  <c r="AA48" i="4"/>
  <c r="AJ46" i="4"/>
  <c r="AA46" i="4"/>
  <c r="AJ45" i="4"/>
  <c r="AA45" i="4"/>
  <c r="AJ43" i="4"/>
  <c r="AA43" i="4"/>
  <c r="AJ42" i="4"/>
  <c r="AA42" i="4"/>
  <c r="AJ40" i="4"/>
  <c r="AA40" i="4"/>
  <c r="AJ39" i="4"/>
  <c r="AA39" i="4"/>
  <c r="P40" i="4"/>
  <c r="P42" i="4"/>
  <c r="P43" i="4"/>
  <c r="P45" i="4"/>
  <c r="P46" i="4"/>
  <c r="P48" i="4"/>
  <c r="P49" i="4"/>
  <c r="P51" i="4"/>
  <c r="P52" i="4"/>
  <c r="P54" i="4"/>
  <c r="P55" i="4"/>
  <c r="P39" i="4"/>
  <c r="R40" i="6"/>
  <c r="R27" i="6"/>
  <c r="R18" i="6"/>
  <c r="R33" i="6"/>
  <c r="R23" i="6"/>
  <c r="R29" i="6"/>
  <c r="R24" i="6"/>
  <c r="R46" i="6"/>
  <c r="R26" i="6"/>
  <c r="R43" i="6"/>
  <c r="R37" i="6"/>
  <c r="R45" i="6"/>
  <c r="Q40" i="6"/>
  <c r="Q27" i="6"/>
  <c r="Q18" i="6"/>
  <c r="Q33" i="6"/>
  <c r="Q23" i="6"/>
  <c r="Q29" i="6"/>
  <c r="Q24" i="6"/>
  <c r="Q46" i="6"/>
  <c r="Q26" i="6"/>
  <c r="Q43" i="6"/>
  <c r="Q37" i="6"/>
  <c r="Q45" i="6"/>
  <c r="P40" i="6"/>
  <c r="P27" i="6"/>
  <c r="P18" i="6"/>
  <c r="P33" i="6"/>
  <c r="V33" i="6" s="1"/>
  <c r="P23" i="6"/>
  <c r="P29" i="6"/>
  <c r="P24" i="6"/>
  <c r="P46" i="6"/>
  <c r="P26" i="6"/>
  <c r="P43" i="6"/>
  <c r="P37" i="6"/>
  <c r="P45" i="6"/>
  <c r="C6" i="6"/>
  <c r="C19" i="6"/>
  <c r="C17" i="6"/>
  <c r="C13" i="6"/>
  <c r="C35" i="6"/>
  <c r="C5" i="6"/>
  <c r="C38" i="6"/>
  <c r="C10" i="6"/>
  <c r="C22" i="6"/>
  <c r="C40" i="6"/>
  <c r="C27" i="6"/>
  <c r="C30" i="6"/>
  <c r="C31" i="6"/>
  <c r="C42" i="6"/>
  <c r="C18" i="6"/>
  <c r="C21" i="6"/>
  <c r="C34" i="6"/>
  <c r="C41" i="6"/>
  <c r="C39" i="6"/>
  <c r="C25" i="6"/>
  <c r="C4" i="6"/>
  <c r="C12" i="6"/>
  <c r="C28" i="6"/>
  <c r="C20" i="6"/>
  <c r="C36" i="6"/>
  <c r="C8" i="6"/>
  <c r="C33" i="6"/>
  <c r="C14" i="6"/>
  <c r="C44" i="6"/>
  <c r="C23" i="6"/>
  <c r="C7" i="6"/>
  <c r="C29" i="6"/>
  <c r="C9" i="6"/>
  <c r="C24" i="6"/>
  <c r="C46" i="6"/>
  <c r="C32" i="6"/>
  <c r="C16" i="6"/>
  <c r="C15" i="6"/>
  <c r="C11" i="6"/>
  <c r="C26" i="6"/>
  <c r="C43" i="6"/>
  <c r="C37" i="6"/>
  <c r="C45" i="6"/>
  <c r="C3" i="6"/>
  <c r="AB20" i="7"/>
  <c r="AB19" i="7"/>
  <c r="AB18" i="7"/>
  <c r="AB17" i="7"/>
  <c r="AB15" i="7"/>
  <c r="AB14" i="7"/>
  <c r="AB13" i="7"/>
  <c r="AB12" i="7"/>
  <c r="AB10" i="7"/>
  <c r="AB9" i="7"/>
  <c r="AB8" i="7"/>
  <c r="AB7" i="7"/>
  <c r="AB5" i="7"/>
  <c r="AB4" i="7"/>
  <c r="AB3" i="7"/>
  <c r="AB2" i="7"/>
  <c r="G45" i="6"/>
  <c r="H45" i="6"/>
  <c r="I45" i="6"/>
  <c r="S45" i="6"/>
  <c r="T45" i="6"/>
  <c r="U45" i="6"/>
  <c r="AG45" i="6"/>
  <c r="AS45" i="6"/>
  <c r="AM24" i="7"/>
  <c r="AM23" i="7"/>
  <c r="AM21" i="7"/>
  <c r="AM20" i="7"/>
  <c r="Q20" i="7"/>
  <c r="Q19" i="7"/>
  <c r="AM18" i="7"/>
  <c r="Q18" i="7"/>
  <c r="AX17" i="7"/>
  <c r="AM17" i="7"/>
  <c r="Q17" i="7"/>
  <c r="E11" i="7"/>
  <c r="D11" i="7"/>
  <c r="C11" i="7"/>
  <c r="AX16" i="7"/>
  <c r="E2" i="7"/>
  <c r="D2" i="7"/>
  <c r="C2" i="7"/>
  <c r="AX15" i="7"/>
  <c r="AM15" i="7"/>
  <c r="Q15" i="7"/>
  <c r="E17" i="7"/>
  <c r="D17" i="7"/>
  <c r="C17" i="7"/>
  <c r="AX14" i="7"/>
  <c r="AM14" i="7"/>
  <c r="Q14" i="7"/>
  <c r="E10" i="7"/>
  <c r="D10" i="7"/>
  <c r="C10" i="7"/>
  <c r="AX13" i="7"/>
  <c r="Q13" i="7"/>
  <c r="E9" i="7"/>
  <c r="D9" i="7"/>
  <c r="C9" i="7"/>
  <c r="AX12" i="7"/>
  <c r="AM12" i="7"/>
  <c r="Q12" i="7"/>
  <c r="E16" i="7"/>
  <c r="D16" i="7"/>
  <c r="C16" i="7"/>
  <c r="AX11" i="7"/>
  <c r="AM11" i="7"/>
  <c r="E8" i="7"/>
  <c r="D8" i="7"/>
  <c r="C8" i="7"/>
  <c r="AX10" i="7"/>
  <c r="Q10" i="7"/>
  <c r="E7" i="7"/>
  <c r="D7" i="7"/>
  <c r="C7" i="7"/>
  <c r="AX9" i="7"/>
  <c r="AM9" i="7"/>
  <c r="Q9" i="7"/>
  <c r="E15" i="7"/>
  <c r="D15" i="7"/>
  <c r="C15" i="7"/>
  <c r="AX8" i="7"/>
  <c r="AM8" i="7"/>
  <c r="Q8" i="7"/>
  <c r="E14" i="7"/>
  <c r="D14" i="7"/>
  <c r="C14" i="7"/>
  <c r="AX7" i="7"/>
  <c r="Q7" i="7"/>
  <c r="E6" i="7"/>
  <c r="D6" i="7"/>
  <c r="C6" i="7"/>
  <c r="AX6" i="7"/>
  <c r="AM6" i="7"/>
  <c r="E5" i="7"/>
  <c r="D5" i="7"/>
  <c r="C5" i="7"/>
  <c r="AX5" i="7"/>
  <c r="AM5" i="7"/>
  <c r="Q5" i="7"/>
  <c r="E13" i="7"/>
  <c r="D13" i="7"/>
  <c r="C13" i="7"/>
  <c r="AX4" i="7"/>
  <c r="Q4" i="7"/>
  <c r="E12" i="7"/>
  <c r="D12" i="7"/>
  <c r="C12" i="7"/>
  <c r="AX3" i="7"/>
  <c r="AM3" i="7"/>
  <c r="Q3" i="7"/>
  <c r="E4" i="7"/>
  <c r="D4" i="7"/>
  <c r="C4" i="7"/>
  <c r="AX2" i="7"/>
  <c r="AM2" i="7"/>
  <c r="Q2" i="7"/>
  <c r="E3" i="7"/>
  <c r="D3" i="7"/>
  <c r="C3" i="7"/>
  <c r="AM24" i="8"/>
  <c r="AM23" i="8"/>
  <c r="AM21" i="8"/>
  <c r="AM20" i="8"/>
  <c r="AB20" i="8"/>
  <c r="Q20" i="8"/>
  <c r="AB19" i="8"/>
  <c r="Q19" i="8"/>
  <c r="AM18" i="8"/>
  <c r="AB18" i="8"/>
  <c r="Q18" i="8"/>
  <c r="AX17" i="8"/>
  <c r="AM17" i="8"/>
  <c r="AB17" i="8"/>
  <c r="Q17" i="8"/>
  <c r="E17" i="8"/>
  <c r="D17" i="8"/>
  <c r="C17" i="8"/>
  <c r="AX16" i="8"/>
  <c r="E16" i="8"/>
  <c r="D16" i="8"/>
  <c r="C16" i="8"/>
  <c r="AX15" i="8"/>
  <c r="AM15" i="8"/>
  <c r="AB15" i="8"/>
  <c r="Q15" i="8"/>
  <c r="E15" i="8"/>
  <c r="D15" i="8"/>
  <c r="C15" i="8"/>
  <c r="AX14" i="8"/>
  <c r="AM14" i="8"/>
  <c r="AB14" i="8"/>
  <c r="Q14" i="8"/>
  <c r="E14" i="8"/>
  <c r="D14" i="8"/>
  <c r="C14" i="8"/>
  <c r="AX13" i="8"/>
  <c r="AB13" i="8"/>
  <c r="Q13" i="8"/>
  <c r="E13" i="8"/>
  <c r="D13" i="8"/>
  <c r="C13" i="8"/>
  <c r="AX12" i="8"/>
  <c r="AM12" i="8"/>
  <c r="AB12" i="8"/>
  <c r="Q12" i="8"/>
  <c r="E12" i="8"/>
  <c r="D12" i="8"/>
  <c r="C12" i="8"/>
  <c r="AX11" i="8"/>
  <c r="AM11" i="8"/>
  <c r="E11" i="8"/>
  <c r="D11" i="8"/>
  <c r="C11" i="8"/>
  <c r="AX10" i="8"/>
  <c r="AB10" i="8"/>
  <c r="Q10" i="8"/>
  <c r="E10" i="8"/>
  <c r="D10" i="8"/>
  <c r="C10" i="8"/>
  <c r="AX9" i="8"/>
  <c r="AM9" i="8"/>
  <c r="AB9" i="8"/>
  <c r="Q9" i="8"/>
  <c r="E9" i="8"/>
  <c r="D9" i="8"/>
  <c r="C9" i="8"/>
  <c r="AX8" i="8"/>
  <c r="AM8" i="8"/>
  <c r="AB8" i="8"/>
  <c r="Q8" i="8"/>
  <c r="E8" i="8"/>
  <c r="D8" i="8"/>
  <c r="C8" i="8"/>
  <c r="AX7" i="8"/>
  <c r="AB7" i="8"/>
  <c r="Q7" i="8"/>
  <c r="E7" i="8"/>
  <c r="F45" i="6" s="1"/>
  <c r="D7" i="8"/>
  <c r="E45" i="6" s="1"/>
  <c r="C7" i="8"/>
  <c r="D45" i="6" s="1"/>
  <c r="AX6" i="8"/>
  <c r="AM6" i="8"/>
  <c r="E6" i="8"/>
  <c r="D6" i="8"/>
  <c r="C6" i="8"/>
  <c r="AX5" i="8"/>
  <c r="AM5" i="8"/>
  <c r="AB5" i="8"/>
  <c r="Q5" i="8"/>
  <c r="E5" i="8"/>
  <c r="D5" i="8"/>
  <c r="C5" i="8"/>
  <c r="AX4" i="8"/>
  <c r="AB4" i="8"/>
  <c r="Q4" i="8"/>
  <c r="E4" i="8"/>
  <c r="D4" i="8"/>
  <c r="C4" i="8"/>
  <c r="AX3" i="8"/>
  <c r="AM3" i="8"/>
  <c r="AB3" i="8"/>
  <c r="Q3" i="8"/>
  <c r="E3" i="8"/>
  <c r="D3" i="8"/>
  <c r="C3" i="8"/>
  <c r="AX2" i="8"/>
  <c r="AM2" i="8"/>
  <c r="AB2" i="8"/>
  <c r="Q2" i="8"/>
  <c r="E2" i="8"/>
  <c r="D2" i="8"/>
  <c r="C2" i="8"/>
  <c r="G26" i="6"/>
  <c r="G43" i="6"/>
  <c r="G37" i="6"/>
  <c r="H26" i="6"/>
  <c r="H43" i="6"/>
  <c r="H37" i="6"/>
  <c r="T40" i="6"/>
  <c r="T27" i="6"/>
  <c r="T18" i="6"/>
  <c r="T33" i="6"/>
  <c r="T23" i="6"/>
  <c r="T29" i="6"/>
  <c r="T24" i="6"/>
  <c r="T46" i="6"/>
  <c r="T26" i="6"/>
  <c r="T43" i="6"/>
  <c r="T37" i="6"/>
  <c r="S40" i="6"/>
  <c r="S27" i="6"/>
  <c r="S18" i="6"/>
  <c r="S33" i="6"/>
  <c r="S23" i="6"/>
  <c r="S29" i="6"/>
  <c r="S24" i="6"/>
  <c r="S46" i="6"/>
  <c r="S26" i="6"/>
  <c r="S43" i="6"/>
  <c r="S37" i="6"/>
  <c r="I37" i="6"/>
  <c r="U37" i="6"/>
  <c r="AS37" i="6"/>
  <c r="AX25" i="4"/>
  <c r="AX24" i="4"/>
  <c r="AX23" i="4"/>
  <c r="AX22" i="4"/>
  <c r="AX21" i="4"/>
  <c r="AX20" i="4"/>
  <c r="AX19" i="4"/>
  <c r="AX18" i="4"/>
  <c r="AX17" i="4"/>
  <c r="AX16" i="4"/>
  <c r="AX15" i="4"/>
  <c r="AX14" i="4"/>
  <c r="AX13" i="4"/>
  <c r="AX12" i="4"/>
  <c r="AX11" i="4"/>
  <c r="AX10" i="4"/>
  <c r="AX9" i="4"/>
  <c r="AX8" i="4"/>
  <c r="AX7" i="4"/>
  <c r="AX6" i="4"/>
  <c r="AX5" i="4"/>
  <c r="AX4" i="4"/>
  <c r="AX3" i="4"/>
  <c r="AX2" i="4"/>
  <c r="AX25" i="5"/>
  <c r="AX24" i="5"/>
  <c r="AX23" i="5"/>
  <c r="AX22" i="5"/>
  <c r="AX21" i="5"/>
  <c r="AX20" i="5"/>
  <c r="AX19" i="5"/>
  <c r="AX18" i="5"/>
  <c r="AX17" i="5"/>
  <c r="AX16" i="5"/>
  <c r="AX15" i="5"/>
  <c r="AX14" i="5"/>
  <c r="AX13" i="5"/>
  <c r="AX12" i="5"/>
  <c r="AX11" i="5"/>
  <c r="AX10" i="5"/>
  <c r="AX9" i="5"/>
  <c r="AX8" i="5"/>
  <c r="AX7" i="5"/>
  <c r="AX6" i="5"/>
  <c r="AX5" i="5"/>
  <c r="AX4" i="5"/>
  <c r="AX3" i="5"/>
  <c r="AX2" i="5"/>
  <c r="AX25" i="3"/>
  <c r="AX24" i="3"/>
  <c r="AX23" i="3"/>
  <c r="AX22" i="3"/>
  <c r="AX21" i="3"/>
  <c r="AX20" i="3"/>
  <c r="AX19" i="3"/>
  <c r="AX18" i="3"/>
  <c r="AX17" i="3"/>
  <c r="AX16" i="3"/>
  <c r="AX15" i="3"/>
  <c r="AX14" i="3"/>
  <c r="AX13" i="3"/>
  <c r="AX12" i="3"/>
  <c r="AX11" i="3"/>
  <c r="AX10" i="3"/>
  <c r="AX9" i="3"/>
  <c r="AX8" i="3"/>
  <c r="AX7" i="3"/>
  <c r="AX6" i="3"/>
  <c r="AX5" i="3"/>
  <c r="AX4" i="3"/>
  <c r="AX3" i="3"/>
  <c r="AX2" i="3"/>
  <c r="AX25" i="2"/>
  <c r="AX24" i="2"/>
  <c r="AX23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X3" i="2"/>
  <c r="AX2" i="2"/>
  <c r="AX25" i="9"/>
  <c r="AX24" i="9"/>
  <c r="AX23" i="9"/>
  <c r="AX22" i="9"/>
  <c r="AX21" i="9"/>
  <c r="AX20" i="9"/>
  <c r="AX19" i="9"/>
  <c r="AX18" i="9"/>
  <c r="AX17" i="9"/>
  <c r="AX16" i="9"/>
  <c r="AX15" i="9"/>
  <c r="AX14" i="9"/>
  <c r="AX13" i="9"/>
  <c r="AX12" i="9"/>
  <c r="AX11" i="9"/>
  <c r="AX10" i="9"/>
  <c r="AX9" i="9"/>
  <c r="AX8" i="9"/>
  <c r="AX7" i="9"/>
  <c r="AX6" i="9"/>
  <c r="AX5" i="9"/>
  <c r="AX4" i="9"/>
  <c r="AX3" i="9"/>
  <c r="AX2" i="9"/>
  <c r="I26" i="6"/>
  <c r="U26" i="6"/>
  <c r="AS26" i="6"/>
  <c r="I43" i="6"/>
  <c r="U43" i="6"/>
  <c r="AS43" i="6"/>
  <c r="AX3" i="10"/>
  <c r="AX4" i="10"/>
  <c r="AX5" i="10"/>
  <c r="AX6" i="10"/>
  <c r="AX7" i="10"/>
  <c r="AX8" i="10"/>
  <c r="AX9" i="10"/>
  <c r="AX10" i="10"/>
  <c r="AX11" i="10"/>
  <c r="AX12" i="10"/>
  <c r="AX13" i="10"/>
  <c r="AX14" i="10"/>
  <c r="AX15" i="10"/>
  <c r="AX16" i="10"/>
  <c r="AX17" i="10"/>
  <c r="AX18" i="10"/>
  <c r="AX19" i="10"/>
  <c r="AX20" i="10"/>
  <c r="AX21" i="10"/>
  <c r="AX22" i="10"/>
  <c r="AX23" i="10"/>
  <c r="AX24" i="10"/>
  <c r="AX25" i="10"/>
  <c r="AX2" i="10"/>
  <c r="AM36" i="9"/>
  <c r="AM35" i="9"/>
  <c r="AM33" i="9"/>
  <c r="AM32" i="9"/>
  <c r="AM30" i="9"/>
  <c r="AB30" i="9"/>
  <c r="Q30" i="9"/>
  <c r="AM29" i="9"/>
  <c r="AB29" i="9"/>
  <c r="Q29" i="9"/>
  <c r="AB28" i="9"/>
  <c r="Q28" i="9"/>
  <c r="AM27" i="9"/>
  <c r="AB27" i="9"/>
  <c r="Q27" i="9"/>
  <c r="AM26" i="9"/>
  <c r="AB25" i="9"/>
  <c r="Q25" i="9"/>
  <c r="E24" i="9"/>
  <c r="D24" i="9"/>
  <c r="C24" i="9"/>
  <c r="AM24" i="9"/>
  <c r="AB24" i="9"/>
  <c r="Q24" i="9"/>
  <c r="E20" i="9"/>
  <c r="D20" i="9"/>
  <c r="C20" i="9"/>
  <c r="AM23" i="9"/>
  <c r="AB23" i="9"/>
  <c r="Q23" i="9"/>
  <c r="E19" i="9"/>
  <c r="D19" i="9"/>
  <c r="C19" i="9"/>
  <c r="AB22" i="9"/>
  <c r="Q22" i="9"/>
  <c r="E18" i="9"/>
  <c r="D18" i="9"/>
  <c r="C18" i="9"/>
  <c r="AM21" i="9"/>
  <c r="E23" i="9"/>
  <c r="D23" i="9"/>
  <c r="C23" i="9"/>
  <c r="AM20" i="9"/>
  <c r="AB20" i="9"/>
  <c r="Q20" i="9"/>
  <c r="E17" i="9"/>
  <c r="D17" i="9"/>
  <c r="C17" i="9"/>
  <c r="AB19" i="9"/>
  <c r="Q19" i="9"/>
  <c r="E6" i="9"/>
  <c r="D6" i="9"/>
  <c r="C6" i="9"/>
  <c r="AM18" i="9"/>
  <c r="AB18" i="9"/>
  <c r="Q18" i="9"/>
  <c r="E12" i="9"/>
  <c r="D12" i="9"/>
  <c r="C12" i="9"/>
  <c r="AM17" i="9"/>
  <c r="AB17" i="9"/>
  <c r="Q17" i="9"/>
  <c r="E9" i="9"/>
  <c r="D9" i="9"/>
  <c r="C9" i="9"/>
  <c r="E16" i="9"/>
  <c r="D16" i="9"/>
  <c r="C16" i="9"/>
  <c r="AM15" i="9"/>
  <c r="AB15" i="9"/>
  <c r="Q15" i="9"/>
  <c r="E25" i="9"/>
  <c r="D25" i="9"/>
  <c r="C25" i="9"/>
  <c r="AM14" i="9"/>
  <c r="AB14" i="9"/>
  <c r="Q14" i="9"/>
  <c r="E22" i="9"/>
  <c r="D22" i="9"/>
  <c r="C22" i="9"/>
  <c r="AB13" i="9"/>
  <c r="Q13" i="9"/>
  <c r="E5" i="9"/>
  <c r="D5" i="9"/>
  <c r="C5" i="9"/>
  <c r="AM12" i="9"/>
  <c r="AB12" i="9"/>
  <c r="Q12" i="9"/>
  <c r="E4" i="9"/>
  <c r="D4" i="9"/>
  <c r="C4" i="9"/>
  <c r="AM11" i="9"/>
  <c r="E15" i="9"/>
  <c r="D15" i="9"/>
  <c r="C15" i="9"/>
  <c r="AB10" i="9"/>
  <c r="Q10" i="9"/>
  <c r="E3" i="9"/>
  <c r="D3" i="9"/>
  <c r="C3" i="9"/>
  <c r="AM9" i="9"/>
  <c r="AB9" i="9"/>
  <c r="Q9" i="9"/>
  <c r="E7" i="9"/>
  <c r="D7" i="9"/>
  <c r="C7" i="9"/>
  <c r="AM8" i="9"/>
  <c r="AB8" i="9"/>
  <c r="Q8" i="9"/>
  <c r="E11" i="9"/>
  <c r="D11" i="9"/>
  <c r="C11" i="9"/>
  <c r="AB7" i="9"/>
  <c r="Q7" i="9"/>
  <c r="E10" i="9"/>
  <c r="D10" i="9"/>
  <c r="C10" i="9"/>
  <c r="AM6" i="9"/>
  <c r="E14" i="9"/>
  <c r="D14" i="9"/>
  <c r="C14" i="9"/>
  <c r="AM5" i="9"/>
  <c r="AB5" i="9"/>
  <c r="Q5" i="9"/>
  <c r="E13" i="9"/>
  <c r="D13" i="9"/>
  <c r="C13" i="9"/>
  <c r="AB4" i="9"/>
  <c r="Q4" i="9"/>
  <c r="E21" i="9"/>
  <c r="D21" i="9"/>
  <c r="E43" i="6" s="1"/>
  <c r="C21" i="9"/>
  <c r="D43" i="6" s="1"/>
  <c r="AM3" i="9"/>
  <c r="AB3" i="9"/>
  <c r="Q3" i="9"/>
  <c r="E8" i="9"/>
  <c r="D8" i="9"/>
  <c r="C8" i="9"/>
  <c r="AM2" i="9"/>
  <c r="AB2" i="9"/>
  <c r="Q2" i="9"/>
  <c r="E2" i="9"/>
  <c r="D2" i="9"/>
  <c r="C2" i="9"/>
  <c r="AM6" i="10"/>
  <c r="AM36" i="10"/>
  <c r="AM35" i="10"/>
  <c r="AM33" i="10"/>
  <c r="AM32" i="10"/>
  <c r="AM30" i="10"/>
  <c r="AB30" i="10"/>
  <c r="Q30" i="10"/>
  <c r="AM29" i="10"/>
  <c r="AB29" i="10"/>
  <c r="E25" i="10"/>
  <c r="Q29" i="10"/>
  <c r="AB28" i="10"/>
  <c r="Q28" i="10"/>
  <c r="AM27" i="10"/>
  <c r="AB27" i="10"/>
  <c r="D18" i="10"/>
  <c r="Q27" i="10"/>
  <c r="AM26" i="10"/>
  <c r="AB25" i="10"/>
  <c r="Q25" i="10"/>
  <c r="D25" i="10"/>
  <c r="AM24" i="10"/>
  <c r="AB24" i="10"/>
  <c r="Q24" i="10"/>
  <c r="AM23" i="10"/>
  <c r="AB23" i="10"/>
  <c r="Q23" i="10"/>
  <c r="C23" i="10"/>
  <c r="AB22" i="10"/>
  <c r="E11" i="10"/>
  <c r="Q22" i="10"/>
  <c r="AM21" i="10"/>
  <c r="AM20" i="10"/>
  <c r="AB20" i="10"/>
  <c r="Q20" i="10"/>
  <c r="AB19" i="10"/>
  <c r="Q19" i="10"/>
  <c r="AM18" i="10"/>
  <c r="AB18" i="10"/>
  <c r="E9" i="10"/>
  <c r="Q18" i="10"/>
  <c r="AM17" i="10"/>
  <c r="AB17" i="10"/>
  <c r="E23" i="10"/>
  <c r="Q17" i="10"/>
  <c r="AM15" i="10"/>
  <c r="AB15" i="10"/>
  <c r="Q15" i="10"/>
  <c r="E21" i="10"/>
  <c r="D21" i="10"/>
  <c r="C21" i="10"/>
  <c r="AM14" i="10"/>
  <c r="AB14" i="10"/>
  <c r="Q14" i="10"/>
  <c r="AB13" i="10"/>
  <c r="D17" i="10"/>
  <c r="Q13" i="10"/>
  <c r="AM12" i="10"/>
  <c r="D23" i="10"/>
  <c r="AB12" i="10"/>
  <c r="Q12" i="10"/>
  <c r="E4" i="10"/>
  <c r="D4" i="10"/>
  <c r="C4" i="10"/>
  <c r="AM11" i="10"/>
  <c r="AB10" i="10"/>
  <c r="Q10" i="10"/>
  <c r="E17" i="10"/>
  <c r="C17" i="10"/>
  <c r="AM9" i="10"/>
  <c r="AB9" i="10"/>
  <c r="Q9" i="10"/>
  <c r="AM8" i="10"/>
  <c r="AB8" i="10"/>
  <c r="Q8" i="10"/>
  <c r="D11" i="10"/>
  <c r="C11" i="10"/>
  <c r="AB7" i="10"/>
  <c r="D2" i="10"/>
  <c r="Q7" i="10"/>
  <c r="D9" i="10"/>
  <c r="C9" i="10"/>
  <c r="AM5" i="10"/>
  <c r="AB5" i="10"/>
  <c r="Q5" i="10"/>
  <c r="AB4" i="10"/>
  <c r="Q4" i="10"/>
  <c r="AM3" i="10"/>
  <c r="AB3" i="10"/>
  <c r="Q3" i="10"/>
  <c r="AM2" i="10"/>
  <c r="C18" i="10"/>
  <c r="AB2" i="10"/>
  <c r="Q2" i="10"/>
  <c r="E2" i="10"/>
  <c r="AS30" i="6"/>
  <c r="AS27" i="6"/>
  <c r="AS23" i="6"/>
  <c r="AS25" i="6"/>
  <c r="AS46" i="6"/>
  <c r="AS33" i="6"/>
  <c r="AS44" i="6"/>
  <c r="AS18" i="6"/>
  <c r="AS14" i="6"/>
  <c r="AS24" i="6"/>
  <c r="AS29" i="6"/>
  <c r="AS40" i="6"/>
  <c r="AS38" i="6"/>
  <c r="AS28" i="6"/>
  <c r="AS17" i="6"/>
  <c r="AS19" i="6"/>
  <c r="AS7" i="6"/>
  <c r="AG46" i="6"/>
  <c r="AG31" i="6"/>
  <c r="AG27" i="6"/>
  <c r="AG38" i="6"/>
  <c r="AG7" i="6"/>
  <c r="AG29" i="6"/>
  <c r="AG18" i="6"/>
  <c r="AG33" i="6"/>
  <c r="AG24" i="6"/>
  <c r="AG14" i="6"/>
  <c r="U7" i="6"/>
  <c r="U9" i="6"/>
  <c r="U25" i="6"/>
  <c r="U38" i="6"/>
  <c r="U12" i="6"/>
  <c r="U40" i="6"/>
  <c r="U29" i="6"/>
  <c r="U18" i="6"/>
  <c r="U28" i="6"/>
  <c r="U24" i="6"/>
  <c r="U33" i="6"/>
  <c r="U27" i="6"/>
  <c r="U23" i="6"/>
  <c r="U46" i="6"/>
  <c r="V27" i="6"/>
  <c r="AT36" i="4"/>
  <c r="AS36" i="4"/>
  <c r="AR36" i="4"/>
  <c r="AQ36" i="4"/>
  <c r="AU36" i="4" s="1"/>
  <c r="AM36" i="4"/>
  <c r="AU35" i="4"/>
  <c r="AT35" i="4"/>
  <c r="AS35" i="4"/>
  <c r="AM35" i="4"/>
  <c r="AT33" i="4"/>
  <c r="AS33" i="4"/>
  <c r="AR33" i="4"/>
  <c r="AQ33" i="4"/>
  <c r="AU33" i="4" s="1"/>
  <c r="AM33" i="4"/>
  <c r="AU32" i="4"/>
  <c r="AT32" i="4"/>
  <c r="AS32" i="4"/>
  <c r="AM32" i="4"/>
  <c r="AT30" i="4"/>
  <c r="AS30" i="4"/>
  <c r="AR30" i="4"/>
  <c r="AQ30" i="4"/>
  <c r="AU30" i="4" s="1"/>
  <c r="AM30" i="4"/>
  <c r="AU29" i="4"/>
  <c r="AT29" i="4"/>
  <c r="AS29" i="4"/>
  <c r="AM29" i="4"/>
  <c r="AT27" i="4"/>
  <c r="AS27" i="4"/>
  <c r="AR27" i="4"/>
  <c r="AQ27" i="4"/>
  <c r="AS39" i="6" s="1"/>
  <c r="AM27" i="4"/>
  <c r="AU26" i="4"/>
  <c r="AT26" i="4"/>
  <c r="AS26" i="4"/>
  <c r="AM26" i="4"/>
  <c r="AT24" i="4"/>
  <c r="AS24" i="4"/>
  <c r="AR24" i="4"/>
  <c r="AQ24" i="4"/>
  <c r="AM24" i="4"/>
  <c r="AU23" i="4"/>
  <c r="AT23" i="4"/>
  <c r="AS23" i="4"/>
  <c r="AM23" i="4"/>
  <c r="AT21" i="4"/>
  <c r="AS21" i="4"/>
  <c r="AR21" i="4"/>
  <c r="AQ21" i="4"/>
  <c r="AU21" i="4" s="1"/>
  <c r="AM21" i="4"/>
  <c r="AU20" i="4"/>
  <c r="AT20" i="4"/>
  <c r="AS20" i="4"/>
  <c r="AM20" i="4"/>
  <c r="AT18" i="4"/>
  <c r="AS18" i="4"/>
  <c r="AR18" i="4"/>
  <c r="AQ18" i="4"/>
  <c r="AS20" i="6" s="1"/>
  <c r="AM18" i="4"/>
  <c r="AU17" i="4"/>
  <c r="AT17" i="4"/>
  <c r="AS17" i="4"/>
  <c r="AM17" i="4"/>
  <c r="AT15" i="4"/>
  <c r="AS15" i="4"/>
  <c r="AR15" i="4"/>
  <c r="AQ15" i="4"/>
  <c r="AU15" i="4" s="1"/>
  <c r="AM15" i="4"/>
  <c r="AU14" i="4"/>
  <c r="AT14" i="4"/>
  <c r="AS14" i="4"/>
  <c r="AM14" i="4"/>
  <c r="AT12" i="4"/>
  <c r="AS12" i="4"/>
  <c r="AR12" i="4"/>
  <c r="AQ12" i="4"/>
  <c r="AS21" i="6" s="1"/>
  <c r="AM12" i="4"/>
  <c r="AU11" i="4"/>
  <c r="AT11" i="4"/>
  <c r="AS11" i="4"/>
  <c r="AM11" i="4"/>
  <c r="AT9" i="4"/>
  <c r="AS9" i="4"/>
  <c r="F10" i="4" s="1"/>
  <c r="AR9" i="4"/>
  <c r="AQ9" i="4"/>
  <c r="AU9" i="4" s="1"/>
  <c r="AM9" i="4"/>
  <c r="AU8" i="4"/>
  <c r="AT8" i="4"/>
  <c r="AS8" i="4"/>
  <c r="AM8" i="4"/>
  <c r="AT6" i="4"/>
  <c r="AS6" i="4"/>
  <c r="AR6" i="4"/>
  <c r="AQ6" i="4"/>
  <c r="AU6" i="4" s="1"/>
  <c r="AM6" i="4"/>
  <c r="AU5" i="4"/>
  <c r="AT5" i="4"/>
  <c r="AS5" i="4"/>
  <c r="AM5" i="4"/>
  <c r="AI30" i="4"/>
  <c r="AH30" i="4"/>
  <c r="AB30" i="4"/>
  <c r="AI29" i="4"/>
  <c r="AH29" i="4"/>
  <c r="AG29" i="4"/>
  <c r="AG30" i="4" s="1"/>
  <c r="AF29" i="4"/>
  <c r="AF30" i="4" s="1"/>
  <c r="AJ30" i="4" s="1"/>
  <c r="AB29" i="4"/>
  <c r="AI28" i="4"/>
  <c r="AH28" i="4"/>
  <c r="AG28" i="4"/>
  <c r="AF28" i="4"/>
  <c r="AJ28" i="4" s="1"/>
  <c r="AB28" i="4"/>
  <c r="AJ27" i="4"/>
  <c r="AI27" i="4"/>
  <c r="AH27" i="4"/>
  <c r="AB27" i="4"/>
  <c r="AI25" i="4"/>
  <c r="AH25" i="4"/>
  <c r="AB25" i="4"/>
  <c r="AI24" i="4"/>
  <c r="AH24" i="4"/>
  <c r="AG24" i="4"/>
  <c r="AG25" i="4" s="1"/>
  <c r="AF24" i="4"/>
  <c r="AF25" i="4" s="1"/>
  <c r="AJ25" i="4" s="1"/>
  <c r="AB24" i="4"/>
  <c r="AI23" i="4"/>
  <c r="AH23" i="4"/>
  <c r="AG23" i="4"/>
  <c r="AF23" i="4"/>
  <c r="AJ23" i="4" s="1"/>
  <c r="AB23" i="4"/>
  <c r="AJ22" i="4"/>
  <c r="AI22" i="4"/>
  <c r="AH22" i="4"/>
  <c r="AB22" i="4"/>
  <c r="AI20" i="4"/>
  <c r="AH20" i="4"/>
  <c r="AB20" i="4"/>
  <c r="AI19" i="4"/>
  <c r="AH19" i="4"/>
  <c r="AG19" i="4"/>
  <c r="AG20" i="4" s="1"/>
  <c r="AF19" i="4"/>
  <c r="AF20" i="4" s="1"/>
  <c r="AJ20" i="4" s="1"/>
  <c r="AB19" i="4"/>
  <c r="AI18" i="4"/>
  <c r="AH18" i="4"/>
  <c r="AG18" i="4"/>
  <c r="AF18" i="4"/>
  <c r="AJ18" i="4" s="1"/>
  <c r="AB18" i="4"/>
  <c r="AJ17" i="4"/>
  <c r="AI17" i="4"/>
  <c r="AH17" i="4"/>
  <c r="AB17" i="4"/>
  <c r="AI15" i="4"/>
  <c r="AH15" i="4"/>
  <c r="AB15" i="4"/>
  <c r="AI14" i="4"/>
  <c r="AH14" i="4"/>
  <c r="AG14" i="4"/>
  <c r="AG15" i="4" s="1"/>
  <c r="AF14" i="4"/>
  <c r="AG32" i="6" s="1"/>
  <c r="AB14" i="4"/>
  <c r="AI13" i="4"/>
  <c r="AH13" i="4"/>
  <c r="AG13" i="4"/>
  <c r="AF13" i="4"/>
  <c r="AB13" i="4"/>
  <c r="AJ12" i="4"/>
  <c r="AI12" i="4"/>
  <c r="AH12" i="4"/>
  <c r="F4" i="4" s="1"/>
  <c r="G38" i="6" s="1"/>
  <c r="AB12" i="4"/>
  <c r="AI10" i="4"/>
  <c r="AH10" i="4"/>
  <c r="AB10" i="4"/>
  <c r="AI9" i="4"/>
  <c r="AH9" i="4"/>
  <c r="AG9" i="4"/>
  <c r="AG10" i="4" s="1"/>
  <c r="AF9" i="4"/>
  <c r="AB9" i="4"/>
  <c r="AI8" i="4"/>
  <c r="AH8" i="4"/>
  <c r="AG8" i="4"/>
  <c r="AF8" i="4"/>
  <c r="H7" i="4" s="1"/>
  <c r="AB8" i="4"/>
  <c r="AJ7" i="4"/>
  <c r="AI7" i="4"/>
  <c r="AH7" i="4"/>
  <c r="AB7" i="4"/>
  <c r="S30" i="4"/>
  <c r="X30" i="4" s="1"/>
  <c r="R30" i="4"/>
  <c r="W30" i="4" s="1"/>
  <c r="Q30" i="4"/>
  <c r="X29" i="4"/>
  <c r="T34" i="6" s="1"/>
  <c r="W29" i="4"/>
  <c r="S34" i="6" s="1"/>
  <c r="V29" i="4"/>
  <c r="V30" i="4" s="1"/>
  <c r="U29" i="4"/>
  <c r="U30" i="4" s="1"/>
  <c r="Y30" i="4" s="1"/>
  <c r="Q29" i="4"/>
  <c r="V28" i="4"/>
  <c r="U28" i="4"/>
  <c r="S28" i="4"/>
  <c r="X28" i="4" s="1"/>
  <c r="R28" i="4"/>
  <c r="W28" i="4" s="1"/>
  <c r="Q28" i="4"/>
  <c r="Y27" i="4"/>
  <c r="X27" i="4"/>
  <c r="W27" i="4"/>
  <c r="Q27" i="4"/>
  <c r="S25" i="4"/>
  <c r="X25" i="4" s="1"/>
  <c r="R25" i="4"/>
  <c r="W25" i="4" s="1"/>
  <c r="Q25" i="4"/>
  <c r="X24" i="4"/>
  <c r="T13" i="6" s="1"/>
  <c r="W24" i="4"/>
  <c r="S13" i="6" s="1"/>
  <c r="V24" i="4"/>
  <c r="V25" i="4" s="1"/>
  <c r="U24" i="4"/>
  <c r="Y24" i="4" s="1"/>
  <c r="Q24" i="4"/>
  <c r="V23" i="4"/>
  <c r="U23" i="4"/>
  <c r="Y23" i="4" s="1"/>
  <c r="P44" i="6" s="1"/>
  <c r="S23" i="4"/>
  <c r="X23" i="4" s="1"/>
  <c r="T44" i="6" s="1"/>
  <c r="R23" i="4"/>
  <c r="W23" i="4" s="1"/>
  <c r="S44" i="6" s="1"/>
  <c r="Q23" i="4"/>
  <c r="Y22" i="4"/>
  <c r="X22" i="4"/>
  <c r="W22" i="4"/>
  <c r="Q22" i="4"/>
  <c r="S20" i="4"/>
  <c r="X20" i="4" s="1"/>
  <c r="R20" i="4"/>
  <c r="W20" i="4" s="1"/>
  <c r="Q20" i="4"/>
  <c r="X19" i="4"/>
  <c r="W19" i="4"/>
  <c r="V19" i="4"/>
  <c r="V20" i="4" s="1"/>
  <c r="U19" i="4"/>
  <c r="U20" i="4" s="1"/>
  <c r="Y20" i="4" s="1"/>
  <c r="Q19" i="4"/>
  <c r="V18" i="4"/>
  <c r="U18" i="4"/>
  <c r="S18" i="4"/>
  <c r="X18" i="4" s="1"/>
  <c r="R18" i="4"/>
  <c r="W18" i="4" s="1"/>
  <c r="Q18" i="4"/>
  <c r="Y17" i="4"/>
  <c r="X17" i="4"/>
  <c r="W17" i="4"/>
  <c r="Q17" i="4"/>
  <c r="X15" i="4"/>
  <c r="T41" i="6" s="1"/>
  <c r="R15" i="4"/>
  <c r="W15" i="4" s="1"/>
  <c r="S41" i="6" s="1"/>
  <c r="Q15" i="4"/>
  <c r="X14" i="4"/>
  <c r="T39" i="6" s="1"/>
  <c r="W14" i="4"/>
  <c r="S39" i="6" s="1"/>
  <c r="V14" i="4"/>
  <c r="V15" i="4" s="1"/>
  <c r="U14" i="4"/>
  <c r="U15" i="4" s="1"/>
  <c r="Y15" i="4" s="1"/>
  <c r="Q14" i="4"/>
  <c r="V13" i="4"/>
  <c r="U13" i="4"/>
  <c r="Y13" i="4" s="1"/>
  <c r="X13" i="4"/>
  <c r="R13" i="4"/>
  <c r="W13" i="4" s="1"/>
  <c r="Q13" i="4"/>
  <c r="Y12" i="4"/>
  <c r="Y45" i="4" s="1"/>
  <c r="X12" i="4"/>
  <c r="T38" i="6" s="1"/>
  <c r="W12" i="4"/>
  <c r="S38" i="6" s="1"/>
  <c r="Q12" i="4"/>
  <c r="S10" i="4"/>
  <c r="X10" i="4" s="1"/>
  <c r="R10" i="4"/>
  <c r="W10" i="4" s="1"/>
  <c r="Q10" i="4"/>
  <c r="X9" i="4"/>
  <c r="T21" i="6" s="1"/>
  <c r="W9" i="4"/>
  <c r="S21" i="6" s="1"/>
  <c r="V9" i="4"/>
  <c r="V10" i="4" s="1"/>
  <c r="U9" i="4"/>
  <c r="U10" i="4" s="1"/>
  <c r="Y10" i="4" s="1"/>
  <c r="Q9" i="4"/>
  <c r="V8" i="4"/>
  <c r="U8" i="4"/>
  <c r="Y8" i="4" s="1"/>
  <c r="S8" i="4"/>
  <c r="X8" i="4" s="1"/>
  <c r="R8" i="4"/>
  <c r="W8" i="4" s="1"/>
  <c r="Q8" i="4"/>
  <c r="Y7" i="4"/>
  <c r="R12" i="6" s="1"/>
  <c r="X7" i="4"/>
  <c r="T12" i="6" s="1"/>
  <c r="W7" i="4"/>
  <c r="S12" i="6" s="1"/>
  <c r="Q7" i="4"/>
  <c r="AT42" i="5"/>
  <c r="AS42" i="5"/>
  <c r="AR42" i="5"/>
  <c r="AQ42" i="5"/>
  <c r="AU42" i="5" s="1"/>
  <c r="AM42" i="5"/>
  <c r="AU41" i="5"/>
  <c r="AT41" i="5"/>
  <c r="AS41" i="5"/>
  <c r="AM41" i="5"/>
  <c r="AT39" i="5"/>
  <c r="AS39" i="5"/>
  <c r="AR39" i="5"/>
  <c r="AQ39" i="5"/>
  <c r="AU39" i="5" s="1"/>
  <c r="AM39" i="5"/>
  <c r="AU38" i="5"/>
  <c r="AT38" i="5"/>
  <c r="AS38" i="5"/>
  <c r="AM38" i="5"/>
  <c r="AT36" i="5"/>
  <c r="G8" i="5" s="1"/>
  <c r="AS36" i="5"/>
  <c r="F8" i="5" s="1"/>
  <c r="AR36" i="5"/>
  <c r="AQ36" i="5"/>
  <c r="AU36" i="5" s="1"/>
  <c r="AM36" i="5"/>
  <c r="AU35" i="5"/>
  <c r="AT35" i="5"/>
  <c r="AS35" i="5"/>
  <c r="AM35" i="5"/>
  <c r="AI35" i="5"/>
  <c r="AH35" i="5"/>
  <c r="AG35" i="5"/>
  <c r="AB35" i="5"/>
  <c r="S35" i="5"/>
  <c r="X35" i="5" s="1"/>
  <c r="R35" i="5"/>
  <c r="W35" i="5" s="1"/>
  <c r="Q35" i="5"/>
  <c r="AJ34" i="5"/>
  <c r="AJ58" i="5" s="1"/>
  <c r="AI34" i="5"/>
  <c r="AH34" i="5"/>
  <c r="AG34" i="5"/>
  <c r="AF34" i="5"/>
  <c r="AF35" i="5" s="1"/>
  <c r="AJ35" i="5" s="1"/>
  <c r="AB34" i="5"/>
  <c r="X34" i="5"/>
  <c r="T16" i="6" s="1"/>
  <c r="W34" i="5"/>
  <c r="S16" i="6" s="1"/>
  <c r="V34" i="5"/>
  <c r="V35" i="5" s="1"/>
  <c r="U34" i="5"/>
  <c r="Y34" i="5" s="1"/>
  <c r="R16" i="6" s="1"/>
  <c r="Q34" i="5"/>
  <c r="AT33" i="5"/>
  <c r="AS33" i="5"/>
  <c r="AR33" i="5"/>
  <c r="AQ33" i="5"/>
  <c r="AU33" i="5" s="1"/>
  <c r="AM33" i="5"/>
  <c r="AJ33" i="5"/>
  <c r="AI33" i="5"/>
  <c r="G13" i="5" s="1"/>
  <c r="AH33" i="5"/>
  <c r="AG33" i="5"/>
  <c r="AF33" i="5"/>
  <c r="AB33" i="5"/>
  <c r="V33" i="5"/>
  <c r="U33" i="5"/>
  <c r="Y33" i="5" s="1"/>
  <c r="P19" i="6" s="1"/>
  <c r="S33" i="5"/>
  <c r="X33" i="5" s="1"/>
  <c r="T19" i="6" s="1"/>
  <c r="R33" i="5"/>
  <c r="W33" i="5" s="1"/>
  <c r="S19" i="6" s="1"/>
  <c r="Q33" i="5"/>
  <c r="AU32" i="5"/>
  <c r="AT32" i="5"/>
  <c r="AS32" i="5"/>
  <c r="AM32" i="5"/>
  <c r="AJ32" i="5"/>
  <c r="AJ57" i="5" s="1"/>
  <c r="AI32" i="5"/>
  <c r="G20" i="5" s="1"/>
  <c r="AH32" i="5"/>
  <c r="AB32" i="5"/>
  <c r="Y32" i="5"/>
  <c r="E28" i="5" s="1"/>
  <c r="X32" i="5"/>
  <c r="W32" i="5"/>
  <c r="Q32" i="5"/>
  <c r="AT30" i="5"/>
  <c r="G16" i="5" s="1"/>
  <c r="AS30" i="5"/>
  <c r="F16" i="5" s="1"/>
  <c r="AR30" i="5"/>
  <c r="AQ30" i="5"/>
  <c r="AU30" i="5" s="1"/>
  <c r="AM30" i="5"/>
  <c r="AI30" i="5"/>
  <c r="G5" i="5" s="1"/>
  <c r="AH30" i="5"/>
  <c r="AB30" i="5"/>
  <c r="X30" i="5"/>
  <c r="S30" i="5"/>
  <c r="R30" i="5"/>
  <c r="W30" i="5" s="1"/>
  <c r="Q30" i="5"/>
  <c r="AU29" i="5"/>
  <c r="AT29" i="5"/>
  <c r="AS29" i="5"/>
  <c r="F20" i="5" s="1"/>
  <c r="AM29" i="5"/>
  <c r="AI29" i="5"/>
  <c r="AH29" i="5"/>
  <c r="AG29" i="5"/>
  <c r="AG30" i="5" s="1"/>
  <c r="AF29" i="5"/>
  <c r="AF30" i="5" s="1"/>
  <c r="AB29" i="5"/>
  <c r="Y29" i="5"/>
  <c r="Y55" i="5" s="1"/>
  <c r="X29" i="5"/>
  <c r="W29" i="5"/>
  <c r="V29" i="5"/>
  <c r="V30" i="5" s="1"/>
  <c r="U29" i="5"/>
  <c r="U30" i="5" s="1"/>
  <c r="Q29" i="5"/>
  <c r="AI28" i="5"/>
  <c r="AH28" i="5"/>
  <c r="AG28" i="5"/>
  <c r="AF28" i="5"/>
  <c r="AJ28" i="5" s="1"/>
  <c r="AB28" i="5"/>
  <c r="V28" i="5"/>
  <c r="U28" i="5"/>
  <c r="H29" i="5" s="1"/>
  <c r="S28" i="5"/>
  <c r="X28" i="5" s="1"/>
  <c r="R28" i="5"/>
  <c r="W28" i="5" s="1"/>
  <c r="Q28" i="5"/>
  <c r="H28" i="5"/>
  <c r="AT27" i="5"/>
  <c r="AS27" i="5"/>
  <c r="AR27" i="5"/>
  <c r="AQ27" i="5"/>
  <c r="AU27" i="5" s="1"/>
  <c r="AM27" i="5"/>
  <c r="AJ27" i="5"/>
  <c r="AJ54" i="5" s="1"/>
  <c r="AI27" i="5"/>
  <c r="AH27" i="5"/>
  <c r="AB27" i="5"/>
  <c r="Y27" i="5"/>
  <c r="C7" i="5" s="1"/>
  <c r="X27" i="5"/>
  <c r="W27" i="5"/>
  <c r="Q27" i="5"/>
  <c r="AU26" i="5"/>
  <c r="AT26" i="5"/>
  <c r="AS26" i="5"/>
  <c r="AM26" i="5"/>
  <c r="G26" i="5"/>
  <c r="AI25" i="5"/>
  <c r="AH25" i="5"/>
  <c r="AB25" i="5"/>
  <c r="S25" i="5"/>
  <c r="X25" i="5" s="1"/>
  <c r="T22" i="6" s="1"/>
  <c r="R25" i="5"/>
  <c r="W25" i="5" s="1"/>
  <c r="S22" i="6" s="1"/>
  <c r="Q25" i="5"/>
  <c r="G25" i="5"/>
  <c r="AU24" i="5"/>
  <c r="AT24" i="5"/>
  <c r="AS24" i="5"/>
  <c r="AR24" i="5"/>
  <c r="AQ24" i="5"/>
  <c r="AS42" i="6" s="1"/>
  <c r="AM24" i="5"/>
  <c r="AI24" i="5"/>
  <c r="AH24" i="5"/>
  <c r="AG24" i="5"/>
  <c r="AG25" i="5" s="1"/>
  <c r="AF24" i="5"/>
  <c r="AJ24" i="5" s="1"/>
  <c r="AJ52" i="5" s="1"/>
  <c r="AB24" i="5"/>
  <c r="X24" i="5"/>
  <c r="T5" i="6" s="1"/>
  <c r="W24" i="5"/>
  <c r="S5" i="6" s="1"/>
  <c r="V24" i="5"/>
  <c r="V25" i="5" s="1"/>
  <c r="U24" i="5"/>
  <c r="Y24" i="5" s="1"/>
  <c r="P5" i="6" s="1"/>
  <c r="Q24" i="5"/>
  <c r="AU23" i="5"/>
  <c r="AT23" i="5"/>
  <c r="AS23" i="5"/>
  <c r="AM23" i="5"/>
  <c r="AI23" i="5"/>
  <c r="AH23" i="5"/>
  <c r="F26" i="5" s="1"/>
  <c r="AG23" i="5"/>
  <c r="AF23" i="5"/>
  <c r="AJ23" i="5" s="1"/>
  <c r="AB23" i="5"/>
  <c r="X23" i="5"/>
  <c r="W23" i="5"/>
  <c r="V23" i="5"/>
  <c r="U23" i="5"/>
  <c r="H10" i="5" s="1"/>
  <c r="S23" i="5"/>
  <c r="R23" i="5"/>
  <c r="Q23" i="5"/>
  <c r="AJ22" i="5"/>
  <c r="AJ51" i="5" s="1"/>
  <c r="AI22" i="5"/>
  <c r="AH22" i="5"/>
  <c r="AB22" i="5"/>
  <c r="Y22" i="5"/>
  <c r="Y51" i="5" s="1"/>
  <c r="X22" i="5"/>
  <c r="W22" i="5"/>
  <c r="Q22" i="5"/>
  <c r="AU21" i="5"/>
  <c r="AT21" i="5"/>
  <c r="G11" i="5" s="1"/>
  <c r="AS21" i="5"/>
  <c r="AR21" i="5"/>
  <c r="AQ21" i="5"/>
  <c r="AS8" i="6" s="1"/>
  <c r="AM21" i="5"/>
  <c r="H21" i="5"/>
  <c r="AU20" i="5"/>
  <c r="AT20" i="5"/>
  <c r="AS20" i="5"/>
  <c r="AM20" i="5"/>
  <c r="AI20" i="5"/>
  <c r="G24" i="5" s="1"/>
  <c r="AH20" i="5"/>
  <c r="F24" i="5" s="1"/>
  <c r="AG20" i="5"/>
  <c r="AF20" i="5"/>
  <c r="AJ20" i="5" s="1"/>
  <c r="E24" i="5" s="1"/>
  <c r="AB20" i="5"/>
  <c r="W20" i="5"/>
  <c r="U20" i="5"/>
  <c r="Y20" i="5" s="1"/>
  <c r="S20" i="5"/>
  <c r="X20" i="5" s="1"/>
  <c r="R20" i="5"/>
  <c r="Q20" i="5"/>
  <c r="AI19" i="5"/>
  <c r="G6" i="5" s="1"/>
  <c r="AH19" i="5"/>
  <c r="F6" i="5" s="1"/>
  <c r="AG19" i="5"/>
  <c r="AF19" i="5"/>
  <c r="AJ19" i="5" s="1"/>
  <c r="AB19" i="5"/>
  <c r="X19" i="5"/>
  <c r="T9" i="6" s="1"/>
  <c r="W19" i="5"/>
  <c r="S9" i="6" s="1"/>
  <c r="V19" i="5"/>
  <c r="V20" i="5" s="1"/>
  <c r="U19" i="5"/>
  <c r="Q19" i="5"/>
  <c r="AU18" i="5"/>
  <c r="AT18" i="5"/>
  <c r="AS18" i="5"/>
  <c r="AR18" i="5"/>
  <c r="AQ18" i="5"/>
  <c r="AM18" i="5"/>
  <c r="AI18" i="5"/>
  <c r="G17" i="5" s="1"/>
  <c r="AH18" i="5"/>
  <c r="F17" i="5" s="1"/>
  <c r="AG18" i="5"/>
  <c r="AF18" i="5"/>
  <c r="AJ18" i="5" s="1"/>
  <c r="AB18" i="5"/>
  <c r="V18" i="5"/>
  <c r="U18" i="5"/>
  <c r="Y18" i="5" s="1"/>
  <c r="S18" i="5"/>
  <c r="X18" i="5" s="1"/>
  <c r="R18" i="5"/>
  <c r="W18" i="5" s="1"/>
  <c r="Q18" i="5"/>
  <c r="AU17" i="5"/>
  <c r="AT17" i="5"/>
  <c r="AS17" i="5"/>
  <c r="AM17" i="5"/>
  <c r="AJ17" i="5"/>
  <c r="AI17" i="5"/>
  <c r="AH17" i="5"/>
  <c r="F15" i="5" s="1"/>
  <c r="AB17" i="5"/>
  <c r="Y17" i="5"/>
  <c r="E26" i="5" s="1"/>
  <c r="X17" i="5"/>
  <c r="T28" i="6" s="1"/>
  <c r="W17" i="5"/>
  <c r="S28" i="6" s="1"/>
  <c r="Q17" i="5"/>
  <c r="H17" i="5"/>
  <c r="AT15" i="5"/>
  <c r="AS15" i="5"/>
  <c r="AR15" i="5"/>
  <c r="AQ15" i="5"/>
  <c r="AU15" i="5" s="1"/>
  <c r="AM15" i="5"/>
  <c r="AI15" i="5"/>
  <c r="AH15" i="5"/>
  <c r="F25" i="5" s="1"/>
  <c r="AB15" i="5"/>
  <c r="S15" i="5"/>
  <c r="X15" i="5" s="1"/>
  <c r="R15" i="5"/>
  <c r="W15" i="5" s="1"/>
  <c r="Q15" i="5"/>
  <c r="G15" i="5"/>
  <c r="AU14" i="5"/>
  <c r="AT14" i="5"/>
  <c r="AS14" i="5"/>
  <c r="AM14" i="5"/>
  <c r="AI14" i="5"/>
  <c r="AH14" i="5"/>
  <c r="F23" i="5" s="1"/>
  <c r="AG14" i="5"/>
  <c r="AG15" i="5" s="1"/>
  <c r="AF14" i="5"/>
  <c r="AJ14" i="5" s="1"/>
  <c r="AB14" i="5"/>
  <c r="X14" i="5"/>
  <c r="T36" i="6" s="1"/>
  <c r="W14" i="5"/>
  <c r="S36" i="6" s="1"/>
  <c r="V14" i="5"/>
  <c r="V15" i="5" s="1"/>
  <c r="U14" i="5"/>
  <c r="U15" i="5" s="1"/>
  <c r="Q14" i="5"/>
  <c r="H14" i="5"/>
  <c r="AJ13" i="5"/>
  <c r="AI13" i="5"/>
  <c r="AH13" i="5"/>
  <c r="AG13" i="5"/>
  <c r="AF13" i="5"/>
  <c r="AB13" i="5"/>
  <c r="V13" i="5"/>
  <c r="U13" i="5"/>
  <c r="Y13" i="5" s="1"/>
  <c r="E9" i="5" s="1"/>
  <c r="S13" i="5"/>
  <c r="X13" i="5" s="1"/>
  <c r="R13" i="5"/>
  <c r="W13" i="5" s="1"/>
  <c r="Q13" i="5"/>
  <c r="H13" i="5"/>
  <c r="F13" i="5"/>
  <c r="AT12" i="5"/>
  <c r="AS12" i="5"/>
  <c r="AR12" i="5"/>
  <c r="AQ12" i="5"/>
  <c r="AU12" i="5" s="1"/>
  <c r="AM12" i="5"/>
  <c r="AJ12" i="5"/>
  <c r="AJ45" i="5" s="1"/>
  <c r="AI12" i="5"/>
  <c r="G14" i="5" s="1"/>
  <c r="AH12" i="5"/>
  <c r="F14" i="5" s="1"/>
  <c r="AB12" i="5"/>
  <c r="Y12" i="5"/>
  <c r="C21" i="5" s="1"/>
  <c r="X12" i="5"/>
  <c r="W12" i="5"/>
  <c r="Q12" i="5"/>
  <c r="AU11" i="5"/>
  <c r="AT11" i="5"/>
  <c r="AS11" i="5"/>
  <c r="AM11" i="5"/>
  <c r="AI10" i="5"/>
  <c r="AH10" i="5"/>
  <c r="AB10" i="5"/>
  <c r="S10" i="5"/>
  <c r="X10" i="5" s="1"/>
  <c r="R10" i="5"/>
  <c r="W10" i="5" s="1"/>
  <c r="Q10" i="5"/>
  <c r="AT9" i="5"/>
  <c r="G19" i="5" s="1"/>
  <c r="AS9" i="5"/>
  <c r="AR9" i="5"/>
  <c r="AQ9" i="5"/>
  <c r="AU9" i="5" s="1"/>
  <c r="AM9" i="5"/>
  <c r="AI9" i="5"/>
  <c r="G12" i="5" s="1"/>
  <c r="AH9" i="5"/>
  <c r="AG9" i="5"/>
  <c r="AG10" i="5" s="1"/>
  <c r="AF9" i="5"/>
  <c r="AJ9" i="5" s="1"/>
  <c r="AJ43" i="5" s="1"/>
  <c r="AB9" i="5"/>
  <c r="X9" i="5"/>
  <c r="W9" i="5"/>
  <c r="V9" i="5"/>
  <c r="V10" i="5" s="1"/>
  <c r="U9" i="5"/>
  <c r="H8" i="5" s="1"/>
  <c r="Q9" i="5"/>
  <c r="H9" i="5"/>
  <c r="G9" i="5"/>
  <c r="F9" i="5"/>
  <c r="AU8" i="5"/>
  <c r="AT8" i="5"/>
  <c r="AS8" i="5"/>
  <c r="AM8" i="5"/>
  <c r="AI8" i="5"/>
  <c r="AH8" i="5"/>
  <c r="AG8" i="5"/>
  <c r="AF8" i="5"/>
  <c r="AJ8" i="5" s="1"/>
  <c r="AB8" i="5"/>
  <c r="V8" i="5"/>
  <c r="U8" i="5"/>
  <c r="Y8" i="5" s="1"/>
  <c r="S8" i="5"/>
  <c r="X8" i="5" s="1"/>
  <c r="R8" i="5"/>
  <c r="W8" i="5" s="1"/>
  <c r="Q8" i="5"/>
  <c r="AJ7" i="5"/>
  <c r="AJ42" i="5" s="1"/>
  <c r="AI7" i="5"/>
  <c r="AH7" i="5"/>
  <c r="F21" i="5" s="1"/>
  <c r="AB7" i="5"/>
  <c r="Y7" i="5"/>
  <c r="Y42" i="5" s="1"/>
  <c r="X7" i="5"/>
  <c r="W7" i="5"/>
  <c r="Q7" i="5"/>
  <c r="H7" i="5"/>
  <c r="G7" i="5"/>
  <c r="F7" i="5"/>
  <c r="D7" i="5"/>
  <c r="AT6" i="5"/>
  <c r="AS6" i="5"/>
  <c r="AR6" i="5"/>
  <c r="AQ6" i="5"/>
  <c r="AU6" i="5" s="1"/>
  <c r="AM6" i="5"/>
  <c r="AU5" i="5"/>
  <c r="AT5" i="5"/>
  <c r="AS5" i="5"/>
  <c r="AM5" i="5"/>
  <c r="AI5" i="5"/>
  <c r="AH5" i="5"/>
  <c r="F2" i="5" s="1"/>
  <c r="AG5" i="5"/>
  <c r="AF5" i="5"/>
  <c r="AJ5" i="5" s="1"/>
  <c r="AB5" i="5"/>
  <c r="X5" i="5"/>
  <c r="W5" i="5"/>
  <c r="S5" i="5"/>
  <c r="R5" i="5"/>
  <c r="Q5" i="5"/>
  <c r="AI4" i="5"/>
  <c r="AH4" i="5"/>
  <c r="AG4" i="5"/>
  <c r="AF4" i="5"/>
  <c r="AJ4" i="5" s="1"/>
  <c r="AB4" i="5"/>
  <c r="X4" i="5"/>
  <c r="W4" i="5"/>
  <c r="V4" i="5"/>
  <c r="V5" i="5" s="1"/>
  <c r="U4" i="5"/>
  <c r="Y4" i="5" s="1"/>
  <c r="Y40" i="5" s="1"/>
  <c r="Q4" i="5"/>
  <c r="H4" i="5"/>
  <c r="G4" i="5"/>
  <c r="AT3" i="5"/>
  <c r="G22" i="5" s="1"/>
  <c r="AS3" i="5"/>
  <c r="AR3" i="5"/>
  <c r="AQ3" i="5"/>
  <c r="AU3" i="5" s="1"/>
  <c r="AM3" i="5"/>
  <c r="AI3" i="5"/>
  <c r="G10" i="5" s="1"/>
  <c r="AH3" i="5"/>
  <c r="F10" i="5" s="1"/>
  <c r="AG3" i="5"/>
  <c r="AF3" i="5"/>
  <c r="AJ3" i="5" s="1"/>
  <c r="AB3" i="5"/>
  <c r="V3" i="5"/>
  <c r="U3" i="5"/>
  <c r="Y3" i="5" s="1"/>
  <c r="R14" i="6" s="1"/>
  <c r="S3" i="5"/>
  <c r="X3" i="5" s="1"/>
  <c r="T14" i="6" s="1"/>
  <c r="R3" i="5"/>
  <c r="W3" i="5" s="1"/>
  <c r="S14" i="6" s="1"/>
  <c r="Q3" i="5"/>
  <c r="AU2" i="5"/>
  <c r="AT2" i="5"/>
  <c r="G3" i="5" s="1"/>
  <c r="AS2" i="5"/>
  <c r="F3" i="5" s="1"/>
  <c r="AM2" i="5"/>
  <c r="AJ2" i="5"/>
  <c r="C28" i="5" s="1"/>
  <c r="AI2" i="5"/>
  <c r="G28" i="5" s="1"/>
  <c r="AH2" i="5"/>
  <c r="F28" i="5" s="1"/>
  <c r="AB2" i="5"/>
  <c r="Y2" i="5"/>
  <c r="D4" i="5" s="1"/>
  <c r="X2" i="5"/>
  <c r="W2" i="5"/>
  <c r="Q2" i="5"/>
  <c r="S5" i="4"/>
  <c r="X5" i="4" s="1"/>
  <c r="R5" i="4"/>
  <c r="S3" i="4"/>
  <c r="R3" i="4"/>
  <c r="S30" i="2"/>
  <c r="R30" i="2"/>
  <c r="S28" i="2"/>
  <c r="R28" i="2"/>
  <c r="S25" i="2"/>
  <c r="R25" i="2"/>
  <c r="S23" i="2"/>
  <c r="R23" i="2"/>
  <c r="S20" i="2"/>
  <c r="R20" i="2"/>
  <c r="S18" i="2"/>
  <c r="R18" i="2"/>
  <c r="S15" i="2"/>
  <c r="R15" i="2"/>
  <c r="S13" i="2"/>
  <c r="R13" i="2"/>
  <c r="S5" i="2"/>
  <c r="R5" i="2"/>
  <c r="S3" i="2"/>
  <c r="R3" i="2"/>
  <c r="U4" i="4"/>
  <c r="F19" i="4"/>
  <c r="H4" i="4"/>
  <c r="I38" i="6" s="1"/>
  <c r="AI5" i="4"/>
  <c r="AH5" i="4"/>
  <c r="AB5" i="4"/>
  <c r="Q5" i="4"/>
  <c r="H14" i="4"/>
  <c r="AI4" i="4"/>
  <c r="AH4" i="4"/>
  <c r="AG4" i="4"/>
  <c r="AG5" i="4" s="1"/>
  <c r="AF4" i="4"/>
  <c r="AJ4" i="4" s="1"/>
  <c r="AB4" i="4"/>
  <c r="X4" i="4"/>
  <c r="W4" i="4"/>
  <c r="S32" i="6" s="1"/>
  <c r="V4" i="4"/>
  <c r="V5" i="4" s="1"/>
  <c r="Q4" i="4"/>
  <c r="AT3" i="4"/>
  <c r="AS3" i="4"/>
  <c r="F24" i="4" s="1"/>
  <c r="AR3" i="4"/>
  <c r="AQ3" i="4"/>
  <c r="AU3" i="4" s="1"/>
  <c r="AM3" i="4"/>
  <c r="AI3" i="4"/>
  <c r="AH3" i="4"/>
  <c r="AG3" i="4"/>
  <c r="AF3" i="4"/>
  <c r="AJ3" i="4" s="1"/>
  <c r="AB3" i="4"/>
  <c r="V3" i="4"/>
  <c r="U3" i="4"/>
  <c r="Q3" i="4"/>
  <c r="AU2" i="4"/>
  <c r="AT2" i="4"/>
  <c r="AS2" i="4"/>
  <c r="AM2" i="4"/>
  <c r="AJ2" i="4"/>
  <c r="AI2" i="4"/>
  <c r="AH2" i="4"/>
  <c r="AB2" i="4"/>
  <c r="Y2" i="4"/>
  <c r="R25" i="6" s="1"/>
  <c r="X2" i="4"/>
  <c r="T25" i="6" s="1"/>
  <c r="W2" i="4"/>
  <c r="Q2" i="4"/>
  <c r="U14" i="3"/>
  <c r="AT36" i="3"/>
  <c r="AS36" i="3"/>
  <c r="AR36" i="3"/>
  <c r="AQ36" i="3"/>
  <c r="AU36" i="3" s="1"/>
  <c r="AM36" i="3"/>
  <c r="AU35" i="3"/>
  <c r="AT35" i="3"/>
  <c r="AS35" i="3"/>
  <c r="AM35" i="3"/>
  <c r="AT33" i="3"/>
  <c r="AS33" i="3"/>
  <c r="F21" i="3" s="1"/>
  <c r="AR33" i="3"/>
  <c r="AQ33" i="3"/>
  <c r="AU33" i="3" s="1"/>
  <c r="AM33" i="3"/>
  <c r="AU32" i="3"/>
  <c r="AT32" i="3"/>
  <c r="AS32" i="3"/>
  <c r="AM32" i="3"/>
  <c r="AT30" i="3"/>
  <c r="AS30" i="3"/>
  <c r="AR30" i="3"/>
  <c r="AQ30" i="3"/>
  <c r="AU30" i="3" s="1"/>
  <c r="AM30" i="3"/>
  <c r="AU29" i="3"/>
  <c r="AT29" i="3"/>
  <c r="AS29" i="3"/>
  <c r="AM29" i="3"/>
  <c r="AT27" i="3"/>
  <c r="AS27" i="3"/>
  <c r="AR27" i="3"/>
  <c r="AQ27" i="3"/>
  <c r="AU27" i="3" s="1"/>
  <c r="AM27" i="3"/>
  <c r="AU26" i="3"/>
  <c r="AT26" i="3"/>
  <c r="AS26" i="3"/>
  <c r="AM26" i="3"/>
  <c r="AU24" i="3"/>
  <c r="AT24" i="3"/>
  <c r="AS24" i="3"/>
  <c r="AR24" i="3"/>
  <c r="AQ24" i="3"/>
  <c r="AM24" i="3"/>
  <c r="AU23" i="3"/>
  <c r="AT23" i="3"/>
  <c r="AS23" i="3"/>
  <c r="AM23" i="3"/>
  <c r="AT21" i="3"/>
  <c r="AS21" i="3"/>
  <c r="AR21" i="3"/>
  <c r="AQ21" i="3"/>
  <c r="AU21" i="3" s="1"/>
  <c r="AM21" i="3"/>
  <c r="AU20" i="3"/>
  <c r="AT20" i="3"/>
  <c r="AS20" i="3"/>
  <c r="AM20" i="3"/>
  <c r="AU18" i="3"/>
  <c r="AT18" i="3"/>
  <c r="AS18" i="3"/>
  <c r="AR18" i="3"/>
  <c r="AQ18" i="3"/>
  <c r="AM18" i="3"/>
  <c r="AU17" i="3"/>
  <c r="AT17" i="3"/>
  <c r="G23" i="3" s="1"/>
  <c r="AS17" i="3"/>
  <c r="AM17" i="3"/>
  <c r="AT15" i="3"/>
  <c r="AS15" i="3"/>
  <c r="AR15" i="3"/>
  <c r="AQ15" i="3"/>
  <c r="AU15" i="3" s="1"/>
  <c r="AM15" i="3"/>
  <c r="AU14" i="3"/>
  <c r="AT14" i="3"/>
  <c r="AS14" i="3"/>
  <c r="AM14" i="3"/>
  <c r="AT12" i="3"/>
  <c r="G7" i="3" s="1"/>
  <c r="AS12" i="3"/>
  <c r="AR12" i="3"/>
  <c r="AQ12" i="3"/>
  <c r="H7" i="3" s="1"/>
  <c r="AM12" i="3"/>
  <c r="AU11" i="3"/>
  <c r="AT11" i="3"/>
  <c r="G11" i="3" s="1"/>
  <c r="H24" i="6" s="1"/>
  <c r="AS11" i="3"/>
  <c r="AM11" i="3"/>
  <c r="AT9" i="3"/>
  <c r="AS9" i="3"/>
  <c r="AR9" i="3"/>
  <c r="AQ9" i="3"/>
  <c r="AU9" i="3" s="1"/>
  <c r="D15" i="3" s="1"/>
  <c r="AM9" i="3"/>
  <c r="AU8" i="3"/>
  <c r="AT8" i="3"/>
  <c r="AS8" i="3"/>
  <c r="AM8" i="3"/>
  <c r="AU6" i="3"/>
  <c r="AT6" i="3"/>
  <c r="AS6" i="3"/>
  <c r="AR6" i="3"/>
  <c r="AQ6" i="3"/>
  <c r="AM6" i="3"/>
  <c r="AU5" i="3"/>
  <c r="AT5" i="3"/>
  <c r="AS5" i="3"/>
  <c r="AM5" i="3"/>
  <c r="AI30" i="3"/>
  <c r="AH30" i="3"/>
  <c r="AF30" i="3"/>
  <c r="AJ30" i="3" s="1"/>
  <c r="AB30" i="3"/>
  <c r="AI29" i="3"/>
  <c r="AH29" i="3"/>
  <c r="AG29" i="3"/>
  <c r="AG30" i="3" s="1"/>
  <c r="AF29" i="3"/>
  <c r="AJ29" i="3" s="1"/>
  <c r="AB29" i="3"/>
  <c r="AI28" i="3"/>
  <c r="AH28" i="3"/>
  <c r="F23" i="3" s="1"/>
  <c r="AG28" i="3"/>
  <c r="AF28" i="3"/>
  <c r="AJ28" i="3" s="1"/>
  <c r="AB28" i="3"/>
  <c r="AJ27" i="3"/>
  <c r="AI27" i="3"/>
  <c r="AH27" i="3"/>
  <c r="AB27" i="3"/>
  <c r="AI25" i="3"/>
  <c r="AH25" i="3"/>
  <c r="F18" i="3" s="1"/>
  <c r="AF25" i="3"/>
  <c r="AJ25" i="3" s="1"/>
  <c r="AB25" i="3"/>
  <c r="AJ24" i="3"/>
  <c r="AI24" i="3"/>
  <c r="AH24" i="3"/>
  <c r="F24" i="3" s="1"/>
  <c r="AG24" i="3"/>
  <c r="AG25" i="3" s="1"/>
  <c r="AF24" i="3"/>
  <c r="AB24" i="3"/>
  <c r="AJ23" i="3"/>
  <c r="AI23" i="3"/>
  <c r="G8" i="3" s="1"/>
  <c r="AH23" i="3"/>
  <c r="AG23" i="3"/>
  <c r="AF23" i="3"/>
  <c r="AB23" i="3"/>
  <c r="AJ22" i="3"/>
  <c r="AI22" i="3"/>
  <c r="AH22" i="3"/>
  <c r="AB22" i="3"/>
  <c r="AI20" i="3"/>
  <c r="AH20" i="3"/>
  <c r="AF20" i="3"/>
  <c r="AJ20" i="3" s="1"/>
  <c r="AB20" i="3"/>
  <c r="AJ19" i="3"/>
  <c r="AI19" i="3"/>
  <c r="G17" i="3" s="1"/>
  <c r="AH19" i="3"/>
  <c r="AG19" i="3"/>
  <c r="AG20" i="3" s="1"/>
  <c r="AF19" i="3"/>
  <c r="AB19" i="3"/>
  <c r="AI18" i="3"/>
  <c r="AH18" i="3"/>
  <c r="AG18" i="3"/>
  <c r="AF18" i="3"/>
  <c r="AJ18" i="3" s="1"/>
  <c r="AB18" i="3"/>
  <c r="AJ17" i="3"/>
  <c r="AI17" i="3"/>
  <c r="G14" i="3" s="1"/>
  <c r="AH17" i="3"/>
  <c r="F14" i="3" s="1"/>
  <c r="AB17" i="3"/>
  <c r="AI15" i="3"/>
  <c r="AH15" i="3"/>
  <c r="F7" i="3" s="1"/>
  <c r="AB15" i="3"/>
  <c r="AI14" i="3"/>
  <c r="AH14" i="3"/>
  <c r="AG14" i="3"/>
  <c r="AG15" i="3" s="1"/>
  <c r="AF14" i="3"/>
  <c r="AF15" i="3" s="1"/>
  <c r="AJ15" i="3" s="1"/>
  <c r="AB14" i="3"/>
  <c r="AI13" i="3"/>
  <c r="AH13" i="3"/>
  <c r="AG13" i="3"/>
  <c r="AF13" i="3"/>
  <c r="AJ13" i="3" s="1"/>
  <c r="AB13" i="3"/>
  <c r="AJ12" i="3"/>
  <c r="AI12" i="3"/>
  <c r="G5" i="3" s="1"/>
  <c r="AH12" i="3"/>
  <c r="AB12" i="3"/>
  <c r="AI10" i="3"/>
  <c r="G25" i="3" s="1"/>
  <c r="H46" i="6" s="1"/>
  <c r="AH10" i="3"/>
  <c r="F25" i="3" s="1"/>
  <c r="G46" i="6" s="1"/>
  <c r="AB10" i="3"/>
  <c r="AI9" i="3"/>
  <c r="AH9" i="3"/>
  <c r="AG9" i="3"/>
  <c r="AG10" i="3" s="1"/>
  <c r="AF9" i="3"/>
  <c r="AF10" i="3" s="1"/>
  <c r="AJ10" i="3" s="1"/>
  <c r="AB9" i="3"/>
  <c r="AI8" i="3"/>
  <c r="AH8" i="3"/>
  <c r="F11" i="3" s="1"/>
  <c r="G24" i="6" s="1"/>
  <c r="AG8" i="3"/>
  <c r="AF8" i="3"/>
  <c r="AJ8" i="3" s="1"/>
  <c r="AB8" i="3"/>
  <c r="AJ7" i="3"/>
  <c r="AI7" i="3"/>
  <c r="AH7" i="3"/>
  <c r="AB7" i="3"/>
  <c r="X30" i="3"/>
  <c r="W30" i="3"/>
  <c r="Q30" i="3"/>
  <c r="X29" i="3"/>
  <c r="W29" i="3"/>
  <c r="V29" i="3"/>
  <c r="V30" i="3" s="1"/>
  <c r="U29" i="3"/>
  <c r="U30" i="3" s="1"/>
  <c r="Y30" i="3" s="1"/>
  <c r="Q29" i="3"/>
  <c r="V28" i="3"/>
  <c r="U28" i="3"/>
  <c r="Y28" i="3" s="1"/>
  <c r="W28" i="3"/>
  <c r="Q28" i="3"/>
  <c r="Y27" i="3"/>
  <c r="X27" i="3"/>
  <c r="W27" i="3"/>
  <c r="Q27" i="3"/>
  <c r="T25" i="3"/>
  <c r="S25" i="3"/>
  <c r="R25" i="3"/>
  <c r="Q25" i="3"/>
  <c r="X24" i="3"/>
  <c r="W24" i="3"/>
  <c r="V24" i="3"/>
  <c r="V25" i="3" s="1"/>
  <c r="U24" i="3"/>
  <c r="U25" i="3" s="1"/>
  <c r="Y25" i="3" s="1"/>
  <c r="Q24" i="3"/>
  <c r="Y23" i="3"/>
  <c r="E22" i="3" s="1"/>
  <c r="V23" i="3"/>
  <c r="U23" i="3"/>
  <c r="T23" i="3"/>
  <c r="W23" i="3" s="1"/>
  <c r="S23" i="3"/>
  <c r="X23" i="3" s="1"/>
  <c r="R23" i="3"/>
  <c r="Q23" i="3"/>
  <c r="Y22" i="3"/>
  <c r="X22" i="3"/>
  <c r="W22" i="3"/>
  <c r="Q22" i="3"/>
  <c r="X20" i="3"/>
  <c r="T20" i="3"/>
  <c r="W20" i="3" s="1"/>
  <c r="S20" i="3"/>
  <c r="R20" i="3"/>
  <c r="Q20" i="3"/>
  <c r="X19" i="3"/>
  <c r="W19" i="3"/>
  <c r="V19" i="3"/>
  <c r="V20" i="3" s="1"/>
  <c r="U19" i="3"/>
  <c r="Y19" i="3" s="1"/>
  <c r="Q19" i="3"/>
  <c r="V18" i="3"/>
  <c r="U18" i="3"/>
  <c r="Y18" i="3" s="1"/>
  <c r="T18" i="3"/>
  <c r="S18" i="3"/>
  <c r="R18" i="3"/>
  <c r="Q18" i="3"/>
  <c r="Y17" i="3"/>
  <c r="X17" i="3"/>
  <c r="W17" i="3"/>
  <c r="Q17" i="3"/>
  <c r="V15" i="3"/>
  <c r="U15" i="3"/>
  <c r="Y15" i="3" s="1"/>
  <c r="W15" i="3"/>
  <c r="Q15" i="3"/>
  <c r="X14" i="3"/>
  <c r="W14" i="3"/>
  <c r="V14" i="3"/>
  <c r="Y14" i="3"/>
  <c r="C12" i="3" s="1"/>
  <c r="Q14" i="3"/>
  <c r="Y13" i="3"/>
  <c r="V13" i="3"/>
  <c r="U13" i="3"/>
  <c r="X13" i="3"/>
  <c r="W13" i="3"/>
  <c r="Q13" i="3"/>
  <c r="Y12" i="3"/>
  <c r="X12" i="3"/>
  <c r="W12" i="3"/>
  <c r="Q12" i="3"/>
  <c r="U10" i="3"/>
  <c r="Y10" i="3" s="1"/>
  <c r="Q10" i="3"/>
  <c r="X9" i="3"/>
  <c r="W9" i="3"/>
  <c r="V9" i="3"/>
  <c r="V10" i="3" s="1"/>
  <c r="U9" i="3"/>
  <c r="Y9" i="3" s="1"/>
  <c r="Q9" i="3"/>
  <c r="V8" i="3"/>
  <c r="U8" i="3"/>
  <c r="Y8" i="3" s="1"/>
  <c r="Q8" i="3"/>
  <c r="Y7" i="3"/>
  <c r="X7" i="3"/>
  <c r="W7" i="3"/>
  <c r="Q7" i="3"/>
  <c r="Y5" i="3"/>
  <c r="Y4" i="3"/>
  <c r="Y2" i="3"/>
  <c r="V4" i="3"/>
  <c r="V5" i="3" s="1"/>
  <c r="U4" i="3"/>
  <c r="U5" i="3" s="1"/>
  <c r="V3" i="3"/>
  <c r="U3" i="3"/>
  <c r="Y3" i="3" s="1"/>
  <c r="T3" i="3"/>
  <c r="T5" i="3"/>
  <c r="S5" i="3"/>
  <c r="R5" i="3"/>
  <c r="S3" i="3"/>
  <c r="R3" i="3"/>
  <c r="H3" i="3"/>
  <c r="H17" i="3"/>
  <c r="G18" i="3"/>
  <c r="H23" i="3"/>
  <c r="G9" i="3"/>
  <c r="H15" i="3"/>
  <c r="H12" i="3"/>
  <c r="E12" i="3"/>
  <c r="H14" i="3"/>
  <c r="F8" i="3"/>
  <c r="H20" i="3"/>
  <c r="I33" i="6" s="1"/>
  <c r="H5" i="3"/>
  <c r="E5" i="3"/>
  <c r="D5" i="3"/>
  <c r="C5" i="3"/>
  <c r="H9" i="3"/>
  <c r="H13" i="3"/>
  <c r="E13" i="3"/>
  <c r="D13" i="3"/>
  <c r="C13" i="3"/>
  <c r="AI5" i="3"/>
  <c r="G6" i="3" s="1"/>
  <c r="AH5" i="3"/>
  <c r="F6" i="3" s="1"/>
  <c r="AB5" i="3"/>
  <c r="Q5" i="3"/>
  <c r="AI4" i="3"/>
  <c r="G4" i="3" s="1"/>
  <c r="AH4" i="3"/>
  <c r="F4" i="3" s="1"/>
  <c r="AG4" i="3"/>
  <c r="AG5" i="3" s="1"/>
  <c r="AF4" i="3"/>
  <c r="AF5" i="3" s="1"/>
  <c r="AB4" i="3"/>
  <c r="X4" i="3"/>
  <c r="W4" i="3"/>
  <c r="Q4" i="3"/>
  <c r="AU3" i="3"/>
  <c r="AT3" i="3"/>
  <c r="AS3" i="3"/>
  <c r="AR3" i="3"/>
  <c r="AQ3" i="3"/>
  <c r="AM3" i="3"/>
  <c r="AI3" i="3"/>
  <c r="AH3" i="3"/>
  <c r="AG3" i="3"/>
  <c r="AF3" i="3"/>
  <c r="AJ3" i="3" s="1"/>
  <c r="AB3" i="3"/>
  <c r="Q3" i="3"/>
  <c r="AU2" i="3"/>
  <c r="AT2" i="3"/>
  <c r="G22" i="3" s="1"/>
  <c r="AS2" i="3"/>
  <c r="F22" i="3" s="1"/>
  <c r="AM2" i="3"/>
  <c r="AJ2" i="3"/>
  <c r="E20" i="3" s="1"/>
  <c r="AI2" i="3"/>
  <c r="G20" i="3" s="1"/>
  <c r="H33" i="6" s="1"/>
  <c r="AH2" i="3"/>
  <c r="AB2" i="3"/>
  <c r="X2" i="3"/>
  <c r="W2" i="3"/>
  <c r="Q2" i="3"/>
  <c r="H22" i="3"/>
  <c r="D22" i="3"/>
  <c r="C22" i="3"/>
  <c r="H14" i="2"/>
  <c r="H23" i="2"/>
  <c r="H15" i="2"/>
  <c r="H12" i="2"/>
  <c r="E24" i="2"/>
  <c r="D15" i="2"/>
  <c r="D6" i="2"/>
  <c r="D19" i="2"/>
  <c r="AT36" i="2"/>
  <c r="AS36" i="2"/>
  <c r="AR36" i="2"/>
  <c r="AQ36" i="2"/>
  <c r="AU36" i="2" s="1"/>
  <c r="AU35" i="2"/>
  <c r="AT35" i="2"/>
  <c r="AS35" i="2"/>
  <c r="AQ33" i="2"/>
  <c r="AU33" i="2" s="1"/>
  <c r="AR33" i="2"/>
  <c r="AS33" i="2"/>
  <c r="AT33" i="2"/>
  <c r="AU32" i="2"/>
  <c r="AT32" i="2"/>
  <c r="AS32" i="2"/>
  <c r="AT30" i="2"/>
  <c r="AS30" i="2"/>
  <c r="AR30" i="2"/>
  <c r="AQ30" i="2"/>
  <c r="AU30" i="2" s="1"/>
  <c r="AU29" i="2"/>
  <c r="AT29" i="2"/>
  <c r="AS29" i="2"/>
  <c r="AT27" i="2"/>
  <c r="AS27" i="2"/>
  <c r="AR27" i="2"/>
  <c r="AQ27" i="2"/>
  <c r="AU27" i="2" s="1"/>
  <c r="AU26" i="2"/>
  <c r="AT26" i="2"/>
  <c r="AS26" i="2"/>
  <c r="AQ24" i="2"/>
  <c r="AU24" i="2" s="1"/>
  <c r="AR24" i="2"/>
  <c r="AS24" i="2"/>
  <c r="AT24" i="2"/>
  <c r="AU23" i="2"/>
  <c r="AT23" i="2"/>
  <c r="AS23" i="2"/>
  <c r="AT21" i="2"/>
  <c r="AS21" i="2"/>
  <c r="AR21" i="2"/>
  <c r="AQ21" i="2"/>
  <c r="AU21" i="2" s="1"/>
  <c r="AU20" i="2"/>
  <c r="AT20" i="2"/>
  <c r="AS20" i="2"/>
  <c r="AT18" i="2"/>
  <c r="AS18" i="2"/>
  <c r="AR18" i="2"/>
  <c r="AQ18" i="2"/>
  <c r="AU18" i="2" s="1"/>
  <c r="AU17" i="2"/>
  <c r="AT17" i="2"/>
  <c r="AS17" i="2"/>
  <c r="AT15" i="2"/>
  <c r="AS15" i="2"/>
  <c r="AR15" i="2"/>
  <c r="AQ15" i="2"/>
  <c r="AU15" i="2" s="1"/>
  <c r="AU14" i="2"/>
  <c r="C15" i="2" s="1"/>
  <c r="AT14" i="2"/>
  <c r="AS14" i="2"/>
  <c r="AT12" i="2"/>
  <c r="AS12" i="2"/>
  <c r="AR12" i="2"/>
  <c r="AQ12" i="2"/>
  <c r="AU12" i="2" s="1"/>
  <c r="AU11" i="2"/>
  <c r="AT11" i="2"/>
  <c r="AS11" i="2"/>
  <c r="AT9" i="2"/>
  <c r="AS9" i="2"/>
  <c r="AR9" i="2"/>
  <c r="AQ9" i="2"/>
  <c r="AU9" i="2" s="1"/>
  <c r="AU8" i="2"/>
  <c r="AT8" i="2"/>
  <c r="AS8" i="2"/>
  <c r="AT6" i="2"/>
  <c r="AS6" i="2"/>
  <c r="AR6" i="2"/>
  <c r="AQ6" i="2"/>
  <c r="AU6" i="2" s="1"/>
  <c r="AU5" i="2"/>
  <c r="AT5" i="2"/>
  <c r="AS5" i="2"/>
  <c r="AQ3" i="2"/>
  <c r="AU3" i="2" s="1"/>
  <c r="E6" i="2" s="1"/>
  <c r="AM36" i="2"/>
  <c r="AM35" i="2"/>
  <c r="AM33" i="2"/>
  <c r="AM32" i="2"/>
  <c r="AM30" i="2"/>
  <c r="AM29" i="2"/>
  <c r="AM27" i="2"/>
  <c r="AM26" i="2"/>
  <c r="AM24" i="2"/>
  <c r="AM23" i="2"/>
  <c r="AM21" i="2"/>
  <c r="AM20" i="2"/>
  <c r="AM18" i="2"/>
  <c r="AM17" i="2"/>
  <c r="AM15" i="2"/>
  <c r="AM14" i="2"/>
  <c r="AM12" i="2"/>
  <c r="AM11" i="2"/>
  <c r="AM9" i="2"/>
  <c r="AM8" i="2"/>
  <c r="AM6" i="2"/>
  <c r="AM5" i="2"/>
  <c r="AT3" i="2"/>
  <c r="AS3" i="2"/>
  <c r="AR3" i="2"/>
  <c r="AM3" i="2"/>
  <c r="AU2" i="2"/>
  <c r="AT2" i="2"/>
  <c r="AS2" i="2"/>
  <c r="AM2" i="2"/>
  <c r="AG29" i="2"/>
  <c r="AG30" i="2" s="1"/>
  <c r="AF29" i="2"/>
  <c r="AF30" i="2" s="1"/>
  <c r="AJ30" i="2" s="1"/>
  <c r="AG28" i="2"/>
  <c r="AF28" i="2"/>
  <c r="AJ28" i="2" s="1"/>
  <c r="AG24" i="2"/>
  <c r="AG25" i="2" s="1"/>
  <c r="AF24" i="2"/>
  <c r="AF25" i="2" s="1"/>
  <c r="AJ25" i="2" s="1"/>
  <c r="AG23" i="2"/>
  <c r="AF23" i="2"/>
  <c r="AJ23" i="2" s="1"/>
  <c r="AG19" i="2"/>
  <c r="AG20" i="2" s="1"/>
  <c r="AF19" i="2"/>
  <c r="AF20" i="2" s="1"/>
  <c r="AJ20" i="2" s="1"/>
  <c r="AG18" i="2"/>
  <c r="AF18" i="2"/>
  <c r="AJ18" i="2" s="1"/>
  <c r="AG14" i="2"/>
  <c r="AG15" i="2" s="1"/>
  <c r="AF14" i="2"/>
  <c r="AF15" i="2" s="1"/>
  <c r="AJ15" i="2" s="1"/>
  <c r="AG13" i="2"/>
  <c r="AF13" i="2"/>
  <c r="AJ13" i="2" s="1"/>
  <c r="AG9" i="2"/>
  <c r="AG10" i="2" s="1"/>
  <c r="AF9" i="2"/>
  <c r="AF10" i="2" s="1"/>
  <c r="AJ10" i="2" s="1"/>
  <c r="C19" i="2" s="1"/>
  <c r="AG8" i="2"/>
  <c r="AF8" i="2"/>
  <c r="AJ8" i="2" s="1"/>
  <c r="AG3" i="2"/>
  <c r="AF3" i="2"/>
  <c r="AJ3" i="2" s="1"/>
  <c r="C24" i="2" s="1"/>
  <c r="AG4" i="2"/>
  <c r="AG5" i="2" s="1"/>
  <c r="AF4" i="2"/>
  <c r="AF5" i="2" s="1"/>
  <c r="AJ5" i="2" s="1"/>
  <c r="AJ2" i="2"/>
  <c r="AI30" i="2"/>
  <c r="AH30" i="2"/>
  <c r="AB30" i="2"/>
  <c r="AI29" i="2"/>
  <c r="AH29" i="2"/>
  <c r="F25" i="2" s="1"/>
  <c r="G23" i="6" s="1"/>
  <c r="AB29" i="2"/>
  <c r="AI28" i="2"/>
  <c r="AH28" i="2"/>
  <c r="AB28" i="2"/>
  <c r="AJ27" i="2"/>
  <c r="AI27" i="2"/>
  <c r="AH27" i="2"/>
  <c r="AB27" i="2"/>
  <c r="AI25" i="2"/>
  <c r="AH25" i="2"/>
  <c r="AB25" i="2"/>
  <c r="AI24" i="2"/>
  <c r="AH24" i="2"/>
  <c r="AB24" i="2"/>
  <c r="AI23" i="2"/>
  <c r="AH23" i="2"/>
  <c r="AB23" i="2"/>
  <c r="AJ22" i="2"/>
  <c r="AI22" i="2"/>
  <c r="AH22" i="2"/>
  <c r="AB22" i="2"/>
  <c r="AI20" i="2"/>
  <c r="G4" i="2" s="1"/>
  <c r="AH20" i="2"/>
  <c r="AB20" i="2"/>
  <c r="AI19" i="2"/>
  <c r="AH19" i="2"/>
  <c r="AB19" i="2"/>
  <c r="AI18" i="2"/>
  <c r="AH18" i="2"/>
  <c r="AB18" i="2"/>
  <c r="AJ17" i="2"/>
  <c r="AI17" i="2"/>
  <c r="AH17" i="2"/>
  <c r="AB17" i="2"/>
  <c r="AI15" i="2"/>
  <c r="AH15" i="2"/>
  <c r="F20" i="2" s="1"/>
  <c r="AB15" i="2"/>
  <c r="AI14" i="2"/>
  <c r="G17" i="2" s="1"/>
  <c r="AH14" i="2"/>
  <c r="AB14" i="2"/>
  <c r="AI13" i="2"/>
  <c r="AH13" i="2"/>
  <c r="AB13" i="2"/>
  <c r="AJ12" i="2"/>
  <c r="AI12" i="2"/>
  <c r="AH12" i="2"/>
  <c r="AB12" i="2"/>
  <c r="AI10" i="2"/>
  <c r="AH10" i="2"/>
  <c r="AB10" i="2"/>
  <c r="AI9" i="2"/>
  <c r="AH9" i="2"/>
  <c r="AB9" i="2"/>
  <c r="AI8" i="2"/>
  <c r="G2" i="2" s="1"/>
  <c r="AH8" i="2"/>
  <c r="AB8" i="2"/>
  <c r="AJ7" i="2"/>
  <c r="AI7" i="2"/>
  <c r="AH7" i="2"/>
  <c r="AB7" i="2"/>
  <c r="AI5" i="2"/>
  <c r="G6" i="2" s="1"/>
  <c r="AH5" i="2"/>
  <c r="AB5" i="2"/>
  <c r="AI4" i="2"/>
  <c r="AH4" i="2"/>
  <c r="F11" i="2" s="1"/>
  <c r="AB4" i="2"/>
  <c r="AI3" i="2"/>
  <c r="AH3" i="2"/>
  <c r="F24" i="2" s="1"/>
  <c r="AB3" i="2"/>
  <c r="AI2" i="2"/>
  <c r="G14" i="2" s="1"/>
  <c r="AH2" i="2"/>
  <c r="AB2" i="2"/>
  <c r="Q30" i="2"/>
  <c r="Q29" i="2"/>
  <c r="Q28" i="2"/>
  <c r="Q27" i="2"/>
  <c r="Q25" i="2"/>
  <c r="Q24" i="2"/>
  <c r="Q23" i="2"/>
  <c r="Q22" i="2"/>
  <c r="Q20" i="2"/>
  <c r="Q19" i="2"/>
  <c r="Q18" i="2"/>
  <c r="Q17" i="2"/>
  <c r="Q15" i="2"/>
  <c r="Q14" i="2"/>
  <c r="Q13" i="2"/>
  <c r="Q12" i="2"/>
  <c r="Q10" i="2"/>
  <c r="Q9" i="2"/>
  <c r="Q8" i="2"/>
  <c r="Q7" i="2"/>
  <c r="Q3" i="2"/>
  <c r="Q4" i="2"/>
  <c r="Q5" i="2"/>
  <c r="Q2" i="2"/>
  <c r="V29" i="2"/>
  <c r="V30" i="2" s="1"/>
  <c r="V24" i="2"/>
  <c r="V25" i="2" s="1"/>
  <c r="V19" i="2"/>
  <c r="V20" i="2" s="1"/>
  <c r="V14" i="2"/>
  <c r="V15" i="2" s="1"/>
  <c r="V9" i="2"/>
  <c r="V10" i="2" s="1"/>
  <c r="Y27" i="2"/>
  <c r="C14" i="2" s="1"/>
  <c r="Y22" i="2"/>
  <c r="C8" i="2" s="1"/>
  <c r="Y17" i="2"/>
  <c r="C23" i="2" s="1"/>
  <c r="Y12" i="2"/>
  <c r="Y7" i="2"/>
  <c r="E2" i="2" s="1"/>
  <c r="U29" i="2"/>
  <c r="U30" i="2" s="1"/>
  <c r="Y30" i="2" s="1"/>
  <c r="U24" i="2"/>
  <c r="U25" i="2" s="1"/>
  <c r="Y25" i="2" s="1"/>
  <c r="E21" i="2" s="1"/>
  <c r="U19" i="2"/>
  <c r="U20" i="2" s="1"/>
  <c r="Y20" i="2" s="1"/>
  <c r="U14" i="2"/>
  <c r="U15" i="2" s="1"/>
  <c r="Y15" i="2" s="1"/>
  <c r="U9" i="2"/>
  <c r="U10" i="2" s="1"/>
  <c r="Y10" i="2" s="1"/>
  <c r="C18" i="2" s="1"/>
  <c r="T10" i="2"/>
  <c r="S10" i="2"/>
  <c r="R10" i="2"/>
  <c r="X9" i="2"/>
  <c r="W9" i="2"/>
  <c r="V8" i="2"/>
  <c r="U8" i="2"/>
  <c r="Y8" i="2" s="1"/>
  <c r="D3" i="2" s="1"/>
  <c r="T8" i="2"/>
  <c r="S8" i="2"/>
  <c r="R8" i="2"/>
  <c r="X7" i="2"/>
  <c r="W7" i="2"/>
  <c r="T30" i="2"/>
  <c r="X29" i="2"/>
  <c r="W29" i="2"/>
  <c r="V28" i="2"/>
  <c r="U28" i="2"/>
  <c r="Y28" i="2" s="1"/>
  <c r="T28" i="2"/>
  <c r="X27" i="2"/>
  <c r="W27" i="2"/>
  <c r="T25" i="2"/>
  <c r="X24" i="2"/>
  <c r="W24" i="2"/>
  <c r="V23" i="2"/>
  <c r="U23" i="2"/>
  <c r="Y23" i="2" s="1"/>
  <c r="T23" i="2"/>
  <c r="X22" i="2"/>
  <c r="W22" i="2"/>
  <c r="T20" i="2"/>
  <c r="X19" i="2"/>
  <c r="W19" i="2"/>
  <c r="V18" i="2"/>
  <c r="U18" i="2"/>
  <c r="Y18" i="2" s="1"/>
  <c r="C7" i="2" s="1"/>
  <c r="D40" i="6" s="1"/>
  <c r="T18" i="2"/>
  <c r="X17" i="2"/>
  <c r="W17" i="2"/>
  <c r="T15" i="2"/>
  <c r="W15" i="2"/>
  <c r="V13" i="2"/>
  <c r="U13" i="2"/>
  <c r="Y13" i="2" s="1"/>
  <c r="E10" i="2" s="1"/>
  <c r="T13" i="2"/>
  <c r="X14" i="2"/>
  <c r="W14" i="2"/>
  <c r="X12" i="2"/>
  <c r="W12" i="2"/>
  <c r="W3" i="2"/>
  <c r="X3" i="2"/>
  <c r="W4" i="2"/>
  <c r="X4" i="2"/>
  <c r="W5" i="2"/>
  <c r="X5" i="2"/>
  <c r="X2" i="2"/>
  <c r="W2" i="2"/>
  <c r="A37" i="6" l="1"/>
  <c r="A21" i="6"/>
  <c r="A20" i="6"/>
  <c r="A36" i="6"/>
  <c r="A4" i="6"/>
  <c r="A5" i="6"/>
  <c r="A34" i="6"/>
  <c r="A18" i="6"/>
  <c r="A19" i="6"/>
  <c r="A33" i="6"/>
  <c r="A17" i="6"/>
  <c r="A32" i="6"/>
  <c r="A16" i="6"/>
  <c r="A3" i="6"/>
  <c r="A31" i="6"/>
  <c r="A15" i="6"/>
  <c r="A46" i="6"/>
  <c r="A30" i="6"/>
  <c r="A14" i="6"/>
  <c r="A35" i="6"/>
  <c r="A45" i="6"/>
  <c r="A29" i="6"/>
  <c r="A13" i="6"/>
  <c r="A44" i="6"/>
  <c r="A28" i="6"/>
  <c r="A11" i="6"/>
  <c r="A43" i="6"/>
  <c r="A27" i="6"/>
  <c r="A12" i="6"/>
  <c r="A42" i="6"/>
  <c r="A26" i="6"/>
  <c r="A10" i="6"/>
  <c r="A41" i="6"/>
  <c r="A25" i="6"/>
  <c r="A9" i="6"/>
  <c r="A40" i="6"/>
  <c r="A24" i="6"/>
  <c r="A8" i="6"/>
  <c r="A39" i="6"/>
  <c r="A23" i="6"/>
  <c r="A7" i="6"/>
  <c r="A38" i="6"/>
  <c r="A22" i="6"/>
  <c r="A6" i="6"/>
  <c r="AT27" i="6"/>
  <c r="B29" i="7"/>
  <c r="B29" i="8"/>
  <c r="B28" i="8"/>
  <c r="B29" i="9"/>
  <c r="B29" i="10"/>
  <c r="B29" i="2"/>
  <c r="B28" i="2"/>
  <c r="H28" i="6"/>
  <c r="B29" i="3"/>
  <c r="B31" i="5"/>
  <c r="B32" i="5"/>
  <c r="AT23" i="6"/>
  <c r="AT18" i="6"/>
  <c r="AT26" i="6"/>
  <c r="V29" i="6"/>
  <c r="AJ49" i="5"/>
  <c r="C13" i="5"/>
  <c r="E13" i="5"/>
  <c r="D13" i="5"/>
  <c r="AJ46" i="5"/>
  <c r="AT16" i="6"/>
  <c r="AS5" i="6"/>
  <c r="AS12" i="6"/>
  <c r="P16" i="6"/>
  <c r="AJ39" i="5"/>
  <c r="Y52" i="5"/>
  <c r="U36" i="6"/>
  <c r="AS31" i="6"/>
  <c r="R28" i="6"/>
  <c r="AJ48" i="5"/>
  <c r="AH28" i="6"/>
  <c r="AT33" i="6"/>
  <c r="Q5" i="6"/>
  <c r="Y45" i="5"/>
  <c r="Y57" i="5"/>
  <c r="Y23" i="5"/>
  <c r="E10" i="5" s="1"/>
  <c r="AJ29" i="5"/>
  <c r="AJ55" i="5" s="1"/>
  <c r="T20" i="6"/>
  <c r="U14" i="6"/>
  <c r="AT14" i="6"/>
  <c r="Q19" i="6"/>
  <c r="Y58" i="5"/>
  <c r="E7" i="5"/>
  <c r="AH22" i="6"/>
  <c r="Q16" i="6"/>
  <c r="F19" i="5"/>
  <c r="S35" i="6"/>
  <c r="U42" i="6"/>
  <c r="U5" i="6"/>
  <c r="AG42" i="6"/>
  <c r="AJ40" i="5"/>
  <c r="S10" i="6"/>
  <c r="Y28" i="5"/>
  <c r="E29" i="5" s="1"/>
  <c r="S20" i="6"/>
  <c r="T10" i="6"/>
  <c r="AG10" i="6"/>
  <c r="U32" i="6"/>
  <c r="S8" i="6"/>
  <c r="T4" i="6"/>
  <c r="S3" i="6"/>
  <c r="AH5" i="6"/>
  <c r="AG19" i="6"/>
  <c r="AT46" i="6"/>
  <c r="AS22" i="6"/>
  <c r="AS6" i="6"/>
  <c r="AT43" i="6"/>
  <c r="P14" i="6"/>
  <c r="R5" i="6"/>
  <c r="Y54" i="5"/>
  <c r="R19" i="6"/>
  <c r="U17" i="6"/>
  <c r="G18" i="5"/>
  <c r="H3" i="5"/>
  <c r="G23" i="5"/>
  <c r="H16" i="6" s="1"/>
  <c r="S11" i="6"/>
  <c r="T7" i="6"/>
  <c r="S42" i="6"/>
  <c r="AS13" i="6"/>
  <c r="AG11" i="6"/>
  <c r="AG22" i="6"/>
  <c r="AS11" i="6"/>
  <c r="P7" i="6"/>
  <c r="T42" i="6"/>
  <c r="AG9" i="6"/>
  <c r="AG5" i="6"/>
  <c r="P28" i="6"/>
  <c r="F29" i="5"/>
  <c r="H20" i="5"/>
  <c r="D21" i="5"/>
  <c r="U16" i="6"/>
  <c r="C4" i="5"/>
  <c r="G21" i="5"/>
  <c r="G29" i="5"/>
  <c r="E21" i="5"/>
  <c r="I21" i="5" s="1"/>
  <c r="D28" i="5"/>
  <c r="P42" i="6"/>
  <c r="AS36" i="6"/>
  <c r="Q14" i="6"/>
  <c r="V14" i="6" s="1"/>
  <c r="T32" i="6"/>
  <c r="F18" i="5"/>
  <c r="E14" i="5"/>
  <c r="F11" i="5"/>
  <c r="F22" i="5"/>
  <c r="H26" i="5"/>
  <c r="I28" i="6" s="1"/>
  <c r="T8" i="6"/>
  <c r="S7" i="6"/>
  <c r="T3" i="6"/>
  <c r="U19" i="6"/>
  <c r="T11" i="6"/>
  <c r="S6" i="6"/>
  <c r="T6" i="6"/>
  <c r="S30" i="6"/>
  <c r="S25" i="6"/>
  <c r="T15" i="6"/>
  <c r="E4" i="5"/>
  <c r="F12" i="5"/>
  <c r="F4" i="5"/>
  <c r="F5" i="5"/>
  <c r="G2" i="5"/>
  <c r="T30" i="6"/>
  <c r="H23" i="5"/>
  <c r="AF15" i="5"/>
  <c r="AJ15" i="5" s="1"/>
  <c r="T35" i="6"/>
  <c r="S4" i="6"/>
  <c r="F27" i="5"/>
  <c r="U30" i="6"/>
  <c r="S31" i="6"/>
  <c r="AS9" i="6"/>
  <c r="T31" i="6"/>
  <c r="AG16" i="6"/>
  <c r="AS16" i="6"/>
  <c r="Q28" i="6"/>
  <c r="Y39" i="5"/>
  <c r="G27" i="5"/>
  <c r="D24" i="5"/>
  <c r="H6" i="5"/>
  <c r="AG6" i="6"/>
  <c r="Y48" i="5"/>
  <c r="D37" i="6"/>
  <c r="E37" i="6"/>
  <c r="F37" i="6"/>
  <c r="F43" i="6"/>
  <c r="F33" i="6"/>
  <c r="H36" i="6"/>
  <c r="G36" i="6"/>
  <c r="G28" i="6"/>
  <c r="I13" i="5"/>
  <c r="I28" i="5"/>
  <c r="I7" i="5"/>
  <c r="AH16" i="6"/>
  <c r="G41" i="6"/>
  <c r="AH46" i="6"/>
  <c r="AG43" i="6"/>
  <c r="AG40" i="6"/>
  <c r="AG23" i="6"/>
  <c r="AG26" i="6"/>
  <c r="AG37" i="6"/>
  <c r="AH37" i="6"/>
  <c r="AG36" i="6"/>
  <c r="AG28" i="6"/>
  <c r="AH43" i="6"/>
  <c r="AH29" i="6"/>
  <c r="AH40" i="6"/>
  <c r="AH23" i="6"/>
  <c r="AT24" i="6"/>
  <c r="G14" i="4"/>
  <c r="H42" i="6" s="1"/>
  <c r="H3" i="4"/>
  <c r="AH27" i="6"/>
  <c r="AJ13" i="4"/>
  <c r="U34" i="6"/>
  <c r="AJ14" i="4"/>
  <c r="U21" i="6"/>
  <c r="U6" i="6"/>
  <c r="U11" i="6"/>
  <c r="U13" i="6"/>
  <c r="AF15" i="4"/>
  <c r="AJ15" i="4" s="1"/>
  <c r="Y18" i="4"/>
  <c r="G10" i="4"/>
  <c r="H4" i="6" s="1"/>
  <c r="G11" i="4"/>
  <c r="AT37" i="6"/>
  <c r="Y4" i="4"/>
  <c r="R32" i="6" s="1"/>
  <c r="Y28" i="4"/>
  <c r="H6" i="4"/>
  <c r="AU24" i="4"/>
  <c r="AH24" i="6"/>
  <c r="U25" i="4"/>
  <c r="Y25" i="4" s="1"/>
  <c r="F15" i="4"/>
  <c r="Q20" i="6"/>
  <c r="Y52" i="4"/>
  <c r="H24" i="4"/>
  <c r="Q38" i="6"/>
  <c r="R4" i="6"/>
  <c r="AS3" i="6"/>
  <c r="Q12" i="6"/>
  <c r="Y48" i="4"/>
  <c r="AG35" i="6"/>
  <c r="Q4" i="6"/>
  <c r="R6" i="6"/>
  <c r="AH11" i="6"/>
  <c r="AH34" i="6"/>
  <c r="AH31" i="6"/>
  <c r="P20" i="6"/>
  <c r="Q32" i="6"/>
  <c r="Q25" i="6"/>
  <c r="G8" i="4"/>
  <c r="H35" i="6" s="1"/>
  <c r="G23" i="4"/>
  <c r="H21" i="6" s="1"/>
  <c r="AU12" i="4"/>
  <c r="AU27" i="4"/>
  <c r="U41" i="6"/>
  <c r="U4" i="6"/>
  <c r="AG4" i="6"/>
  <c r="P38" i="6"/>
  <c r="R7" i="6"/>
  <c r="Y39" i="4"/>
  <c r="F13" i="4"/>
  <c r="AJ8" i="4"/>
  <c r="G21" i="4"/>
  <c r="G19" i="4"/>
  <c r="H41" i="6" s="1"/>
  <c r="AH12" i="6"/>
  <c r="AH42" i="6"/>
  <c r="AG3" i="6"/>
  <c r="AT7" i="6"/>
  <c r="AS41" i="6"/>
  <c r="P12" i="6"/>
  <c r="Q41" i="6"/>
  <c r="R42" i="6"/>
  <c r="P3" i="6"/>
  <c r="F8" i="4"/>
  <c r="G35" i="6" s="1"/>
  <c r="U44" i="6"/>
  <c r="AU18" i="4"/>
  <c r="AG25" i="6"/>
  <c r="AS10" i="6"/>
  <c r="AH26" i="6"/>
  <c r="P4" i="6"/>
  <c r="Q6" i="6"/>
  <c r="R44" i="6"/>
  <c r="Y51" i="4"/>
  <c r="P41" i="6"/>
  <c r="AG30" i="6"/>
  <c r="AG39" i="6"/>
  <c r="AS32" i="6"/>
  <c r="P32" i="6"/>
  <c r="P25" i="6"/>
  <c r="R3" i="6"/>
  <c r="R30" i="6"/>
  <c r="Y42" i="4"/>
  <c r="Q7" i="6"/>
  <c r="V7" i="6" s="1"/>
  <c r="AH18" i="6"/>
  <c r="AG17" i="6"/>
  <c r="AG41" i="6"/>
  <c r="AS34" i="6"/>
  <c r="Q42" i="6"/>
  <c r="V42" i="6" s="1"/>
  <c r="U35" i="6"/>
  <c r="G15" i="4"/>
  <c r="P6" i="6"/>
  <c r="Q44" i="6"/>
  <c r="V44" i="6" s="1"/>
  <c r="AJ9" i="4"/>
  <c r="AH30" i="6"/>
  <c r="AH44" i="6"/>
  <c r="AH39" i="6"/>
  <c r="AG34" i="6"/>
  <c r="AS35" i="6"/>
  <c r="AS15" i="6"/>
  <c r="AT45" i="6"/>
  <c r="Q3" i="6"/>
  <c r="Q30" i="6"/>
  <c r="R20" i="6"/>
  <c r="Y54" i="4"/>
  <c r="P35" i="6"/>
  <c r="G6" i="4"/>
  <c r="AF10" i="4"/>
  <c r="H16" i="4" s="1"/>
  <c r="I13" i="6" s="1"/>
  <c r="U3" i="6"/>
  <c r="U39" i="6"/>
  <c r="U20" i="6"/>
  <c r="AG21" i="6"/>
  <c r="R38" i="6"/>
  <c r="AG12" i="6"/>
  <c r="G3" i="4"/>
  <c r="AG15" i="6"/>
  <c r="Y40" i="4"/>
  <c r="AG44" i="6"/>
  <c r="P30" i="6"/>
  <c r="V23" i="6"/>
  <c r="V37" i="6"/>
  <c r="V43" i="6"/>
  <c r="V26" i="6"/>
  <c r="V16" i="6"/>
  <c r="V46" i="6"/>
  <c r="V24" i="6"/>
  <c r="J43" i="6"/>
  <c r="AH45" i="6"/>
  <c r="V45" i="6"/>
  <c r="I10" i="7"/>
  <c r="I11" i="7"/>
  <c r="I12" i="7"/>
  <c r="I14" i="7"/>
  <c r="I7" i="7"/>
  <c r="I9" i="7"/>
  <c r="I13" i="7"/>
  <c r="I4" i="7"/>
  <c r="J45" i="6"/>
  <c r="I2" i="8"/>
  <c r="I5" i="8"/>
  <c r="I16" i="8"/>
  <c r="I17" i="7"/>
  <c r="I2" i="7"/>
  <c r="I5" i="7"/>
  <c r="I15" i="7"/>
  <c r="I3" i="7"/>
  <c r="I16" i="7"/>
  <c r="I8" i="7"/>
  <c r="I6" i="7"/>
  <c r="I17" i="8"/>
  <c r="I3" i="8"/>
  <c r="I8" i="8"/>
  <c r="I10" i="8"/>
  <c r="I13" i="8"/>
  <c r="I12" i="8"/>
  <c r="I7" i="8"/>
  <c r="I9" i="8"/>
  <c r="I14" i="8"/>
  <c r="I4" i="8"/>
  <c r="I15" i="8"/>
  <c r="I11" i="8"/>
  <c r="I6" i="8"/>
  <c r="I15" i="9"/>
  <c r="I13" i="9"/>
  <c r="I8" i="9"/>
  <c r="I22" i="9"/>
  <c r="I16" i="9"/>
  <c r="I12" i="9"/>
  <c r="I7" i="9"/>
  <c r="I20" i="9"/>
  <c r="I17" i="9"/>
  <c r="I6" i="9"/>
  <c r="I25" i="9"/>
  <c r="I14" i="9"/>
  <c r="I21" i="9"/>
  <c r="I4" i="9"/>
  <c r="I23" i="9"/>
  <c r="I10" i="9"/>
  <c r="I5" i="9"/>
  <c r="I3" i="9"/>
  <c r="I18" i="9"/>
  <c r="I24" i="9"/>
  <c r="I2" i="9"/>
  <c r="I11" i="9"/>
  <c r="I9" i="9"/>
  <c r="I19" i="9"/>
  <c r="I21" i="10"/>
  <c r="I4" i="10"/>
  <c r="I17" i="10"/>
  <c r="C5" i="10"/>
  <c r="E5" i="10"/>
  <c r="D5" i="10"/>
  <c r="D13" i="10"/>
  <c r="C13" i="10"/>
  <c r="E13" i="10"/>
  <c r="F27" i="6" s="1"/>
  <c r="E7" i="10"/>
  <c r="D7" i="10"/>
  <c r="C7" i="10"/>
  <c r="E8" i="10"/>
  <c r="D8" i="10"/>
  <c r="C8" i="10"/>
  <c r="E20" i="10"/>
  <c r="D20" i="10"/>
  <c r="C20" i="10"/>
  <c r="I11" i="10"/>
  <c r="I9" i="10"/>
  <c r="I23" i="10"/>
  <c r="E18" i="10"/>
  <c r="I18" i="10" s="1"/>
  <c r="C2" i="10"/>
  <c r="I2" i="10" s="1"/>
  <c r="C25" i="10"/>
  <c r="I25" i="10" s="1"/>
  <c r="V40" i="6"/>
  <c r="C6" i="2"/>
  <c r="I6" i="2" s="1"/>
  <c r="AS4" i="6"/>
  <c r="AT36" i="6"/>
  <c r="AH19" i="6"/>
  <c r="V18" i="6"/>
  <c r="AH33" i="6"/>
  <c r="AT40" i="6"/>
  <c r="V19" i="6"/>
  <c r="AT28" i="6"/>
  <c r="AT19" i="6"/>
  <c r="AT5" i="6"/>
  <c r="AT29" i="6"/>
  <c r="V5" i="6"/>
  <c r="AH3" i="6"/>
  <c r="AH9" i="6"/>
  <c r="AH14" i="6"/>
  <c r="F21" i="4"/>
  <c r="F14" i="4"/>
  <c r="G42" i="6" s="1"/>
  <c r="G2" i="4"/>
  <c r="H17" i="6" s="1"/>
  <c r="F20" i="4"/>
  <c r="G34" i="6" s="1"/>
  <c r="H20" i="4"/>
  <c r="I34" i="6" s="1"/>
  <c r="G5" i="4"/>
  <c r="H31" i="6" s="1"/>
  <c r="F25" i="4"/>
  <c r="G12" i="4"/>
  <c r="H3" i="6" s="1"/>
  <c r="F9" i="4"/>
  <c r="G7" i="4"/>
  <c r="F7" i="4"/>
  <c r="F3" i="4"/>
  <c r="G12" i="6" s="1"/>
  <c r="AJ19" i="4"/>
  <c r="G22" i="4"/>
  <c r="H8" i="6" s="1"/>
  <c r="G25" i="4"/>
  <c r="Y19" i="4"/>
  <c r="D15" i="4" s="1"/>
  <c r="E6" i="4"/>
  <c r="D6" i="4"/>
  <c r="C6" i="4"/>
  <c r="Y14" i="4"/>
  <c r="AJ29" i="4"/>
  <c r="AJ24" i="4"/>
  <c r="E10" i="4" s="1"/>
  <c r="Y29" i="4"/>
  <c r="D20" i="4" s="1"/>
  <c r="E34" i="6" s="1"/>
  <c r="Y9" i="4"/>
  <c r="E17" i="5"/>
  <c r="D17" i="5"/>
  <c r="C17" i="5"/>
  <c r="E23" i="5"/>
  <c r="C23" i="5"/>
  <c r="D23" i="5"/>
  <c r="K9" i="5"/>
  <c r="K3" i="5"/>
  <c r="Y30" i="5"/>
  <c r="R11" i="6" s="1"/>
  <c r="H22" i="5"/>
  <c r="D3" i="5"/>
  <c r="C3" i="5"/>
  <c r="E3" i="5"/>
  <c r="K21" i="5"/>
  <c r="D15" i="5"/>
  <c r="E15" i="5"/>
  <c r="C15" i="5"/>
  <c r="K28" i="5"/>
  <c r="E5" i="5"/>
  <c r="K27" i="5"/>
  <c r="K24" i="5"/>
  <c r="E27" i="5"/>
  <c r="D27" i="5"/>
  <c r="C27" i="5"/>
  <c r="E20" i="5"/>
  <c r="D20" i="5"/>
  <c r="C20" i="5"/>
  <c r="H5" i="5"/>
  <c r="AJ30" i="5"/>
  <c r="Y15" i="5"/>
  <c r="C12" i="5"/>
  <c r="E12" i="5"/>
  <c r="D12" i="5"/>
  <c r="AF25" i="5"/>
  <c r="AJ25" i="5" s="1"/>
  <c r="H24" i="5"/>
  <c r="C14" i="5"/>
  <c r="I14" i="5" s="1"/>
  <c r="U5" i="5"/>
  <c r="U31" i="6" s="1"/>
  <c r="U10" i="5"/>
  <c r="U8" i="6" s="1"/>
  <c r="H12" i="5"/>
  <c r="D14" i="5"/>
  <c r="Y14" i="5"/>
  <c r="H15" i="5"/>
  <c r="I14" i="6" s="1"/>
  <c r="Y19" i="5"/>
  <c r="C10" i="5"/>
  <c r="I10" i="5" s="1"/>
  <c r="C26" i="5"/>
  <c r="D10" i="5"/>
  <c r="D26" i="5"/>
  <c r="C9" i="5"/>
  <c r="I9" i="5" s="1"/>
  <c r="H25" i="5"/>
  <c r="D9" i="5"/>
  <c r="Y9" i="5"/>
  <c r="Y43" i="5" s="1"/>
  <c r="U35" i="5"/>
  <c r="U10" i="6" s="1"/>
  <c r="AF10" i="5"/>
  <c r="C29" i="5"/>
  <c r="I29" i="5" s="1"/>
  <c r="U25" i="5"/>
  <c r="U22" i="6" s="1"/>
  <c r="H27" i="5"/>
  <c r="I42" i="6" s="1"/>
  <c r="D29" i="5"/>
  <c r="C24" i="5"/>
  <c r="I24" i="5" s="1"/>
  <c r="G16" i="4"/>
  <c r="F16" i="4"/>
  <c r="G13" i="4"/>
  <c r="G24" i="4"/>
  <c r="F2" i="4"/>
  <c r="F22" i="4"/>
  <c r="G9" i="4"/>
  <c r="G20" i="4"/>
  <c r="H34" i="6" s="1"/>
  <c r="G4" i="4"/>
  <c r="H38" i="6" s="1"/>
  <c r="F23" i="4"/>
  <c r="G21" i="6" s="1"/>
  <c r="F5" i="4"/>
  <c r="G31" i="6" s="1"/>
  <c r="F11" i="4"/>
  <c r="F12" i="4"/>
  <c r="F6" i="4"/>
  <c r="G17" i="4"/>
  <c r="F17" i="4"/>
  <c r="H10" i="4"/>
  <c r="H5" i="4"/>
  <c r="E11" i="4"/>
  <c r="H11" i="4"/>
  <c r="F18" i="4"/>
  <c r="G44" i="6" s="1"/>
  <c r="G18" i="4"/>
  <c r="H44" i="6" s="1"/>
  <c r="G24" i="3"/>
  <c r="G21" i="3"/>
  <c r="F17" i="3"/>
  <c r="F15" i="3"/>
  <c r="F3" i="3"/>
  <c r="G3" i="3"/>
  <c r="F5" i="3"/>
  <c r="G24" i="2"/>
  <c r="F22" i="2"/>
  <c r="F15" i="2"/>
  <c r="G23" i="2"/>
  <c r="F21" i="2"/>
  <c r="G27" i="6" s="1"/>
  <c r="F13" i="2"/>
  <c r="G29" i="6" s="1"/>
  <c r="G22" i="2"/>
  <c r="G20" i="2"/>
  <c r="F3" i="2"/>
  <c r="F10" i="2"/>
  <c r="G10" i="2"/>
  <c r="F18" i="2"/>
  <c r="G32" i="6" s="1"/>
  <c r="G18" i="2"/>
  <c r="G7" i="2"/>
  <c r="H40" i="6" s="1"/>
  <c r="H23" i="4"/>
  <c r="D11" i="4"/>
  <c r="C9" i="4"/>
  <c r="C11" i="4"/>
  <c r="D5" i="4"/>
  <c r="D14" i="4"/>
  <c r="C14" i="4"/>
  <c r="D42" i="6" s="1"/>
  <c r="H19" i="4"/>
  <c r="I41" i="6" s="1"/>
  <c r="Y3" i="4"/>
  <c r="U5" i="4"/>
  <c r="W5" i="4"/>
  <c r="S15" i="6" s="1"/>
  <c r="W3" i="4"/>
  <c r="S17" i="6" s="1"/>
  <c r="X3" i="4"/>
  <c r="T17" i="6" s="1"/>
  <c r="E18" i="4"/>
  <c r="F44" i="6" s="1"/>
  <c r="D18" i="4"/>
  <c r="E44" i="6" s="1"/>
  <c r="C18" i="4"/>
  <c r="D44" i="6" s="1"/>
  <c r="E3" i="4"/>
  <c r="D3" i="4"/>
  <c r="C3" i="4"/>
  <c r="H2" i="4"/>
  <c r="I17" i="6" s="1"/>
  <c r="C17" i="4"/>
  <c r="D30" i="6" s="1"/>
  <c r="E17" i="4"/>
  <c r="D17" i="4"/>
  <c r="H13" i="4"/>
  <c r="H15" i="4"/>
  <c r="H17" i="4"/>
  <c r="C24" i="4"/>
  <c r="D24" i="4"/>
  <c r="AF5" i="4"/>
  <c r="H25" i="4" s="1"/>
  <c r="E14" i="4"/>
  <c r="H18" i="4"/>
  <c r="I44" i="6" s="1"/>
  <c r="F10" i="3"/>
  <c r="G5" i="6" s="1"/>
  <c r="G10" i="3"/>
  <c r="F13" i="3"/>
  <c r="G13" i="3"/>
  <c r="AU12" i="3"/>
  <c r="G19" i="3"/>
  <c r="G15" i="3"/>
  <c r="F9" i="3"/>
  <c r="F2" i="3"/>
  <c r="G2" i="3"/>
  <c r="H19" i="6" s="1"/>
  <c r="F12" i="3"/>
  <c r="H2" i="3"/>
  <c r="G12" i="3"/>
  <c r="F19" i="3"/>
  <c r="F20" i="3"/>
  <c r="G33" i="6" s="1"/>
  <c r="C20" i="3"/>
  <c r="D20" i="3"/>
  <c r="E33" i="6" s="1"/>
  <c r="H4" i="3"/>
  <c r="F16" i="3"/>
  <c r="G16" i="3"/>
  <c r="X5" i="3"/>
  <c r="W5" i="3"/>
  <c r="W3" i="3"/>
  <c r="X3" i="3"/>
  <c r="X8" i="3"/>
  <c r="W10" i="3"/>
  <c r="X10" i="3"/>
  <c r="W8" i="3"/>
  <c r="X15" i="3"/>
  <c r="D12" i="3"/>
  <c r="W18" i="3"/>
  <c r="X18" i="3"/>
  <c r="U20" i="3"/>
  <c r="Y20" i="3" s="1"/>
  <c r="X25" i="3"/>
  <c r="W25" i="3"/>
  <c r="X28" i="3"/>
  <c r="AJ14" i="3"/>
  <c r="AJ9" i="3"/>
  <c r="Y29" i="3"/>
  <c r="Y24" i="3"/>
  <c r="I5" i="3"/>
  <c r="I13" i="3"/>
  <c r="I12" i="3"/>
  <c r="D4" i="3"/>
  <c r="C4" i="3"/>
  <c r="D18" i="3"/>
  <c r="E18" i="3"/>
  <c r="C18" i="3"/>
  <c r="I22" i="3"/>
  <c r="C6" i="3"/>
  <c r="H11" i="3"/>
  <c r="I24" i="6" s="1"/>
  <c r="D10" i="3"/>
  <c r="C10" i="3"/>
  <c r="E10" i="3"/>
  <c r="AJ5" i="3"/>
  <c r="E6" i="3" s="1"/>
  <c r="H19" i="3"/>
  <c r="E21" i="3"/>
  <c r="D21" i="3"/>
  <c r="C21" i="3"/>
  <c r="H25" i="3"/>
  <c r="I46" i="6" s="1"/>
  <c r="E24" i="3"/>
  <c r="D24" i="3"/>
  <c r="C24" i="3"/>
  <c r="C15" i="3"/>
  <c r="H21" i="3"/>
  <c r="E15" i="3"/>
  <c r="H18" i="3"/>
  <c r="H10" i="3"/>
  <c r="AJ4" i="3"/>
  <c r="E4" i="3" s="1"/>
  <c r="H16" i="3"/>
  <c r="E7" i="3"/>
  <c r="F28" i="6" s="1"/>
  <c r="H6" i="3"/>
  <c r="H8" i="3"/>
  <c r="H24" i="3"/>
  <c r="G16" i="2"/>
  <c r="G13" i="2"/>
  <c r="H29" i="6" s="1"/>
  <c r="F14" i="2"/>
  <c r="F4" i="2"/>
  <c r="G9" i="2"/>
  <c r="I24" i="2"/>
  <c r="F16" i="2"/>
  <c r="G25" i="2"/>
  <c r="H23" i="6" s="1"/>
  <c r="F2" i="2"/>
  <c r="F17" i="2"/>
  <c r="G16" i="6" s="1"/>
  <c r="G3" i="2"/>
  <c r="G12" i="2"/>
  <c r="H14" i="6" s="1"/>
  <c r="G11" i="2"/>
  <c r="G19" i="2"/>
  <c r="G15" i="2"/>
  <c r="F23" i="2"/>
  <c r="F19" i="2"/>
  <c r="F8" i="2"/>
  <c r="G18" i="6" s="1"/>
  <c r="G8" i="2"/>
  <c r="H18" i="6" s="1"/>
  <c r="F12" i="2"/>
  <c r="G14" i="6" s="1"/>
  <c r="F6" i="2"/>
  <c r="G4" i="6" s="1"/>
  <c r="F5" i="2"/>
  <c r="G5" i="2"/>
  <c r="G21" i="2"/>
  <c r="H27" i="6" s="1"/>
  <c r="F9" i="2"/>
  <c r="G9" i="6" s="1"/>
  <c r="H13" i="2"/>
  <c r="I29" i="6" s="1"/>
  <c r="H22" i="2"/>
  <c r="H4" i="2"/>
  <c r="F7" i="2"/>
  <c r="G40" i="6" s="1"/>
  <c r="H5" i="2"/>
  <c r="I25" i="6" s="1"/>
  <c r="H17" i="2"/>
  <c r="H10" i="2"/>
  <c r="H9" i="2"/>
  <c r="H16" i="2"/>
  <c r="H2" i="2"/>
  <c r="H19" i="2"/>
  <c r="H25" i="2"/>
  <c r="I23" i="6" s="1"/>
  <c r="H3" i="2"/>
  <c r="H20" i="2"/>
  <c r="H6" i="2"/>
  <c r="H24" i="2"/>
  <c r="H11" i="2"/>
  <c r="H7" i="2"/>
  <c r="I40" i="6" s="1"/>
  <c r="H21" i="2"/>
  <c r="I27" i="6" s="1"/>
  <c r="H18" i="2"/>
  <c r="I32" i="6" s="1"/>
  <c r="H8" i="2"/>
  <c r="I18" i="6" s="1"/>
  <c r="C20" i="2"/>
  <c r="C16" i="2"/>
  <c r="C12" i="2"/>
  <c r="E19" i="2"/>
  <c r="D21" i="2"/>
  <c r="C9" i="2"/>
  <c r="C21" i="2"/>
  <c r="E18" i="2"/>
  <c r="C10" i="2"/>
  <c r="D10" i="2"/>
  <c r="E15" i="2"/>
  <c r="C3" i="2"/>
  <c r="D24" i="2"/>
  <c r="E20" i="2"/>
  <c r="E23" i="2"/>
  <c r="D20" i="2"/>
  <c r="E9" i="2"/>
  <c r="D23" i="2"/>
  <c r="D9" i="2"/>
  <c r="E16" i="2"/>
  <c r="D16" i="2"/>
  <c r="W13" i="2"/>
  <c r="E7" i="2"/>
  <c r="F40" i="6" s="1"/>
  <c r="C2" i="2"/>
  <c r="E12" i="2"/>
  <c r="D7" i="2"/>
  <c r="D2" i="2"/>
  <c r="D12" i="2"/>
  <c r="E14" i="2"/>
  <c r="D14" i="2"/>
  <c r="E8" i="2"/>
  <c r="D18" i="2"/>
  <c r="E3" i="2"/>
  <c r="D8" i="2"/>
  <c r="X10" i="2"/>
  <c r="X8" i="2"/>
  <c r="X15" i="2"/>
  <c r="W10" i="2"/>
  <c r="Y14" i="2"/>
  <c r="X23" i="2"/>
  <c r="X18" i="2"/>
  <c r="Y24" i="2"/>
  <c r="W18" i="2"/>
  <c r="W20" i="2"/>
  <c r="X20" i="2"/>
  <c r="Y9" i="2"/>
  <c r="AJ19" i="2"/>
  <c r="AJ14" i="2"/>
  <c r="AJ4" i="2"/>
  <c r="AJ9" i="2"/>
  <c r="AJ29" i="2"/>
  <c r="AJ24" i="2"/>
  <c r="C5" i="2" s="1"/>
  <c r="Y29" i="2"/>
  <c r="W28" i="2"/>
  <c r="W30" i="2"/>
  <c r="X30" i="2"/>
  <c r="X28" i="2"/>
  <c r="W25" i="2"/>
  <c r="X25" i="2"/>
  <c r="W23" i="2"/>
  <c r="Y19" i="2"/>
  <c r="W8" i="2"/>
  <c r="X13" i="2"/>
  <c r="V4" i="6" l="1"/>
  <c r="V28" i="6"/>
  <c r="K26" i="5"/>
  <c r="I36" i="6"/>
  <c r="H13" i="6"/>
  <c r="I9" i="6"/>
  <c r="G6" i="6"/>
  <c r="G8" i="6"/>
  <c r="B28" i="7"/>
  <c r="B28" i="9"/>
  <c r="B28" i="10"/>
  <c r="G19" i="6"/>
  <c r="H30" i="6"/>
  <c r="G3" i="6"/>
  <c r="H12" i="6"/>
  <c r="G17" i="6"/>
  <c r="I19" i="6"/>
  <c r="G15" i="6"/>
  <c r="B28" i="3"/>
  <c r="K13" i="5"/>
  <c r="K14" i="5"/>
  <c r="K29" i="5"/>
  <c r="K23" i="5"/>
  <c r="K12" i="5"/>
  <c r="K22" i="5"/>
  <c r="K19" i="5"/>
  <c r="K4" i="5"/>
  <c r="K18" i="5"/>
  <c r="K17" i="5"/>
  <c r="K25" i="5"/>
  <c r="K8" i="5"/>
  <c r="K7" i="5"/>
  <c r="K15" i="5"/>
  <c r="K16" i="5"/>
  <c r="K11" i="5"/>
  <c r="K6" i="5"/>
  <c r="K5" i="5"/>
  <c r="K2" i="5"/>
  <c r="K20" i="5"/>
  <c r="K10" i="5"/>
  <c r="X26" i="6"/>
  <c r="I16" i="6"/>
  <c r="I39" i="6"/>
  <c r="I21" i="6"/>
  <c r="I12" i="6"/>
  <c r="AT9" i="6"/>
  <c r="AT31" i="6"/>
  <c r="AT17" i="6"/>
  <c r="AT8" i="6"/>
  <c r="R9" i="6"/>
  <c r="Q9" i="6"/>
  <c r="Y49" i="5"/>
  <c r="P9" i="6"/>
  <c r="Q11" i="6"/>
  <c r="AW3" i="6"/>
  <c r="Q36" i="6"/>
  <c r="Y46" i="5"/>
  <c r="P36" i="6"/>
  <c r="R36" i="6"/>
  <c r="AH17" i="6"/>
  <c r="I5" i="6"/>
  <c r="I4" i="5"/>
  <c r="V12" i="6"/>
  <c r="P11" i="6"/>
  <c r="AJ10" i="5"/>
  <c r="AG8" i="6"/>
  <c r="V20" i="6"/>
  <c r="AT11" i="6"/>
  <c r="AT38" i="6"/>
  <c r="Q13" i="6"/>
  <c r="AH6" i="6"/>
  <c r="C5" i="5"/>
  <c r="I5" i="5" s="1"/>
  <c r="P13" i="6"/>
  <c r="D5" i="5"/>
  <c r="R13" i="6"/>
  <c r="AT22" i="6"/>
  <c r="AH36" i="6"/>
  <c r="AH15" i="6"/>
  <c r="D32" i="6"/>
  <c r="J37" i="6"/>
  <c r="V6" i="6"/>
  <c r="D27" i="6"/>
  <c r="E27" i="6"/>
  <c r="F7" i="6"/>
  <c r="H5" i="6"/>
  <c r="V38" i="6"/>
  <c r="E7" i="6"/>
  <c r="E40" i="6"/>
  <c r="J40" i="6" s="1"/>
  <c r="H22" i="6"/>
  <c r="H9" i="6"/>
  <c r="H11" i="6"/>
  <c r="H20" i="6"/>
  <c r="G22" i="6"/>
  <c r="H10" i="6"/>
  <c r="H32" i="6"/>
  <c r="F30" i="6"/>
  <c r="F14" i="6"/>
  <c r="H25" i="6"/>
  <c r="G30" i="6"/>
  <c r="E14" i="6"/>
  <c r="G11" i="6"/>
  <c r="E30" i="6"/>
  <c r="J30" i="6" s="1"/>
  <c r="D7" i="6"/>
  <c r="H39" i="6"/>
  <c r="G13" i="6"/>
  <c r="G25" i="6"/>
  <c r="H7" i="6"/>
  <c r="G10" i="6"/>
  <c r="G20" i="6"/>
  <c r="H15" i="6"/>
  <c r="G7" i="6"/>
  <c r="G39" i="6"/>
  <c r="H6" i="6"/>
  <c r="I20" i="3"/>
  <c r="D33" i="6"/>
  <c r="J33" i="6" s="1"/>
  <c r="E32" i="6"/>
  <c r="I6" i="6"/>
  <c r="V32" i="6"/>
  <c r="I17" i="5"/>
  <c r="I3" i="5"/>
  <c r="I26" i="5"/>
  <c r="E42" i="6"/>
  <c r="J42" i="6" s="1"/>
  <c r="I15" i="5"/>
  <c r="D14" i="6"/>
  <c r="I27" i="5"/>
  <c r="F42" i="6"/>
  <c r="I23" i="5"/>
  <c r="D23" i="4"/>
  <c r="AH38" i="6"/>
  <c r="AT34" i="6"/>
  <c r="E15" i="4"/>
  <c r="B28" i="4"/>
  <c r="C20" i="4"/>
  <c r="C15" i="4"/>
  <c r="AT42" i="6"/>
  <c r="AT13" i="6"/>
  <c r="AT30" i="6"/>
  <c r="C10" i="4"/>
  <c r="D10" i="4"/>
  <c r="E23" i="4"/>
  <c r="F21" i="6" s="1"/>
  <c r="J44" i="6"/>
  <c r="AT12" i="6"/>
  <c r="V25" i="6"/>
  <c r="X45" i="6"/>
  <c r="AT3" i="6"/>
  <c r="AT10" i="6"/>
  <c r="R41" i="6"/>
  <c r="AH7" i="6"/>
  <c r="AT44" i="6"/>
  <c r="AT35" i="6"/>
  <c r="AT32" i="6"/>
  <c r="AT41" i="6"/>
  <c r="X43" i="6"/>
  <c r="Q35" i="6"/>
  <c r="V35" i="6" s="1"/>
  <c r="R35" i="6"/>
  <c r="AT15" i="6"/>
  <c r="V3" i="6"/>
  <c r="AT25" i="6"/>
  <c r="V30" i="6"/>
  <c r="X37" i="6"/>
  <c r="V41" i="6"/>
  <c r="C5" i="4"/>
  <c r="E5" i="4"/>
  <c r="AJ5" i="4"/>
  <c r="AG20" i="6"/>
  <c r="Y5" i="4"/>
  <c r="U15" i="6"/>
  <c r="E24" i="4"/>
  <c r="F32" i="6" s="1"/>
  <c r="P17" i="6"/>
  <c r="Q17" i="6"/>
  <c r="R17" i="6"/>
  <c r="C23" i="4"/>
  <c r="D21" i="6" s="1"/>
  <c r="P21" i="6"/>
  <c r="Q21" i="6"/>
  <c r="Y43" i="4"/>
  <c r="R21" i="6"/>
  <c r="E20" i="4"/>
  <c r="F34" i="6" s="1"/>
  <c r="P34" i="6"/>
  <c r="Y55" i="4"/>
  <c r="Q34" i="6"/>
  <c r="R34" i="6"/>
  <c r="Y46" i="4"/>
  <c r="P39" i="6"/>
  <c r="Q39" i="6"/>
  <c r="R39" i="6"/>
  <c r="Y49" i="4"/>
  <c r="AJ10" i="4"/>
  <c r="AG13" i="6"/>
  <c r="I20" i="4"/>
  <c r="D34" i="6"/>
  <c r="J34" i="6" s="1"/>
  <c r="AW46" i="6"/>
  <c r="AW40" i="6"/>
  <c r="AW21" i="6"/>
  <c r="AW18" i="6"/>
  <c r="AW19" i="6"/>
  <c r="AW5" i="6"/>
  <c r="AW6" i="6"/>
  <c r="AW12" i="6"/>
  <c r="I7" i="6"/>
  <c r="AW32" i="6"/>
  <c r="AW33" i="6"/>
  <c r="AW23" i="6"/>
  <c r="AW41" i="6"/>
  <c r="AW39" i="6"/>
  <c r="AW14" i="6"/>
  <c r="AW38" i="6"/>
  <c r="AW28" i="6"/>
  <c r="AW13" i="6"/>
  <c r="AW36" i="6"/>
  <c r="AW27" i="6"/>
  <c r="AW34" i="6"/>
  <c r="AW9" i="6"/>
  <c r="AW24" i="6"/>
  <c r="I20" i="6"/>
  <c r="AW29" i="6"/>
  <c r="AW11" i="6"/>
  <c r="AW7" i="6"/>
  <c r="AW10" i="6"/>
  <c r="AW8" i="6"/>
  <c r="AW44" i="6"/>
  <c r="AW17" i="6"/>
  <c r="AW31" i="6"/>
  <c r="AW35" i="6"/>
  <c r="AW42" i="6"/>
  <c r="AW22" i="6"/>
  <c r="AW16" i="6"/>
  <c r="AW15" i="6"/>
  <c r="AW4" i="6"/>
  <c r="I4" i="6"/>
  <c r="AW30" i="6"/>
  <c r="AW25" i="6"/>
  <c r="AW26" i="6"/>
  <c r="AW43" i="6"/>
  <c r="AW45" i="6"/>
  <c r="I30" i="6"/>
  <c r="AW37" i="6"/>
  <c r="J6" i="7"/>
  <c r="J2" i="7"/>
  <c r="J16" i="7"/>
  <c r="J15" i="7"/>
  <c r="J12" i="7"/>
  <c r="J14" i="7"/>
  <c r="J17" i="7"/>
  <c r="AV45" i="6"/>
  <c r="AJ45" i="6"/>
  <c r="AV37" i="6"/>
  <c r="AJ37" i="6"/>
  <c r="J4" i="7"/>
  <c r="J10" i="7"/>
  <c r="J13" i="7"/>
  <c r="J5" i="7"/>
  <c r="J8" i="7"/>
  <c r="J9" i="7"/>
  <c r="J7" i="7"/>
  <c r="J3" i="7"/>
  <c r="J11" i="7"/>
  <c r="J7" i="8"/>
  <c r="J11" i="8"/>
  <c r="J10" i="8"/>
  <c r="J2" i="8"/>
  <c r="J13" i="8"/>
  <c r="J17" i="8"/>
  <c r="J6" i="8"/>
  <c r="J16" i="8"/>
  <c r="J8" i="8"/>
  <c r="J3" i="8"/>
  <c r="J12" i="8"/>
  <c r="J4" i="8"/>
  <c r="J15" i="8"/>
  <c r="J5" i="8"/>
  <c r="J14" i="8"/>
  <c r="J9" i="8"/>
  <c r="AJ43" i="6"/>
  <c r="AJ26" i="6"/>
  <c r="AV43" i="6"/>
  <c r="AV26" i="6"/>
  <c r="J19" i="9"/>
  <c r="J10" i="9"/>
  <c r="J22" i="9"/>
  <c r="J2" i="9"/>
  <c r="J14" i="9"/>
  <c r="J20" i="9"/>
  <c r="J16" i="9"/>
  <c r="J9" i="9"/>
  <c r="J23" i="9"/>
  <c r="J18" i="9"/>
  <c r="J3" i="9"/>
  <c r="J13" i="9"/>
  <c r="J25" i="9"/>
  <c r="J11" i="9"/>
  <c r="J8" i="9"/>
  <c r="J4" i="9"/>
  <c r="J17" i="9"/>
  <c r="J24" i="9"/>
  <c r="J6" i="9"/>
  <c r="J21" i="9"/>
  <c r="J5" i="9"/>
  <c r="J12" i="9"/>
  <c r="J15" i="9"/>
  <c r="J7" i="9"/>
  <c r="I8" i="10"/>
  <c r="I13" i="10"/>
  <c r="I20" i="10"/>
  <c r="I7" i="10"/>
  <c r="D14" i="10"/>
  <c r="C14" i="10"/>
  <c r="E14" i="10"/>
  <c r="C16" i="10"/>
  <c r="E16" i="10"/>
  <c r="D16" i="10"/>
  <c r="E10" i="10"/>
  <c r="F18" i="6" s="1"/>
  <c r="D10" i="10"/>
  <c r="E18" i="6" s="1"/>
  <c r="C10" i="10"/>
  <c r="D18" i="6" s="1"/>
  <c r="D3" i="10"/>
  <c r="E6" i="6" s="1"/>
  <c r="E3" i="10"/>
  <c r="F6" i="6" s="1"/>
  <c r="C3" i="10"/>
  <c r="D6" i="6" s="1"/>
  <c r="C15" i="10"/>
  <c r="E15" i="10"/>
  <c r="D15" i="10"/>
  <c r="E19" i="10"/>
  <c r="F26" i="6" s="1"/>
  <c r="C19" i="10"/>
  <c r="D26" i="6" s="1"/>
  <c r="D19" i="10"/>
  <c r="E26" i="6" s="1"/>
  <c r="E12" i="10"/>
  <c r="D12" i="10"/>
  <c r="C12" i="10"/>
  <c r="E6" i="10"/>
  <c r="D6" i="10"/>
  <c r="C6" i="10"/>
  <c r="E22" i="10"/>
  <c r="D22" i="10"/>
  <c r="C22" i="10"/>
  <c r="I5" i="10"/>
  <c r="AT4" i="6"/>
  <c r="I23" i="2"/>
  <c r="I8" i="2"/>
  <c r="AT6" i="6"/>
  <c r="I15" i="2"/>
  <c r="I10" i="2"/>
  <c r="I2" i="2"/>
  <c r="I18" i="2"/>
  <c r="AW20" i="6"/>
  <c r="I7" i="2"/>
  <c r="I21" i="2"/>
  <c r="I19" i="2"/>
  <c r="I14" i="2"/>
  <c r="AV23" i="6"/>
  <c r="AV25" i="6"/>
  <c r="AJ21" i="6"/>
  <c r="AV29" i="6"/>
  <c r="AJ24" i="6"/>
  <c r="AV36" i="6"/>
  <c r="AJ14" i="6"/>
  <c r="AV18" i="6"/>
  <c r="AJ46" i="6"/>
  <c r="AV5" i="6"/>
  <c r="AV19" i="6"/>
  <c r="AJ34" i="6"/>
  <c r="AJ36" i="6"/>
  <c r="AJ16" i="6"/>
  <c r="AJ32" i="6"/>
  <c r="AV24" i="6"/>
  <c r="AJ39" i="6"/>
  <c r="AJ19" i="6"/>
  <c r="AJ11" i="6"/>
  <c r="AJ7" i="6"/>
  <c r="AV11" i="6"/>
  <c r="AV32" i="6"/>
  <c r="AJ40" i="6"/>
  <c r="AJ29" i="6"/>
  <c r="AJ27" i="6"/>
  <c r="AJ38" i="6"/>
  <c r="AJ33" i="6"/>
  <c r="AV7" i="6"/>
  <c r="AV42" i="6"/>
  <c r="AV39" i="6"/>
  <c r="AV9" i="6"/>
  <c r="AV22" i="6"/>
  <c r="AJ30" i="6"/>
  <c r="AJ13" i="6"/>
  <c r="AJ31" i="6"/>
  <c r="AJ17" i="6"/>
  <c r="AV13" i="6"/>
  <c r="AV33" i="6"/>
  <c r="AJ41" i="6"/>
  <c r="AJ35" i="6"/>
  <c r="AJ6" i="6"/>
  <c r="AV3" i="6"/>
  <c r="AV44" i="6"/>
  <c r="AV35" i="6"/>
  <c r="AV27" i="6"/>
  <c r="AV28" i="6"/>
  <c r="AJ4" i="6"/>
  <c r="AJ8" i="6"/>
  <c r="AJ5" i="6"/>
  <c r="AV20" i="6"/>
  <c r="AV6" i="6"/>
  <c r="AJ18" i="6"/>
  <c r="AJ12" i="6"/>
  <c r="AJ25" i="6"/>
  <c r="AJ9" i="6"/>
  <c r="AV34" i="6"/>
  <c r="AV10" i="6"/>
  <c r="AV14" i="6"/>
  <c r="AV40" i="6"/>
  <c r="AJ22" i="6"/>
  <c r="AJ10" i="6"/>
  <c r="AV4" i="6"/>
  <c r="AV17" i="6"/>
  <c r="AV12" i="6"/>
  <c r="AV15" i="6"/>
  <c r="AJ42" i="6"/>
  <c r="AJ20" i="6"/>
  <c r="AJ28" i="6"/>
  <c r="AV8" i="6"/>
  <c r="AV21" i="6"/>
  <c r="AJ3" i="6"/>
  <c r="AJ23" i="6"/>
  <c r="AJ15" i="6"/>
  <c r="AV38" i="6"/>
  <c r="AJ44" i="6"/>
  <c r="AV41" i="6"/>
  <c r="AV30" i="6"/>
  <c r="AV46" i="6"/>
  <c r="AV16" i="6"/>
  <c r="AV31" i="6"/>
  <c r="X21" i="6"/>
  <c r="X46" i="6"/>
  <c r="X5" i="6"/>
  <c r="X14" i="6"/>
  <c r="X16" i="6"/>
  <c r="X29" i="6"/>
  <c r="X11" i="6"/>
  <c r="X7" i="6"/>
  <c r="X27" i="6"/>
  <c r="X23" i="6"/>
  <c r="X17" i="6"/>
  <c r="X34" i="6"/>
  <c r="X40" i="6"/>
  <c r="X20" i="6"/>
  <c r="X36" i="6"/>
  <c r="X44" i="6"/>
  <c r="X39" i="6"/>
  <c r="X24" i="6"/>
  <c r="X3" i="6"/>
  <c r="X4" i="6"/>
  <c r="X9" i="6"/>
  <c r="X12" i="6"/>
  <c r="X13" i="6"/>
  <c r="X19" i="6"/>
  <c r="X18" i="6"/>
  <c r="X25" i="6"/>
  <c r="X41" i="6"/>
  <c r="X22" i="6"/>
  <c r="X28" i="6"/>
  <c r="X30" i="6"/>
  <c r="X42" i="6"/>
  <c r="X33" i="6"/>
  <c r="X6" i="6"/>
  <c r="X35" i="6"/>
  <c r="X10" i="6"/>
  <c r="X38" i="6"/>
  <c r="X32" i="6"/>
  <c r="X8" i="6"/>
  <c r="X31" i="6"/>
  <c r="X15" i="6"/>
  <c r="I6" i="4"/>
  <c r="E25" i="5"/>
  <c r="F36" i="6" s="1"/>
  <c r="D25" i="5"/>
  <c r="E36" i="6" s="1"/>
  <c r="C25" i="5"/>
  <c r="D36" i="6" s="1"/>
  <c r="Y25" i="5"/>
  <c r="H18" i="5"/>
  <c r="I22" i="6" s="1"/>
  <c r="I20" i="5"/>
  <c r="Y10" i="5"/>
  <c r="H11" i="5"/>
  <c r="Y5" i="5"/>
  <c r="H16" i="5"/>
  <c r="I31" i="6" s="1"/>
  <c r="Y35" i="5"/>
  <c r="Q10" i="6" s="1"/>
  <c r="H2" i="5"/>
  <c r="I10" i="6" s="1"/>
  <c r="E8" i="5"/>
  <c r="C8" i="5"/>
  <c r="D8" i="5"/>
  <c r="E19" i="5"/>
  <c r="D19" i="5"/>
  <c r="C19" i="5"/>
  <c r="I12" i="5"/>
  <c r="H19" i="5"/>
  <c r="E22" i="5"/>
  <c r="D22" i="5"/>
  <c r="C22" i="5"/>
  <c r="E6" i="5"/>
  <c r="F9" i="6" s="1"/>
  <c r="D6" i="5"/>
  <c r="C6" i="5"/>
  <c r="K10" i="4"/>
  <c r="K16" i="4"/>
  <c r="K18" i="4"/>
  <c r="K15" i="4"/>
  <c r="K13" i="4"/>
  <c r="K22" i="4"/>
  <c r="K11" i="4"/>
  <c r="K12" i="4"/>
  <c r="K21" i="4"/>
  <c r="K5" i="4"/>
  <c r="K2" i="4"/>
  <c r="K19" i="4"/>
  <c r="K24" i="4"/>
  <c r="K7" i="4"/>
  <c r="K25" i="4"/>
  <c r="K6" i="4"/>
  <c r="K23" i="4"/>
  <c r="K4" i="4"/>
  <c r="K20" i="4"/>
  <c r="K9" i="4"/>
  <c r="K8" i="4"/>
  <c r="K17" i="4"/>
  <c r="K14" i="4"/>
  <c r="K3" i="4"/>
  <c r="I10" i="4"/>
  <c r="I11" i="4"/>
  <c r="H22" i="4"/>
  <c r="I14" i="4"/>
  <c r="D9" i="4"/>
  <c r="I23" i="4"/>
  <c r="H9" i="4"/>
  <c r="I11" i="6" s="1"/>
  <c r="E9" i="4"/>
  <c r="C22" i="4"/>
  <c r="E22" i="4"/>
  <c r="D22" i="4"/>
  <c r="I24" i="4"/>
  <c r="I17" i="4"/>
  <c r="I15" i="4"/>
  <c r="C25" i="4"/>
  <c r="D20" i="6" s="1"/>
  <c r="D25" i="4"/>
  <c r="E20" i="6" s="1"/>
  <c r="E25" i="4"/>
  <c r="F20" i="6" s="1"/>
  <c r="H21" i="4"/>
  <c r="D2" i="4"/>
  <c r="E17" i="6" s="1"/>
  <c r="E2" i="4"/>
  <c r="F17" i="6" s="1"/>
  <c r="C2" i="4"/>
  <c r="C19" i="4"/>
  <c r="D41" i="6" s="1"/>
  <c r="E19" i="4"/>
  <c r="F41" i="6" s="1"/>
  <c r="D19" i="4"/>
  <c r="E41" i="6" s="1"/>
  <c r="E13" i="4"/>
  <c r="D13" i="4"/>
  <c r="C13" i="4"/>
  <c r="H8" i="4"/>
  <c r="I35" i="6" s="1"/>
  <c r="H12" i="4"/>
  <c r="I3" i="6" s="1"/>
  <c r="E7" i="4"/>
  <c r="D7" i="4"/>
  <c r="C7" i="4"/>
  <c r="E4" i="4"/>
  <c r="F38" i="6" s="1"/>
  <c r="D4" i="4"/>
  <c r="E38" i="6" s="1"/>
  <c r="C4" i="4"/>
  <c r="D38" i="6" s="1"/>
  <c r="I3" i="4"/>
  <c r="I18" i="4"/>
  <c r="K20" i="3"/>
  <c r="K21" i="3"/>
  <c r="K10" i="3"/>
  <c r="K14" i="3"/>
  <c r="K24" i="3"/>
  <c r="K17" i="3"/>
  <c r="K5" i="3"/>
  <c r="K3" i="3"/>
  <c r="K23" i="3"/>
  <c r="K13" i="3"/>
  <c r="K18" i="3"/>
  <c r="K6" i="3"/>
  <c r="K16" i="3"/>
  <c r="K7" i="3"/>
  <c r="K25" i="3"/>
  <c r="K19" i="3"/>
  <c r="K11" i="3"/>
  <c r="K12" i="3"/>
  <c r="K15" i="3"/>
  <c r="K4" i="3"/>
  <c r="K22" i="3"/>
  <c r="K8" i="3"/>
  <c r="K9" i="3"/>
  <c r="K2" i="3"/>
  <c r="L17" i="3"/>
  <c r="L16" i="3"/>
  <c r="D6" i="3"/>
  <c r="I4" i="3"/>
  <c r="E17" i="3"/>
  <c r="D17" i="3"/>
  <c r="C17" i="3"/>
  <c r="I15" i="3"/>
  <c r="I10" i="3"/>
  <c r="D11" i="3"/>
  <c r="C11" i="3"/>
  <c r="D24" i="6" s="1"/>
  <c r="E11" i="3"/>
  <c r="F24" i="6" s="1"/>
  <c r="L3" i="3"/>
  <c r="I18" i="3"/>
  <c r="D9" i="3"/>
  <c r="E9" i="3"/>
  <c r="C9" i="3"/>
  <c r="I6" i="3"/>
  <c r="L12" i="3"/>
  <c r="C14" i="3"/>
  <c r="D16" i="6" s="1"/>
  <c r="E14" i="3"/>
  <c r="F16" i="6" s="1"/>
  <c r="D14" i="3"/>
  <c r="E16" i="6" s="1"/>
  <c r="L22" i="3"/>
  <c r="C16" i="3"/>
  <c r="E16" i="3"/>
  <c r="D16" i="3"/>
  <c r="L25" i="3"/>
  <c r="C7" i="3"/>
  <c r="I7" i="3" s="1"/>
  <c r="L14" i="3"/>
  <c r="L21" i="3"/>
  <c r="L2" i="3"/>
  <c r="E2" i="3"/>
  <c r="C2" i="3"/>
  <c r="D2" i="3"/>
  <c r="L23" i="3"/>
  <c r="L24" i="3"/>
  <c r="E8" i="3"/>
  <c r="D8" i="3"/>
  <c r="C8" i="3"/>
  <c r="D7" i="3"/>
  <c r="E28" i="6" s="1"/>
  <c r="L4" i="3"/>
  <c r="D25" i="3"/>
  <c r="E46" i="6" s="1"/>
  <c r="E25" i="3"/>
  <c r="F46" i="6" s="1"/>
  <c r="C25" i="3"/>
  <c r="D46" i="6" s="1"/>
  <c r="L5" i="3"/>
  <c r="C23" i="3"/>
  <c r="E23" i="3"/>
  <c r="D23" i="3"/>
  <c r="L10" i="3"/>
  <c r="L18" i="3"/>
  <c r="L8" i="3"/>
  <c r="L19" i="3"/>
  <c r="L6" i="3"/>
  <c r="E3" i="3"/>
  <c r="C3" i="3"/>
  <c r="D3" i="3"/>
  <c r="D19" i="3"/>
  <c r="E19" i="3"/>
  <c r="C19" i="3"/>
  <c r="I24" i="3"/>
  <c r="L15" i="3"/>
  <c r="L20" i="3"/>
  <c r="L13" i="3"/>
  <c r="I21" i="3"/>
  <c r="L11" i="3"/>
  <c r="L7" i="3"/>
  <c r="L9" i="3"/>
  <c r="K21" i="2"/>
  <c r="K5" i="2"/>
  <c r="L12" i="2"/>
  <c r="K23" i="2"/>
  <c r="L16" i="2"/>
  <c r="L23" i="2"/>
  <c r="L9" i="2"/>
  <c r="L15" i="2"/>
  <c r="L10" i="2"/>
  <c r="I20" i="2"/>
  <c r="L17" i="2"/>
  <c r="K15" i="2"/>
  <c r="K20" i="2"/>
  <c r="L8" i="2"/>
  <c r="L5" i="2"/>
  <c r="K19" i="2"/>
  <c r="K22" i="2"/>
  <c r="L18" i="2"/>
  <c r="K11" i="2"/>
  <c r="K24" i="2"/>
  <c r="L21" i="2"/>
  <c r="L4" i="2"/>
  <c r="K12" i="2"/>
  <c r="K4" i="2"/>
  <c r="L7" i="2"/>
  <c r="L22" i="2"/>
  <c r="K3" i="2"/>
  <c r="K7" i="2"/>
  <c r="L11" i="2"/>
  <c r="L13" i="2"/>
  <c r="K17" i="2"/>
  <c r="L24" i="2"/>
  <c r="K14" i="2"/>
  <c r="L6" i="2"/>
  <c r="K25" i="2"/>
  <c r="K18" i="2"/>
  <c r="L20" i="2"/>
  <c r="K16" i="2"/>
  <c r="L3" i="2"/>
  <c r="K13" i="2"/>
  <c r="L25" i="2"/>
  <c r="K9" i="2"/>
  <c r="K10" i="2"/>
  <c r="L19" i="2"/>
  <c r="L2" i="2"/>
  <c r="K8" i="2"/>
  <c r="K2" i="2"/>
  <c r="L14" i="2"/>
  <c r="K6" i="2"/>
  <c r="I3" i="2"/>
  <c r="I9" i="2"/>
  <c r="I12" i="2"/>
  <c r="I16" i="2"/>
  <c r="E13" i="2"/>
  <c r="F29" i="6" s="1"/>
  <c r="C13" i="2"/>
  <c r="D13" i="2"/>
  <c r="E29" i="6" s="1"/>
  <c r="E5" i="2"/>
  <c r="C17" i="2"/>
  <c r="D17" i="2"/>
  <c r="E17" i="2"/>
  <c r="C22" i="2"/>
  <c r="D12" i="6" s="1"/>
  <c r="D22" i="2"/>
  <c r="E12" i="6" s="1"/>
  <c r="C11" i="2"/>
  <c r="D5" i="6" s="1"/>
  <c r="D11" i="2"/>
  <c r="E5" i="6" s="1"/>
  <c r="E11" i="2"/>
  <c r="F5" i="6" s="1"/>
  <c r="D25" i="2"/>
  <c r="E23" i="6" s="1"/>
  <c r="E25" i="2"/>
  <c r="F23" i="6" s="1"/>
  <c r="C25" i="2"/>
  <c r="D23" i="6" s="1"/>
  <c r="C4" i="2"/>
  <c r="E4" i="2"/>
  <c r="D4" i="2"/>
  <c r="E22" i="2"/>
  <c r="F12" i="6" s="1"/>
  <c r="D5" i="2"/>
  <c r="J7" i="6" l="1"/>
  <c r="J32" i="6"/>
  <c r="J27" i="6"/>
  <c r="V13" i="6"/>
  <c r="AT39" i="6"/>
  <c r="P10" i="6"/>
  <c r="V10" i="6" s="1"/>
  <c r="V11" i="6"/>
  <c r="R10" i="6"/>
  <c r="I19" i="5"/>
  <c r="AT20" i="6"/>
  <c r="P22" i="6"/>
  <c r="R22" i="6"/>
  <c r="Q22" i="6"/>
  <c r="V36" i="6"/>
  <c r="R31" i="6"/>
  <c r="Q31" i="6"/>
  <c r="P31" i="6"/>
  <c r="V9" i="6"/>
  <c r="R8" i="6"/>
  <c r="Q8" i="6"/>
  <c r="P8" i="6"/>
  <c r="AH8" i="6"/>
  <c r="L32" i="6"/>
  <c r="L12" i="6"/>
  <c r="L46" i="6"/>
  <c r="L34" i="6"/>
  <c r="L11" i="6"/>
  <c r="L43" i="6"/>
  <c r="L9" i="6"/>
  <c r="L14" i="6"/>
  <c r="L24" i="6"/>
  <c r="L27" i="6"/>
  <c r="J14" i="6"/>
  <c r="L39" i="6"/>
  <c r="L26" i="6"/>
  <c r="L36" i="6"/>
  <c r="L7" i="6"/>
  <c r="L10" i="6"/>
  <c r="L45" i="6"/>
  <c r="L3" i="6"/>
  <c r="L41" i="6"/>
  <c r="L37" i="6"/>
  <c r="L5" i="6"/>
  <c r="L25" i="6"/>
  <c r="L6" i="6"/>
  <c r="L17" i="6"/>
  <c r="L23" i="6"/>
  <c r="L22" i="6"/>
  <c r="L35" i="6"/>
  <c r="L33" i="6"/>
  <c r="L42" i="6"/>
  <c r="L8" i="6"/>
  <c r="L15" i="6"/>
  <c r="L29" i="6"/>
  <c r="L20" i="6"/>
  <c r="L31" i="6"/>
  <c r="L13" i="6"/>
  <c r="L21" i="6"/>
  <c r="L44" i="6"/>
  <c r="L38" i="6"/>
  <c r="L16" i="6"/>
  <c r="J6" i="6"/>
  <c r="J18" i="6"/>
  <c r="J26" i="6"/>
  <c r="E24" i="6"/>
  <c r="J24" i="6" s="1"/>
  <c r="E9" i="6"/>
  <c r="E19" i="6"/>
  <c r="D19" i="6"/>
  <c r="F25" i="6"/>
  <c r="L40" i="6"/>
  <c r="L30" i="6"/>
  <c r="F19" i="6"/>
  <c r="L18" i="6"/>
  <c r="J46" i="6"/>
  <c r="D29" i="6"/>
  <c r="J29" i="6" s="1"/>
  <c r="L28" i="6"/>
  <c r="D39" i="6"/>
  <c r="D25" i="6"/>
  <c r="E39" i="6"/>
  <c r="L19" i="6"/>
  <c r="L4" i="6"/>
  <c r="F39" i="6"/>
  <c r="D28" i="6"/>
  <c r="J28" i="6" s="1"/>
  <c r="E21" i="6"/>
  <c r="J21" i="6" s="1"/>
  <c r="D17" i="6"/>
  <c r="J17" i="6" s="1"/>
  <c r="E25" i="6"/>
  <c r="J16" i="6"/>
  <c r="I15" i="6"/>
  <c r="I8" i="5"/>
  <c r="I22" i="5"/>
  <c r="L25" i="5"/>
  <c r="D11" i="6"/>
  <c r="I6" i="5"/>
  <c r="D9" i="6"/>
  <c r="E11" i="6"/>
  <c r="I8" i="6"/>
  <c r="L19" i="5"/>
  <c r="J36" i="6"/>
  <c r="V34" i="6"/>
  <c r="AH25" i="6"/>
  <c r="AH10" i="6"/>
  <c r="AH21" i="6"/>
  <c r="AH35" i="6"/>
  <c r="AH32" i="6"/>
  <c r="C16" i="4"/>
  <c r="E16" i="4"/>
  <c r="F13" i="6" s="1"/>
  <c r="D16" i="4"/>
  <c r="E13" i="6" s="1"/>
  <c r="Y15" i="6"/>
  <c r="Y7" i="6"/>
  <c r="Y12" i="6"/>
  <c r="Y28" i="6"/>
  <c r="Y29" i="6"/>
  <c r="Y6" i="6"/>
  <c r="Y37" i="6"/>
  <c r="Y25" i="6"/>
  <c r="Y19" i="6"/>
  <c r="Y46" i="6"/>
  <c r="Y43" i="6"/>
  <c r="Y35" i="6"/>
  <c r="Y38" i="6"/>
  <c r="Y24" i="6"/>
  <c r="Y27" i="6"/>
  <c r="Y9" i="6"/>
  <c r="Y45" i="6"/>
  <c r="Y26" i="6"/>
  <c r="Y32" i="6"/>
  <c r="Y3" i="6"/>
  <c r="Y20" i="6"/>
  <c r="Y41" i="6"/>
  <c r="Y8" i="6"/>
  <c r="Y4" i="6"/>
  <c r="Y23" i="6"/>
  <c r="Y34" i="6"/>
  <c r="Y30" i="6"/>
  <c r="Y5" i="6"/>
  <c r="Y11" i="6"/>
  <c r="Y31" i="6"/>
  <c r="AT21" i="6"/>
  <c r="AU23" i="6" s="1"/>
  <c r="AX23" i="6" s="1"/>
  <c r="AH4" i="6"/>
  <c r="B29" i="4"/>
  <c r="Y22" i="6"/>
  <c r="AK20" i="6"/>
  <c r="Y36" i="6"/>
  <c r="Y13" i="6"/>
  <c r="Y18" i="6"/>
  <c r="Y40" i="6"/>
  <c r="AH41" i="6"/>
  <c r="Y21" i="6"/>
  <c r="Y17" i="6"/>
  <c r="I5" i="4"/>
  <c r="V39" i="6"/>
  <c r="V21" i="6"/>
  <c r="Y10" i="6"/>
  <c r="AU37" i="6"/>
  <c r="AX37" i="6" s="1"/>
  <c r="Y33" i="6"/>
  <c r="Y16" i="6"/>
  <c r="J20" i="6"/>
  <c r="Y39" i="6"/>
  <c r="V17" i="6"/>
  <c r="Y42" i="6"/>
  <c r="Y14" i="6"/>
  <c r="AK45" i="6"/>
  <c r="AK23" i="6"/>
  <c r="AK17" i="6"/>
  <c r="AK32" i="6"/>
  <c r="AK16" i="6"/>
  <c r="AK5" i="6"/>
  <c r="AK11" i="6"/>
  <c r="AK18" i="6"/>
  <c r="AK34" i="6"/>
  <c r="AK9" i="6"/>
  <c r="AK42" i="6"/>
  <c r="AK41" i="6"/>
  <c r="AK33" i="6"/>
  <c r="AK40" i="6"/>
  <c r="AK43" i="6"/>
  <c r="AK21" i="6"/>
  <c r="AK31" i="6"/>
  <c r="AK26" i="6"/>
  <c r="AK30" i="6"/>
  <c r="AK28" i="6"/>
  <c r="AK37" i="6"/>
  <c r="AK46" i="6"/>
  <c r="AK44" i="6"/>
  <c r="AK4" i="6"/>
  <c r="AK24" i="6"/>
  <c r="AK3" i="6"/>
  <c r="AK39" i="6"/>
  <c r="AK36" i="6"/>
  <c r="AK6" i="6"/>
  <c r="AK25" i="6"/>
  <c r="AK12" i="6"/>
  <c r="AK38" i="6"/>
  <c r="AK14" i="6"/>
  <c r="AK15" i="6"/>
  <c r="AK22" i="6"/>
  <c r="AK27" i="6"/>
  <c r="AK10" i="6"/>
  <c r="AK8" i="6"/>
  <c r="AK29" i="6"/>
  <c r="AK19" i="6"/>
  <c r="AK7" i="6"/>
  <c r="AK13" i="6"/>
  <c r="AK35" i="6"/>
  <c r="Y44" i="6"/>
  <c r="R15" i="6"/>
  <c r="P15" i="6"/>
  <c r="Q15" i="6"/>
  <c r="J38" i="6"/>
  <c r="J41" i="6"/>
  <c r="I9" i="4"/>
  <c r="F11" i="6"/>
  <c r="N11" i="7"/>
  <c r="N5" i="7"/>
  <c r="N4" i="7"/>
  <c r="N7" i="7"/>
  <c r="N8" i="7"/>
  <c r="N9" i="7"/>
  <c r="N14" i="7"/>
  <c r="N17" i="7"/>
  <c r="N2" i="7"/>
  <c r="N3" i="7"/>
  <c r="N16" i="7"/>
  <c r="N12" i="7"/>
  <c r="N6" i="7"/>
  <c r="N13" i="7"/>
  <c r="N10" i="7"/>
  <c r="N15" i="7"/>
  <c r="N14" i="8"/>
  <c r="N15" i="8"/>
  <c r="N16" i="8"/>
  <c r="N13" i="8"/>
  <c r="N2" i="8"/>
  <c r="N7" i="8"/>
  <c r="N3" i="8"/>
  <c r="N17" i="8"/>
  <c r="N10" i="8"/>
  <c r="N5" i="8"/>
  <c r="N4" i="8"/>
  <c r="N8" i="8"/>
  <c r="N6" i="8"/>
  <c r="N9" i="8"/>
  <c r="N12" i="8"/>
  <c r="N11" i="8"/>
  <c r="N15" i="9"/>
  <c r="N11" i="9"/>
  <c r="N25" i="9"/>
  <c r="N6" i="9"/>
  <c r="N24" i="9"/>
  <c r="N16" i="9"/>
  <c r="N9" i="9"/>
  <c r="N7" i="9"/>
  <c r="N22" i="9"/>
  <c r="N17" i="9"/>
  <c r="N19" i="9"/>
  <c r="N14" i="9"/>
  <c r="N20" i="9"/>
  <c r="N13" i="9"/>
  <c r="N12" i="9"/>
  <c r="N23" i="9"/>
  <c r="N5" i="9"/>
  <c r="N10" i="9"/>
  <c r="N21" i="9"/>
  <c r="N3" i="9"/>
  <c r="N4" i="9"/>
  <c r="N18" i="9"/>
  <c r="N2" i="9"/>
  <c r="N8" i="9"/>
  <c r="I12" i="10"/>
  <c r="I15" i="10"/>
  <c r="I3" i="10"/>
  <c r="I22" i="10"/>
  <c r="I19" i="10"/>
  <c r="I10" i="10"/>
  <c r="E24" i="10"/>
  <c r="F4" i="6" s="1"/>
  <c r="D24" i="10"/>
  <c r="E4" i="6" s="1"/>
  <c r="C24" i="10"/>
  <c r="D4" i="6" s="1"/>
  <c r="I6" i="10"/>
  <c r="I16" i="10"/>
  <c r="I14" i="10"/>
  <c r="J5" i="6"/>
  <c r="J12" i="6"/>
  <c r="AU8" i="6"/>
  <c r="AX8" i="6" s="1"/>
  <c r="AU40" i="6"/>
  <c r="AX40" i="6" s="1"/>
  <c r="I5" i="2"/>
  <c r="J23" i="6"/>
  <c r="D16" i="5"/>
  <c r="E31" i="6" s="1"/>
  <c r="C16" i="5"/>
  <c r="D31" i="6" s="1"/>
  <c r="E16" i="5"/>
  <c r="F31" i="6" s="1"/>
  <c r="L11" i="5"/>
  <c r="D11" i="5"/>
  <c r="E8" i="6" s="1"/>
  <c r="E11" i="5"/>
  <c r="F8" i="6" s="1"/>
  <c r="C11" i="5"/>
  <c r="L12" i="5"/>
  <c r="L18" i="5"/>
  <c r="L24" i="5"/>
  <c r="E18" i="5"/>
  <c r="F22" i="6" s="1"/>
  <c r="D18" i="5"/>
  <c r="E22" i="6" s="1"/>
  <c r="C18" i="5"/>
  <c r="D22" i="6" s="1"/>
  <c r="L27" i="5"/>
  <c r="I25" i="5"/>
  <c r="E2" i="5"/>
  <c r="F10" i="6" s="1"/>
  <c r="C2" i="5"/>
  <c r="D10" i="6" s="1"/>
  <c r="D2" i="5"/>
  <c r="E10" i="6" s="1"/>
  <c r="L14" i="5"/>
  <c r="L4" i="5"/>
  <c r="L3" i="5"/>
  <c r="L2" i="5"/>
  <c r="L21" i="5"/>
  <c r="L13" i="5"/>
  <c r="L9" i="5"/>
  <c r="L23" i="5"/>
  <c r="L20" i="5"/>
  <c r="L7" i="5"/>
  <c r="L6" i="5"/>
  <c r="L8" i="5"/>
  <c r="L10" i="5"/>
  <c r="L17" i="5"/>
  <c r="L26" i="5"/>
  <c r="L28" i="5"/>
  <c r="L29" i="5"/>
  <c r="L22" i="5"/>
  <c r="L5" i="5"/>
  <c r="L15" i="5"/>
  <c r="L16" i="5"/>
  <c r="L10" i="4"/>
  <c r="L11" i="4"/>
  <c r="L23" i="4"/>
  <c r="L5" i="4"/>
  <c r="L8" i="4"/>
  <c r="I22" i="4"/>
  <c r="I7" i="4"/>
  <c r="I19" i="4"/>
  <c r="I4" i="4"/>
  <c r="I13" i="4"/>
  <c r="L14" i="4"/>
  <c r="L16" i="4"/>
  <c r="L2" i="4"/>
  <c r="L25" i="4"/>
  <c r="L13" i="4"/>
  <c r="L20" i="4"/>
  <c r="L12" i="4"/>
  <c r="L6" i="4"/>
  <c r="C8" i="4"/>
  <c r="D35" i="6" s="1"/>
  <c r="D8" i="4"/>
  <c r="E35" i="6" s="1"/>
  <c r="E8" i="4"/>
  <c r="F35" i="6" s="1"/>
  <c r="L4" i="4"/>
  <c r="D12" i="4"/>
  <c r="E3" i="6" s="1"/>
  <c r="E12" i="4"/>
  <c r="F3" i="6" s="1"/>
  <c r="C12" i="4"/>
  <c r="D3" i="6" s="1"/>
  <c r="L15" i="4"/>
  <c r="L18" i="4"/>
  <c r="L7" i="4"/>
  <c r="L24" i="4"/>
  <c r="L17" i="4"/>
  <c r="I2" i="4"/>
  <c r="L9" i="4"/>
  <c r="L21" i="4"/>
  <c r="L3" i="4"/>
  <c r="E21" i="4"/>
  <c r="F15" i="6" s="1"/>
  <c r="D21" i="4"/>
  <c r="E15" i="6" s="1"/>
  <c r="C21" i="4"/>
  <c r="D15" i="6" s="1"/>
  <c r="L22" i="4"/>
  <c r="I25" i="4"/>
  <c r="L19" i="4"/>
  <c r="I17" i="3"/>
  <c r="I25" i="3"/>
  <c r="I8" i="3"/>
  <c r="I19" i="3"/>
  <c r="I14" i="3"/>
  <c r="I3" i="3"/>
  <c r="I9" i="3"/>
  <c r="I11" i="3"/>
  <c r="I16" i="3"/>
  <c r="I2" i="3"/>
  <c r="I23" i="3"/>
  <c r="I13" i="2"/>
  <c r="I11" i="2"/>
  <c r="I25" i="2"/>
  <c r="I22" i="2"/>
  <c r="I17" i="2"/>
  <c r="I4" i="2"/>
  <c r="V22" i="6" l="1"/>
  <c r="V31" i="6"/>
  <c r="V8" i="6"/>
  <c r="J9" i="6"/>
  <c r="J19" i="6"/>
  <c r="M14" i="6"/>
  <c r="M4" i="6"/>
  <c r="M39" i="6"/>
  <c r="M23" i="6"/>
  <c r="M16" i="6"/>
  <c r="M25" i="6"/>
  <c r="M30" i="6"/>
  <c r="M15" i="6"/>
  <c r="M41" i="6"/>
  <c r="J25" i="6"/>
  <c r="J31" i="6"/>
  <c r="M37" i="6"/>
  <c r="M34" i="6"/>
  <c r="M43" i="6"/>
  <c r="J39" i="6"/>
  <c r="J4" i="6"/>
  <c r="M20" i="6"/>
  <c r="M40" i="6"/>
  <c r="M18" i="6"/>
  <c r="M42" i="6"/>
  <c r="M11" i="6"/>
  <c r="M27" i="6"/>
  <c r="M46" i="6"/>
  <c r="M10" i="6"/>
  <c r="M36" i="6"/>
  <c r="J11" i="6"/>
  <c r="M3" i="6"/>
  <c r="M26" i="6"/>
  <c r="M8" i="6"/>
  <c r="M17" i="6"/>
  <c r="M21" i="6"/>
  <c r="M19" i="6"/>
  <c r="M33" i="6"/>
  <c r="M29" i="6"/>
  <c r="M31" i="6"/>
  <c r="M28" i="6"/>
  <c r="J22" i="6"/>
  <c r="M5" i="6"/>
  <c r="M24" i="6"/>
  <c r="J10" i="6"/>
  <c r="M35" i="6"/>
  <c r="M12" i="6"/>
  <c r="M32" i="6"/>
  <c r="M9" i="6"/>
  <c r="M38" i="6"/>
  <c r="M44" i="6"/>
  <c r="M45" i="6"/>
  <c r="M22" i="6"/>
  <c r="M13" i="6"/>
  <c r="M6" i="6"/>
  <c r="M7" i="6"/>
  <c r="I11" i="5"/>
  <c r="D8" i="6"/>
  <c r="J8" i="6" s="1"/>
  <c r="AU12" i="6"/>
  <c r="AX12" i="6" s="1"/>
  <c r="AH20" i="6"/>
  <c r="V15" i="6"/>
  <c r="AU16" i="6"/>
  <c r="AX16" i="6" s="1"/>
  <c r="AU32" i="6"/>
  <c r="AX32" i="6" s="1"/>
  <c r="AU10" i="6"/>
  <c r="AX10" i="6" s="1"/>
  <c r="AU33" i="6"/>
  <c r="AX33" i="6" s="1"/>
  <c r="AU38" i="6"/>
  <c r="AX38" i="6" s="1"/>
  <c r="AU28" i="6"/>
  <c r="AX28" i="6" s="1"/>
  <c r="AU6" i="6"/>
  <c r="AX6" i="6" s="1"/>
  <c r="AU4" i="6"/>
  <c r="AX4" i="6" s="1"/>
  <c r="AU36" i="6"/>
  <c r="AX36" i="6" s="1"/>
  <c r="AU5" i="6"/>
  <c r="AX5" i="6" s="1"/>
  <c r="AU27" i="6"/>
  <c r="AX27" i="6" s="1"/>
  <c r="AU31" i="6"/>
  <c r="AX31" i="6" s="1"/>
  <c r="AU18" i="6"/>
  <c r="AX18" i="6" s="1"/>
  <c r="AU35" i="6"/>
  <c r="AX35" i="6" s="1"/>
  <c r="AU21" i="6"/>
  <c r="AX21" i="6" s="1"/>
  <c r="AU41" i="6"/>
  <c r="AX41" i="6" s="1"/>
  <c r="AU9" i="6"/>
  <c r="AX9" i="6" s="1"/>
  <c r="AU13" i="6"/>
  <c r="AX13" i="6" s="1"/>
  <c r="AU24" i="6"/>
  <c r="AX24" i="6" s="1"/>
  <c r="AU14" i="6"/>
  <c r="AX14" i="6" s="1"/>
  <c r="AU7" i="6"/>
  <c r="AX7" i="6" s="1"/>
  <c r="AU44" i="6"/>
  <c r="AX44" i="6" s="1"/>
  <c r="AU17" i="6"/>
  <c r="AX17" i="6" s="1"/>
  <c r="AU45" i="6"/>
  <c r="AX45" i="6" s="1"/>
  <c r="AU43" i="6"/>
  <c r="AX43" i="6" s="1"/>
  <c r="AU26" i="6"/>
  <c r="AX26" i="6" s="1"/>
  <c r="D13" i="6"/>
  <c r="J13" i="6" s="1"/>
  <c r="I16" i="4"/>
  <c r="AH13" i="6"/>
  <c r="AU29" i="6"/>
  <c r="AX29" i="6" s="1"/>
  <c r="AU11" i="6"/>
  <c r="AX11" i="6" s="1"/>
  <c r="AU22" i="6"/>
  <c r="AX22" i="6" s="1"/>
  <c r="AU25" i="6"/>
  <c r="AX25" i="6" s="1"/>
  <c r="AU30" i="6"/>
  <c r="AX30" i="6" s="1"/>
  <c r="AU46" i="6"/>
  <c r="AX46" i="6" s="1"/>
  <c r="AU20" i="6"/>
  <c r="AX20" i="6" s="1"/>
  <c r="AU39" i="6"/>
  <c r="AX39" i="6" s="1"/>
  <c r="AU42" i="6"/>
  <c r="AX42" i="6" s="1"/>
  <c r="AU19" i="6"/>
  <c r="AX19" i="6" s="1"/>
  <c r="AU34" i="6"/>
  <c r="AX34" i="6" s="1"/>
  <c r="AU15" i="6"/>
  <c r="AX15" i="6" s="1"/>
  <c r="AU3" i="6"/>
  <c r="AX3" i="6" s="1"/>
  <c r="J15" i="6"/>
  <c r="J3" i="6"/>
  <c r="J35" i="6"/>
  <c r="I24" i="10"/>
  <c r="J24" i="10" s="1"/>
  <c r="I2" i="5"/>
  <c r="I18" i="5"/>
  <c r="I16" i="5"/>
  <c r="J11" i="5" s="1"/>
  <c r="J24" i="2"/>
  <c r="I8" i="4"/>
  <c r="I21" i="4"/>
  <c r="I12" i="4"/>
  <c r="J17" i="3"/>
  <c r="M17" i="3" s="1"/>
  <c r="J24" i="3"/>
  <c r="M24" i="3" s="1"/>
  <c r="J6" i="3"/>
  <c r="M6" i="3" s="1"/>
  <c r="J5" i="3"/>
  <c r="M5" i="3" s="1"/>
  <c r="J20" i="3"/>
  <c r="M20" i="3" s="1"/>
  <c r="J9" i="3"/>
  <c r="M9" i="3" s="1"/>
  <c r="J21" i="3"/>
  <c r="M21" i="3" s="1"/>
  <c r="J12" i="3"/>
  <c r="M12" i="3" s="1"/>
  <c r="J13" i="3"/>
  <c r="M13" i="3" s="1"/>
  <c r="J2" i="3"/>
  <c r="M2" i="3" s="1"/>
  <c r="J4" i="3"/>
  <c r="M4" i="3" s="1"/>
  <c r="J15" i="3"/>
  <c r="M15" i="3" s="1"/>
  <c r="J18" i="3"/>
  <c r="M18" i="3" s="1"/>
  <c r="J16" i="3"/>
  <c r="M16" i="3" s="1"/>
  <c r="J10" i="3"/>
  <c r="M10" i="3" s="1"/>
  <c r="J11" i="3"/>
  <c r="M11" i="3" s="1"/>
  <c r="J14" i="3"/>
  <c r="M14" i="3" s="1"/>
  <c r="J7" i="3"/>
  <c r="M7" i="3" s="1"/>
  <c r="J25" i="3"/>
  <c r="M25" i="3" s="1"/>
  <c r="J3" i="3"/>
  <c r="M3" i="3" s="1"/>
  <c r="J19" i="3"/>
  <c r="M19" i="3" s="1"/>
  <c r="J8" i="3"/>
  <c r="M8" i="3" s="1"/>
  <c r="J23" i="3"/>
  <c r="M23" i="3" s="1"/>
  <c r="J22" i="3"/>
  <c r="M22" i="3" s="1"/>
  <c r="J7" i="2"/>
  <c r="J4" i="2"/>
  <c r="J25" i="2"/>
  <c r="J16" i="2"/>
  <c r="J19" i="2"/>
  <c r="J20" i="2"/>
  <c r="J9" i="2"/>
  <c r="J12" i="2"/>
  <c r="J15" i="2"/>
  <c r="J17" i="2"/>
  <c r="J8" i="2"/>
  <c r="J5" i="2"/>
  <c r="J23" i="2"/>
  <c r="J3" i="2"/>
  <c r="J10" i="2"/>
  <c r="J13" i="2"/>
  <c r="J14" i="2"/>
  <c r="J22" i="2"/>
  <c r="J2" i="2"/>
  <c r="J18" i="2"/>
  <c r="J21" i="2"/>
  <c r="J6" i="2"/>
  <c r="J11" i="2"/>
  <c r="W41" i="6" l="1"/>
  <c r="Z41" i="6" s="1"/>
  <c r="W40" i="6"/>
  <c r="Z40" i="6" s="1"/>
  <c r="W19" i="6"/>
  <c r="Z19" i="6" s="1"/>
  <c r="AI4" i="6"/>
  <c r="AL4" i="6" s="1"/>
  <c r="W15" i="6"/>
  <c r="Z15" i="6" s="1"/>
  <c r="W44" i="6"/>
  <c r="Z44" i="6" s="1"/>
  <c r="W30" i="6"/>
  <c r="Z30" i="6" s="1"/>
  <c r="W34" i="6"/>
  <c r="Z34" i="6" s="1"/>
  <c r="W14" i="6"/>
  <c r="Z14" i="6" s="1"/>
  <c r="W16" i="6"/>
  <c r="Z16" i="6" s="1"/>
  <c r="W7" i="6"/>
  <c r="Z7" i="6" s="1"/>
  <c r="W9" i="6"/>
  <c r="Z9" i="6" s="1"/>
  <c r="W20" i="6"/>
  <c r="Z20" i="6" s="1"/>
  <c r="W21" i="6"/>
  <c r="Z21" i="6" s="1"/>
  <c r="W35" i="6"/>
  <c r="Z35" i="6" s="1"/>
  <c r="W26" i="6"/>
  <c r="Z26" i="6" s="1"/>
  <c r="W4" i="6"/>
  <c r="Z4" i="6" s="1"/>
  <c r="W32" i="6"/>
  <c r="Z32" i="6" s="1"/>
  <c r="W27" i="6"/>
  <c r="Z27" i="6" s="1"/>
  <c r="W43" i="6"/>
  <c r="Z43" i="6" s="1"/>
  <c r="W31" i="6"/>
  <c r="Z31" i="6" s="1"/>
  <c r="W24" i="6"/>
  <c r="Z24" i="6" s="1"/>
  <c r="W8" i="6"/>
  <c r="Z8" i="6" s="1"/>
  <c r="W22" i="6"/>
  <c r="Z22" i="6" s="1"/>
  <c r="W10" i="6"/>
  <c r="Z10" i="6" s="1"/>
  <c r="W29" i="6"/>
  <c r="Z29" i="6" s="1"/>
  <c r="W45" i="6"/>
  <c r="Z45" i="6" s="1"/>
  <c r="W18" i="6"/>
  <c r="Z18" i="6" s="1"/>
  <c r="W17" i="6"/>
  <c r="Z17" i="6" s="1"/>
  <c r="W46" i="6"/>
  <c r="Z46" i="6" s="1"/>
  <c r="W3" i="6"/>
  <c r="Z3" i="6" s="1"/>
  <c r="W36" i="6"/>
  <c r="Z36" i="6" s="1"/>
  <c r="W37" i="6"/>
  <c r="Z37" i="6" s="1"/>
  <c r="W25" i="6"/>
  <c r="Z25" i="6" s="1"/>
  <c r="W39" i="6"/>
  <c r="Z39" i="6" s="1"/>
  <c r="W5" i="6"/>
  <c r="Z5" i="6" s="1"/>
  <c r="W12" i="6"/>
  <c r="Z12" i="6" s="1"/>
  <c r="W33" i="6"/>
  <c r="Z33" i="6" s="1"/>
  <c r="W23" i="6"/>
  <c r="Z23" i="6" s="1"/>
  <c r="W38" i="6"/>
  <c r="Z38" i="6" s="1"/>
  <c r="W42" i="6"/>
  <c r="Z42" i="6" s="1"/>
  <c r="W13" i="6"/>
  <c r="Z13" i="6" s="1"/>
  <c r="W6" i="6"/>
  <c r="Z6" i="6" s="1"/>
  <c r="W11" i="6"/>
  <c r="Z11" i="6" s="1"/>
  <c r="W28" i="6"/>
  <c r="Z28" i="6" s="1"/>
  <c r="J16" i="5"/>
  <c r="AY31" i="6"/>
  <c r="AY25" i="6"/>
  <c r="AY26" i="6"/>
  <c r="AY22" i="6"/>
  <c r="AY21" i="6"/>
  <c r="AY15" i="6"/>
  <c r="AY34" i="6"/>
  <c r="AY13" i="6"/>
  <c r="AY17" i="6"/>
  <c r="AY20" i="6"/>
  <c r="AY42" i="6"/>
  <c r="AY39" i="6"/>
  <c r="K8" i="6"/>
  <c r="N8" i="6" s="1"/>
  <c r="K32" i="6"/>
  <c r="N32" i="6" s="1"/>
  <c r="K45" i="6"/>
  <c r="N45" i="6" s="1"/>
  <c r="K11" i="6"/>
  <c r="N11" i="6" s="1"/>
  <c r="K18" i="6"/>
  <c r="N18" i="6" s="1"/>
  <c r="K29" i="6"/>
  <c r="N29" i="6" s="1"/>
  <c r="K31" i="6"/>
  <c r="N31" i="6" s="1"/>
  <c r="K10" i="6"/>
  <c r="N10" i="6" s="1"/>
  <c r="K44" i="6"/>
  <c r="N44" i="6" s="1"/>
  <c r="K42" i="6"/>
  <c r="N42" i="6" s="1"/>
  <c r="K15" i="6"/>
  <c r="N15" i="6" s="1"/>
  <c r="K6" i="6"/>
  <c r="N6" i="6" s="1"/>
  <c r="K41" i="6"/>
  <c r="N41" i="6" s="1"/>
  <c r="K25" i="6"/>
  <c r="N25" i="6" s="1"/>
  <c r="K3" i="6"/>
  <c r="N3" i="6" s="1"/>
  <c r="K23" i="6"/>
  <c r="N23" i="6" s="1"/>
  <c r="K12" i="6"/>
  <c r="N12" i="6" s="1"/>
  <c r="K5" i="6"/>
  <c r="N5" i="6" s="1"/>
  <c r="K20" i="6"/>
  <c r="N20" i="6" s="1"/>
  <c r="K27" i="6"/>
  <c r="N27" i="6" s="1"/>
  <c r="K21" i="6"/>
  <c r="N21" i="6" s="1"/>
  <c r="K38" i="6"/>
  <c r="N38" i="6" s="1"/>
  <c r="K16" i="6"/>
  <c r="N16" i="6" s="1"/>
  <c r="K37" i="6"/>
  <c r="N37" i="6" s="1"/>
  <c r="K4" i="6"/>
  <c r="N4" i="6" s="1"/>
  <c r="K40" i="6"/>
  <c r="N40" i="6" s="1"/>
  <c r="K39" i="6"/>
  <c r="N39" i="6" s="1"/>
  <c r="K26" i="6"/>
  <c r="N26" i="6" s="1"/>
  <c r="K30" i="6"/>
  <c r="N30" i="6" s="1"/>
  <c r="K13" i="6"/>
  <c r="N13" i="6" s="1"/>
  <c r="K43" i="6"/>
  <c r="N43" i="6" s="1"/>
  <c r="K34" i="6"/>
  <c r="N34" i="6" s="1"/>
  <c r="K36" i="6"/>
  <c r="N36" i="6" s="1"/>
  <c r="K14" i="6"/>
  <c r="N14" i="6" s="1"/>
  <c r="K33" i="6"/>
  <c r="N33" i="6" s="1"/>
  <c r="K17" i="6"/>
  <c r="N17" i="6" s="1"/>
  <c r="K46" i="6"/>
  <c r="N46" i="6" s="1"/>
  <c r="K35" i="6"/>
  <c r="N35" i="6" s="1"/>
  <c r="K7" i="6"/>
  <c r="N7" i="6" s="1"/>
  <c r="K28" i="6"/>
  <c r="N28" i="6" s="1"/>
  <c r="K19" i="6"/>
  <c r="N19" i="6" s="1"/>
  <c r="K9" i="6"/>
  <c r="N9" i="6" s="1"/>
  <c r="K22" i="6"/>
  <c r="N22" i="6" s="1"/>
  <c r="K24" i="6"/>
  <c r="N24" i="6" s="1"/>
  <c r="AY8" i="6"/>
  <c r="AY23" i="6"/>
  <c r="AY41" i="6"/>
  <c r="AY46" i="6"/>
  <c r="AY3" i="6"/>
  <c r="AY28" i="6"/>
  <c r="AY44" i="6"/>
  <c r="AY43" i="6"/>
  <c r="AY32" i="6"/>
  <c r="AY16" i="6"/>
  <c r="AY4" i="6"/>
  <c r="AY37" i="6"/>
  <c r="AY38" i="6"/>
  <c r="AY12" i="6"/>
  <c r="AY18" i="6"/>
  <c r="AY27" i="6"/>
  <c r="AY6" i="6"/>
  <c r="AY5" i="6"/>
  <c r="AI43" i="6"/>
  <c r="AL43" i="6" s="1"/>
  <c r="AI6" i="6"/>
  <c r="AL6" i="6" s="1"/>
  <c r="AI15" i="6"/>
  <c r="AL15" i="6" s="1"/>
  <c r="AI36" i="6"/>
  <c r="AL36" i="6" s="1"/>
  <c r="AI46" i="6"/>
  <c r="AL46" i="6" s="1"/>
  <c r="AI17" i="6"/>
  <c r="AL17" i="6" s="1"/>
  <c r="AI45" i="6"/>
  <c r="AL45" i="6" s="1"/>
  <c r="AI28" i="6"/>
  <c r="AL28" i="6" s="1"/>
  <c r="AI16" i="6"/>
  <c r="AL16" i="6" s="1"/>
  <c r="AI27" i="6"/>
  <c r="AL27" i="6" s="1"/>
  <c r="AI40" i="6"/>
  <c r="AL40" i="6" s="1"/>
  <c r="AI19" i="6"/>
  <c r="AL19" i="6" s="1"/>
  <c r="AI14" i="6"/>
  <c r="AL14" i="6" s="1"/>
  <c r="AI42" i="6"/>
  <c r="AL42" i="6" s="1"/>
  <c r="AI31" i="6"/>
  <c r="AL31" i="6" s="1"/>
  <c r="AI8" i="6"/>
  <c r="AL8" i="6" s="1"/>
  <c r="AI34" i="6"/>
  <c r="AL34" i="6" s="1"/>
  <c r="AI32" i="6"/>
  <c r="AL32" i="6" s="1"/>
  <c r="AI30" i="6"/>
  <c r="AL30" i="6" s="1"/>
  <c r="AI22" i="6"/>
  <c r="AL22" i="6" s="1"/>
  <c r="AI24" i="6"/>
  <c r="AL24" i="6" s="1"/>
  <c r="AI26" i="6"/>
  <c r="AL26" i="6" s="1"/>
  <c r="AI12" i="6"/>
  <c r="AL12" i="6" s="1"/>
  <c r="AI44" i="6"/>
  <c r="AL44" i="6" s="1"/>
  <c r="AI13" i="6"/>
  <c r="AL13" i="6" s="1"/>
  <c r="AI3" i="6"/>
  <c r="AL3" i="6" s="1"/>
  <c r="AI29" i="6"/>
  <c r="AL29" i="6" s="1"/>
  <c r="AI33" i="6"/>
  <c r="AL33" i="6" s="1"/>
  <c r="AI37" i="6"/>
  <c r="AL37" i="6" s="1"/>
  <c r="AI5" i="6"/>
  <c r="AL5" i="6" s="1"/>
  <c r="AI39" i="6"/>
  <c r="AL39" i="6" s="1"/>
  <c r="AI11" i="6"/>
  <c r="AL11" i="6" s="1"/>
  <c r="AI18" i="6"/>
  <c r="AL18" i="6" s="1"/>
  <c r="AI23" i="6"/>
  <c r="AL23" i="6" s="1"/>
  <c r="AI38" i="6"/>
  <c r="AL38" i="6" s="1"/>
  <c r="AI7" i="6"/>
  <c r="AL7" i="6" s="1"/>
  <c r="AI9" i="6"/>
  <c r="AL9" i="6" s="1"/>
  <c r="AI35" i="6"/>
  <c r="AL35" i="6" s="1"/>
  <c r="AI25" i="6"/>
  <c r="AL25" i="6" s="1"/>
  <c r="AI10" i="6"/>
  <c r="AL10" i="6" s="1"/>
  <c r="AI21" i="6"/>
  <c r="AL21" i="6" s="1"/>
  <c r="AY30" i="6"/>
  <c r="AY10" i="6"/>
  <c r="AY7" i="6"/>
  <c r="AY19" i="6"/>
  <c r="AY29" i="6"/>
  <c r="AY14" i="6"/>
  <c r="AY40" i="6"/>
  <c r="AY24" i="6"/>
  <c r="AY45" i="6"/>
  <c r="AY9" i="6"/>
  <c r="AY11" i="6"/>
  <c r="AI20" i="6"/>
  <c r="AL20" i="6" s="1"/>
  <c r="AY33" i="6"/>
  <c r="AY36" i="6"/>
  <c r="AY35" i="6"/>
  <c r="AI41" i="6"/>
  <c r="AL41" i="6" s="1"/>
  <c r="J8" i="10"/>
  <c r="J10" i="10"/>
  <c r="J17" i="10"/>
  <c r="J15" i="10"/>
  <c r="J21" i="10"/>
  <c r="J2" i="10"/>
  <c r="J4" i="10"/>
  <c r="J16" i="10"/>
  <c r="J13" i="10"/>
  <c r="J12" i="10"/>
  <c r="J23" i="10"/>
  <c r="J20" i="10"/>
  <c r="J25" i="10"/>
  <c r="J14" i="10"/>
  <c r="J9" i="10"/>
  <c r="J18" i="10"/>
  <c r="J7" i="10"/>
  <c r="J11" i="10"/>
  <c r="J6" i="10"/>
  <c r="J3" i="10"/>
  <c r="J22" i="10"/>
  <c r="J19" i="10"/>
  <c r="J5" i="10"/>
  <c r="J25" i="5"/>
  <c r="J18" i="5"/>
  <c r="J2" i="5"/>
  <c r="J13" i="5"/>
  <c r="J28" i="5"/>
  <c r="J7" i="5"/>
  <c r="J4" i="5"/>
  <c r="J21" i="5"/>
  <c r="J24" i="5"/>
  <c r="J14" i="5"/>
  <c r="J15" i="5"/>
  <c r="J5" i="5"/>
  <c r="J27" i="5"/>
  <c r="J10" i="5"/>
  <c r="J3" i="5"/>
  <c r="J23" i="5"/>
  <c r="J29" i="5"/>
  <c r="J17" i="5"/>
  <c r="J9" i="5"/>
  <c r="J26" i="5"/>
  <c r="J6" i="5"/>
  <c r="J20" i="5"/>
  <c r="J22" i="5"/>
  <c r="J8" i="5"/>
  <c r="J19" i="5"/>
  <c r="J12" i="5"/>
  <c r="N25" i="2"/>
  <c r="N2" i="2"/>
  <c r="J24" i="4"/>
  <c r="M24" i="4" s="1"/>
  <c r="J10" i="4"/>
  <c r="M10" i="4" s="1"/>
  <c r="J11" i="4"/>
  <c r="M11" i="4" s="1"/>
  <c r="J23" i="4"/>
  <c r="M23" i="4" s="1"/>
  <c r="J5" i="4"/>
  <c r="M5" i="4" s="1"/>
  <c r="J12" i="4"/>
  <c r="M12" i="4" s="1"/>
  <c r="J18" i="4"/>
  <c r="M18" i="4" s="1"/>
  <c r="J4" i="4"/>
  <c r="M4" i="4" s="1"/>
  <c r="J15" i="4"/>
  <c r="M15" i="4" s="1"/>
  <c r="J22" i="4"/>
  <c r="M22" i="4" s="1"/>
  <c r="J20" i="4"/>
  <c r="M20" i="4" s="1"/>
  <c r="J3" i="4"/>
  <c r="M3" i="4" s="1"/>
  <c r="J8" i="4"/>
  <c r="M8" i="4" s="1"/>
  <c r="J17" i="4"/>
  <c r="M17" i="4" s="1"/>
  <c r="J6" i="4"/>
  <c r="M6" i="4" s="1"/>
  <c r="J7" i="4"/>
  <c r="M7" i="4" s="1"/>
  <c r="J9" i="4"/>
  <c r="M9" i="4" s="1"/>
  <c r="J16" i="4"/>
  <c r="M16" i="4" s="1"/>
  <c r="J19" i="4"/>
  <c r="M19" i="4" s="1"/>
  <c r="J2" i="4"/>
  <c r="M2" i="4" s="1"/>
  <c r="J14" i="4"/>
  <c r="M14" i="4" s="1"/>
  <c r="J13" i="4"/>
  <c r="M13" i="4" s="1"/>
  <c r="J25" i="4"/>
  <c r="M25" i="4" s="1"/>
  <c r="J21" i="4"/>
  <c r="M21" i="4" s="1"/>
  <c r="N7" i="3"/>
  <c r="N9" i="3"/>
  <c r="N14" i="3"/>
  <c r="N11" i="3"/>
  <c r="N5" i="3"/>
  <c r="N22" i="3"/>
  <c r="N15" i="3"/>
  <c r="N18" i="3"/>
  <c r="N4" i="3"/>
  <c r="N21" i="3"/>
  <c r="N6" i="3"/>
  <c r="N19" i="3"/>
  <c r="N20" i="3"/>
  <c r="N16" i="3"/>
  <c r="N23" i="3"/>
  <c r="N2" i="3"/>
  <c r="N17" i="3"/>
  <c r="N3" i="3"/>
  <c r="N12" i="3"/>
  <c r="N10" i="3"/>
  <c r="N8" i="3"/>
  <c r="N13" i="3"/>
  <c r="N25" i="3"/>
  <c r="N24" i="3"/>
  <c r="N14" i="2"/>
  <c r="N10" i="2"/>
  <c r="N22" i="2"/>
  <c r="N13" i="2"/>
  <c r="N3" i="2"/>
  <c r="N4" i="2"/>
  <c r="N23" i="2"/>
  <c r="N7" i="2"/>
  <c r="N24" i="2"/>
  <c r="N5" i="2"/>
  <c r="N8" i="2"/>
  <c r="N15" i="2"/>
  <c r="N11" i="2"/>
  <c r="N6" i="2"/>
  <c r="N21" i="2"/>
  <c r="N19" i="2"/>
  <c r="N17" i="2"/>
  <c r="N12" i="2"/>
  <c r="N9" i="2"/>
  <c r="N20" i="2"/>
  <c r="N18" i="2"/>
  <c r="N16" i="2"/>
  <c r="AA18" i="6" l="1"/>
  <c r="AA14" i="6"/>
  <c r="AA29" i="6"/>
  <c r="AA45" i="6"/>
  <c r="AA12" i="6"/>
  <c r="AA41" i="6"/>
  <c r="AA37" i="6"/>
  <c r="AA6" i="6"/>
  <c r="AA11" i="6"/>
  <c r="AA9" i="6"/>
  <c r="AA28" i="6"/>
  <c r="AA15" i="6"/>
  <c r="AA24" i="6"/>
  <c r="AA33" i="6"/>
  <c r="AA34" i="6"/>
  <c r="AA16" i="6"/>
  <c r="AA25" i="6"/>
  <c r="AA35" i="6"/>
  <c r="AA17" i="6"/>
  <c r="AA26" i="6"/>
  <c r="AA21" i="6"/>
  <c r="AA42" i="6"/>
  <c r="AA38" i="6"/>
  <c r="AA13" i="6"/>
  <c r="AA44" i="6"/>
  <c r="AA43" i="6"/>
  <c r="AA4" i="6"/>
  <c r="AA27" i="6"/>
  <c r="AA8" i="6"/>
  <c r="AA36" i="6"/>
  <c r="AA46" i="6"/>
  <c r="AA23" i="6"/>
  <c r="AA5" i="6"/>
  <c r="AA40" i="6"/>
  <c r="AA39" i="6"/>
  <c r="AA7" i="6"/>
  <c r="AA30" i="6"/>
  <c r="AA10" i="6"/>
  <c r="AA20" i="6"/>
  <c r="AA22" i="6"/>
  <c r="AA32" i="6"/>
  <c r="AA31" i="6"/>
  <c r="AA3" i="6"/>
  <c r="AA19" i="6"/>
  <c r="N11" i="5"/>
  <c r="N15" i="5"/>
  <c r="O44" i="6"/>
  <c r="O43" i="6"/>
  <c r="O37" i="6"/>
  <c r="O7" i="6"/>
  <c r="AM34" i="6"/>
  <c r="O4" i="6"/>
  <c r="O40" i="6"/>
  <c r="O33" i="6"/>
  <c r="O17" i="6"/>
  <c r="O27" i="6"/>
  <c r="O11" i="6"/>
  <c r="O14" i="6"/>
  <c r="O9" i="6"/>
  <c r="O45" i="6"/>
  <c r="AM25" i="6"/>
  <c r="AM12" i="6"/>
  <c r="AM45" i="6"/>
  <c r="O38" i="6"/>
  <c r="O8" i="6"/>
  <c r="O25" i="6"/>
  <c r="AM41" i="6"/>
  <c r="AM35" i="6"/>
  <c r="AM26" i="6"/>
  <c r="AM17" i="6"/>
  <c r="O21" i="6"/>
  <c r="AM9" i="6"/>
  <c r="AM24" i="6"/>
  <c r="AM46" i="6"/>
  <c r="O20" i="6"/>
  <c r="O42" i="6"/>
  <c r="O30" i="6"/>
  <c r="AM7" i="6"/>
  <c r="AM22" i="6"/>
  <c r="AM36" i="6"/>
  <c r="O19" i="6"/>
  <c r="O10" i="6"/>
  <c r="O16" i="6"/>
  <c r="AM38" i="6"/>
  <c r="AM30" i="6"/>
  <c r="AM15" i="6"/>
  <c r="O28" i="6"/>
  <c r="O39" i="6"/>
  <c r="AM23" i="6"/>
  <c r="AM32" i="6"/>
  <c r="AM6" i="6"/>
  <c r="O32" i="6"/>
  <c r="O12" i="6"/>
  <c r="AM11" i="6"/>
  <c r="AM8" i="6"/>
  <c r="O34" i="6"/>
  <c r="AM39" i="6"/>
  <c r="AM31" i="6"/>
  <c r="O41" i="6"/>
  <c r="O36" i="6"/>
  <c r="AM20" i="6"/>
  <c r="AM5" i="6"/>
  <c r="AM42" i="6"/>
  <c r="AM43" i="6"/>
  <c r="O13" i="6"/>
  <c r="O35" i="6"/>
  <c r="AM37" i="6"/>
  <c r="AM14" i="6"/>
  <c r="O22" i="6"/>
  <c r="O23" i="6"/>
  <c r="O24" i="6"/>
  <c r="AM29" i="6"/>
  <c r="AM40" i="6"/>
  <c r="AM18" i="6"/>
  <c r="AM33" i="6"/>
  <c r="O31" i="6"/>
  <c r="O18" i="6"/>
  <c r="O26" i="6"/>
  <c r="AM3" i="6"/>
  <c r="AM27" i="6"/>
  <c r="O6" i="6"/>
  <c r="O46" i="6"/>
  <c r="O29" i="6"/>
  <c r="AM21" i="6"/>
  <c r="AM13" i="6"/>
  <c r="AM16" i="6"/>
  <c r="O15" i="6"/>
  <c r="AM19" i="6"/>
  <c r="O3" i="6"/>
  <c r="O5" i="6"/>
  <c r="AM10" i="6"/>
  <c r="AM44" i="6"/>
  <c r="AM28" i="6"/>
  <c r="AM4" i="6"/>
  <c r="N2" i="10"/>
  <c r="N19" i="10"/>
  <c r="N12" i="10"/>
  <c r="N21" i="10"/>
  <c r="N17" i="10"/>
  <c r="N7" i="10"/>
  <c r="N18" i="10"/>
  <c r="N3" i="10"/>
  <c r="N25" i="10"/>
  <c r="N9" i="10"/>
  <c r="N20" i="10"/>
  <c r="N22" i="10"/>
  <c r="N14" i="10"/>
  <c r="N23" i="10"/>
  <c r="N13" i="10"/>
  <c r="N16" i="10"/>
  <c r="N24" i="10"/>
  <c r="N4" i="10"/>
  <c r="N15" i="10"/>
  <c r="N11" i="10"/>
  <c r="N10" i="10"/>
  <c r="N6" i="10"/>
  <c r="N8" i="10"/>
  <c r="N5" i="10"/>
  <c r="N12" i="5"/>
  <c r="N8" i="5"/>
  <c r="N22" i="5"/>
  <c r="N20" i="5"/>
  <c r="N26" i="5"/>
  <c r="N9" i="5"/>
  <c r="N17" i="5"/>
  <c r="N29" i="5"/>
  <c r="N23" i="5"/>
  <c r="N3" i="5"/>
  <c r="N10" i="5"/>
  <c r="N19" i="5"/>
  <c r="N7" i="5"/>
  <c r="N24" i="5"/>
  <c r="N21" i="5"/>
  <c r="N4" i="5"/>
  <c r="N28" i="5"/>
  <c r="N13" i="5"/>
  <c r="N2" i="5"/>
  <c r="N18" i="5"/>
  <c r="N16" i="5"/>
  <c r="N25" i="5"/>
  <c r="N27" i="5"/>
  <c r="N5" i="5"/>
  <c r="N14" i="5"/>
  <c r="N6" i="5"/>
  <c r="N3" i="4"/>
  <c r="N5" i="4"/>
  <c r="N25" i="4"/>
  <c r="N23" i="4"/>
  <c r="N11" i="4"/>
  <c r="N10" i="4"/>
  <c r="N13" i="4"/>
  <c r="N22" i="4"/>
  <c r="N9" i="4"/>
  <c r="N6" i="4"/>
  <c r="N7" i="4"/>
  <c r="N24" i="4"/>
  <c r="N17" i="4"/>
  <c r="N21" i="4"/>
  <c r="N8" i="4"/>
  <c r="N20" i="4"/>
  <c r="N14" i="4"/>
  <c r="N2" i="4"/>
  <c r="N15" i="4"/>
  <c r="N19" i="4"/>
  <c r="N12" i="4"/>
  <c r="N16" i="4"/>
  <c r="N4" i="4"/>
  <c r="N18" i="4"/>
</calcChain>
</file>

<file path=xl/sharedStrings.xml><?xml version="1.0" encoding="utf-8"?>
<sst xmlns="http://schemas.openxmlformats.org/spreadsheetml/2006/main" count="1647" uniqueCount="88">
  <si>
    <t>Victor Riobueno</t>
  </si>
  <si>
    <t>Jordan Portal</t>
  </si>
  <si>
    <t>Stefano Diaz</t>
  </si>
  <si>
    <t>Joey Pinto</t>
  </si>
  <si>
    <t>Luis Sandoval</t>
  </si>
  <si>
    <t>Robert Vazquez</t>
  </si>
  <si>
    <t>Mauricio Baca</t>
  </si>
  <si>
    <t>Mooser Rodriguez</t>
  </si>
  <si>
    <t>Kevin Samlut</t>
  </si>
  <si>
    <t>Mikey Newmeyer</t>
  </si>
  <si>
    <t>Carlos Enjamio</t>
  </si>
  <si>
    <t>Michael Quintana</t>
  </si>
  <si>
    <t>Eric Diaz</t>
  </si>
  <si>
    <t>Salo Iza</t>
  </si>
  <si>
    <t>Danny Yanez</t>
  </si>
  <si>
    <t>Lawrence Pardo</t>
  </si>
  <si>
    <t>Javi Salas</t>
  </si>
  <si>
    <t>Pete Cabrera</t>
  </si>
  <si>
    <t>Javi Portal</t>
  </si>
  <si>
    <t>Victor Garcia</t>
  </si>
  <si>
    <t>Mauricio Restrepo</t>
  </si>
  <si>
    <t>Score</t>
  </si>
  <si>
    <t>Result</t>
  </si>
  <si>
    <t>Scramble</t>
  </si>
  <si>
    <t>Best Ball</t>
  </si>
  <si>
    <t>Singles</t>
  </si>
  <si>
    <t>W</t>
  </si>
  <si>
    <t>L</t>
  </si>
  <si>
    <t>T</t>
  </si>
  <si>
    <t>Team</t>
  </si>
  <si>
    <t>Salas</t>
  </si>
  <si>
    <t>Pardo</t>
  </si>
  <si>
    <t>Net</t>
  </si>
  <si>
    <t>Player</t>
  </si>
  <si>
    <t>Rank</t>
  </si>
  <si>
    <t>Carlos Alfonso</t>
  </si>
  <si>
    <t>Victor</t>
  </si>
  <si>
    <t>Stuart Briggle</t>
  </si>
  <si>
    <t>Carlos</t>
  </si>
  <si>
    <t>Andrew Areces</t>
  </si>
  <si>
    <t>Javi Vargas</t>
  </si>
  <si>
    <t>Andrew Guasch</t>
  </si>
  <si>
    <t>Ernesto Ibanez</t>
  </si>
  <si>
    <t>Alex Lastra</t>
  </si>
  <si>
    <t>Stu</t>
  </si>
  <si>
    <t>Wes</t>
  </si>
  <si>
    <t>Manny Nunez</t>
  </si>
  <si>
    <t>Peter Endejan</t>
  </si>
  <si>
    <t>Ricky Escobar</t>
  </si>
  <si>
    <t>Overall</t>
  </si>
  <si>
    <t>Pts</t>
  </si>
  <si>
    <t>Points</t>
  </si>
  <si>
    <t>Jo</t>
  </si>
  <si>
    <t>Jo Noy</t>
  </si>
  <si>
    <t>Matt Barkett</t>
  </si>
  <si>
    <t>Augie De Goytisolo</t>
  </si>
  <si>
    <t>Shawn</t>
  </si>
  <si>
    <t>Wes Briggle</t>
  </si>
  <si>
    <t>Alex Uribarri</t>
  </si>
  <si>
    <t>David Del Cristo</t>
  </si>
  <si>
    <t>Shawn Noy</t>
  </si>
  <si>
    <t>Up/Dn</t>
  </si>
  <si>
    <t>Left</t>
  </si>
  <si>
    <t>Holes</t>
  </si>
  <si>
    <t>Adj Score</t>
  </si>
  <si>
    <t>Adj Net</t>
  </si>
  <si>
    <t>Hol</t>
  </si>
  <si>
    <t>Rating</t>
  </si>
  <si>
    <t>Boogie Lastra</t>
  </si>
  <si>
    <t>Roger De Armas</t>
  </si>
  <si>
    <t>CRs</t>
  </si>
  <si>
    <t>Net Pts</t>
  </si>
  <si>
    <t>Danny</t>
  </si>
  <si>
    <t>Mario</t>
  </si>
  <si>
    <t>Mario Martinez</t>
  </si>
  <si>
    <t>Brendan Areces</t>
  </si>
  <si>
    <t>Skippy Ramirez</t>
  </si>
  <si>
    <t>Vic</t>
  </si>
  <si>
    <t>Javi</t>
  </si>
  <si>
    <t>Al</t>
  </si>
  <si>
    <t>Skip</t>
  </si>
  <si>
    <t>Pete</t>
  </si>
  <si>
    <t>CJ Osbourne</t>
  </si>
  <si>
    <t>Portal</t>
  </si>
  <si>
    <t>rating</t>
  </si>
  <si>
    <t>Top Scramble Players</t>
  </si>
  <si>
    <t>Top Best Ball Players</t>
  </si>
  <si>
    <t>Top Singles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</si>
</sst>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8"/>
      <color theme="1"/>
      <name val="Calibri"/>
      <family val="2"/>
    </font>
    <font>
      <b/>
      <sz val="8"/>
      <color theme="1"/>
      <name val="Calibri"/>
      <family val="2"/>
    </font>
    <font>
      <i/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1" fontId="0" fillId="0" borderId="0" xfId="0" applyNumberFormat="1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0" fontId="0" fillId="0" borderId="7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2" fillId="3" borderId="8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CE24-06D0-4F1E-8EAF-31334E54A43D}">
  <dimension ref="A1:BO102"/>
  <sheetViews>
    <sheetView showGridLines="0" tabSelected="1" workbookViewId="0">
      <selection activeCell="BL24" sqref="BL24"/>
    </sheetView>
  </sheetViews>
  <sheetFormatPr defaultRowHeight="11.25" x14ac:dyDescent="0.2"/>
  <cols>
    <col min="1" max="1" width="5" style="5" bestFit="1" customWidth="1"/>
    <col min="2" max="2" width="16" style="4" bestFit="1" customWidth="1"/>
    <col min="3" max="3" width="4" style="4" customWidth="1"/>
    <col min="4" max="5" width="3.1640625" style="6" customWidth="1"/>
    <col min="6" max="6" width="2" style="6" customWidth="1"/>
    <col min="7" max="7" width="5.5" style="7" customWidth="1"/>
    <col min="8" max="8" width="4" style="8" customWidth="1"/>
    <col min="9" max="9" width="5.6640625" style="8" customWidth="1"/>
    <col min="10" max="10" width="6.83203125" style="8" bestFit="1" customWidth="1"/>
    <col min="11" max="13" width="3.1640625" style="8" hidden="1" customWidth="1"/>
    <col min="14" max="14" width="6.1640625" style="8" hidden="1" customWidth="1"/>
    <col min="15" max="15" width="5" style="8" hidden="1" customWidth="1"/>
    <col min="16" max="16" width="2.83203125" style="5" customWidth="1"/>
    <col min="17" max="18" width="2" style="5" customWidth="1"/>
    <col min="19" max="19" width="5.5" style="4" customWidth="1"/>
    <col min="20" max="20" width="4" style="4" customWidth="1"/>
    <col min="21" max="21" width="5.6640625" style="4" customWidth="1"/>
    <col min="22" max="22" width="6.83203125" style="4" customWidth="1"/>
    <col min="23" max="23" width="3.6640625" style="4" hidden="1" customWidth="1"/>
    <col min="24" max="24" width="4" style="4" hidden="1" customWidth="1"/>
    <col min="25" max="25" width="3.83203125" style="4" hidden="1" customWidth="1"/>
    <col min="26" max="26" width="6.1640625" style="4" hidden="1" customWidth="1"/>
    <col min="27" max="27" width="5" style="4" hidden="1" customWidth="1"/>
    <col min="28" max="28" width="2.83203125" style="5" customWidth="1"/>
    <col min="29" max="30" width="2" style="5" customWidth="1"/>
    <col min="31" max="31" width="5.5" style="4" customWidth="1"/>
    <col min="32" max="32" width="4" style="4" customWidth="1"/>
    <col min="33" max="33" width="5.6640625" style="4" customWidth="1"/>
    <col min="34" max="34" width="6.83203125" style="4" customWidth="1"/>
    <col min="35" max="35" width="3.6640625" style="4" hidden="1" customWidth="1"/>
    <col min="36" max="36" width="4" style="4" hidden="1" customWidth="1"/>
    <col min="37" max="37" width="3.83203125" style="4" hidden="1" customWidth="1"/>
    <col min="38" max="38" width="6.1640625" style="4" hidden="1" customWidth="1"/>
    <col min="39" max="39" width="5" style="4" hidden="1" customWidth="1"/>
    <col min="40" max="40" width="2.83203125" style="5" customWidth="1"/>
    <col min="41" max="42" width="2" style="5" customWidth="1"/>
    <col min="43" max="43" width="5.5" style="4" customWidth="1"/>
    <col min="44" max="44" width="4" style="4" customWidth="1"/>
    <col min="45" max="45" width="5.6640625" style="4" customWidth="1"/>
    <col min="46" max="46" width="6.83203125" style="4" customWidth="1"/>
    <col min="47" max="47" width="3.6640625" style="4" hidden="1" customWidth="1"/>
    <col min="48" max="48" width="4" style="4" hidden="1" customWidth="1"/>
    <col min="49" max="49" width="3.83203125" style="4" hidden="1" customWidth="1"/>
    <col min="50" max="50" width="6.1640625" style="4" hidden="1" customWidth="1"/>
    <col min="51" max="51" width="5" style="4" hidden="1" customWidth="1"/>
    <col min="52" max="52" width="9.33203125" style="4" hidden="1" customWidth="1"/>
    <col min="53" max="60" width="5.1640625" style="4" hidden="1" customWidth="1"/>
    <col min="61" max="61" width="9.33203125" style="4" hidden="1" customWidth="1"/>
    <col min="62" max="62" width="9.33203125" style="4"/>
    <col min="63" max="63" width="2.1640625" style="4" bestFit="1" customWidth="1"/>
    <col min="64" max="64" width="14" style="4" bestFit="1" customWidth="1"/>
    <col min="65" max="67" width="2.1640625" style="4" bestFit="1" customWidth="1"/>
    <col min="68" max="16384" width="9.33203125" style="4"/>
  </cols>
  <sheetData>
    <row r="1" spans="1:67" customFormat="1" x14ac:dyDescent="0.2">
      <c r="A1" s="38"/>
      <c r="B1" s="25"/>
      <c r="C1" s="9" t="s">
        <v>49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1"/>
      <c r="P1" s="9" t="s">
        <v>23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1"/>
      <c r="AB1" s="9" t="s">
        <v>24</v>
      </c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1"/>
      <c r="AN1" s="9" t="s">
        <v>25</v>
      </c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1"/>
      <c r="AZ1" s="24"/>
      <c r="BA1" s="25"/>
      <c r="BB1" s="25"/>
      <c r="BC1" s="25"/>
      <c r="BD1" s="25"/>
      <c r="BE1" s="25"/>
      <c r="BF1" s="25"/>
      <c r="BG1" s="25"/>
      <c r="BH1" s="25"/>
      <c r="BI1" s="26"/>
    </row>
    <row r="2" spans="1:67" customFormat="1" x14ac:dyDescent="0.2">
      <c r="A2" s="34" t="s">
        <v>34</v>
      </c>
      <c r="B2" s="17" t="s">
        <v>33</v>
      </c>
      <c r="C2" s="16" t="s">
        <v>70</v>
      </c>
      <c r="D2" s="22" t="s">
        <v>26</v>
      </c>
      <c r="E2" s="22" t="s">
        <v>27</v>
      </c>
      <c r="F2" s="22" t="s">
        <v>28</v>
      </c>
      <c r="G2" s="23" t="s">
        <v>21</v>
      </c>
      <c r="H2" s="19" t="s">
        <v>32</v>
      </c>
      <c r="I2" s="19" t="s">
        <v>63</v>
      </c>
      <c r="J2" s="19" t="s">
        <v>71</v>
      </c>
      <c r="K2" s="19" t="s">
        <v>50</v>
      </c>
      <c r="L2" s="19" t="s">
        <v>32</v>
      </c>
      <c r="M2" s="19" t="s">
        <v>66</v>
      </c>
      <c r="N2" s="19" t="s">
        <v>67</v>
      </c>
      <c r="O2" s="36" t="s">
        <v>34</v>
      </c>
      <c r="P2" s="30" t="s">
        <v>26</v>
      </c>
      <c r="Q2" s="31" t="s">
        <v>27</v>
      </c>
      <c r="R2" s="31" t="s">
        <v>28</v>
      </c>
      <c r="S2" s="19" t="s">
        <v>21</v>
      </c>
      <c r="T2" s="19" t="s">
        <v>32</v>
      </c>
      <c r="U2" s="19" t="s">
        <v>63</v>
      </c>
      <c r="V2" s="19" t="s">
        <v>71</v>
      </c>
      <c r="W2" s="19" t="s">
        <v>50</v>
      </c>
      <c r="X2" s="19" t="s">
        <v>32</v>
      </c>
      <c r="Y2" s="19" t="s">
        <v>66</v>
      </c>
      <c r="Z2" s="19" t="s">
        <v>67</v>
      </c>
      <c r="AA2" s="36" t="s">
        <v>34</v>
      </c>
      <c r="AB2" s="30" t="s">
        <v>26</v>
      </c>
      <c r="AC2" s="31" t="s">
        <v>27</v>
      </c>
      <c r="AD2" s="31" t="s">
        <v>28</v>
      </c>
      <c r="AE2" s="19" t="s">
        <v>21</v>
      </c>
      <c r="AF2" s="19" t="s">
        <v>32</v>
      </c>
      <c r="AG2" s="19" t="s">
        <v>63</v>
      </c>
      <c r="AH2" s="19" t="s">
        <v>71</v>
      </c>
      <c r="AI2" s="19" t="s">
        <v>50</v>
      </c>
      <c r="AJ2" s="19" t="s">
        <v>32</v>
      </c>
      <c r="AK2" s="19" t="s">
        <v>66</v>
      </c>
      <c r="AL2" s="19" t="s">
        <v>67</v>
      </c>
      <c r="AM2" s="36" t="s">
        <v>34</v>
      </c>
      <c r="AN2" s="30" t="s">
        <v>26</v>
      </c>
      <c r="AO2" s="31" t="s">
        <v>27</v>
      </c>
      <c r="AP2" s="31" t="s">
        <v>28</v>
      </c>
      <c r="AQ2" s="19" t="s">
        <v>21</v>
      </c>
      <c r="AR2" s="19" t="s">
        <v>32</v>
      </c>
      <c r="AS2" s="19" t="s">
        <v>63</v>
      </c>
      <c r="AT2" s="19" t="s">
        <v>71</v>
      </c>
      <c r="AU2" s="19" t="s">
        <v>50</v>
      </c>
      <c r="AV2" s="19" t="s">
        <v>32</v>
      </c>
      <c r="AW2" s="19" t="s">
        <v>66</v>
      </c>
      <c r="AX2" s="19" t="s">
        <v>67</v>
      </c>
      <c r="AY2" s="36" t="s">
        <v>34</v>
      </c>
      <c r="AZ2" s="29" t="s">
        <v>67</v>
      </c>
      <c r="BA2" s="17">
        <v>2018</v>
      </c>
      <c r="BB2" s="17">
        <v>2019</v>
      </c>
      <c r="BC2" s="17">
        <v>2020</v>
      </c>
      <c r="BD2" s="17">
        <v>2021</v>
      </c>
      <c r="BE2" s="17">
        <v>2022</v>
      </c>
      <c r="BF2" s="17">
        <v>2023</v>
      </c>
      <c r="BG2" s="17">
        <v>2024</v>
      </c>
      <c r="BH2" s="17">
        <v>2025</v>
      </c>
      <c r="BI2" s="28" t="s">
        <v>84</v>
      </c>
      <c r="BK2" s="3" t="s">
        <v>85</v>
      </c>
      <c r="BL2" s="3"/>
      <c r="BM2" s="3"/>
      <c r="BN2" s="3"/>
      <c r="BO2" s="3"/>
    </row>
    <row r="3" spans="1:67" customFormat="1" x14ac:dyDescent="0.2">
      <c r="A3" s="39">
        <f>RANK(BI3,BI:BI,0)</f>
        <v>1</v>
      </c>
      <c r="B3" t="s">
        <v>14</v>
      </c>
      <c r="C3" s="13">
        <f>COUNTIF('2022'!A:A,B3)+COUNTIF('2023'!A:A,B3)+COUNTIF('2024'!A:A,B3)+COUNTIF('2025'!A:A,B3)+COUNTIF('2021'!A:A,B3)+COUNTIF('2020'!A:A,B3)+COUNTIF('2019'!A:A,B3)+COUNTIF('2018'!A:A,B3)</f>
        <v>8</v>
      </c>
      <c r="D3" s="20">
        <f>IFERROR(VLOOKUP($B3,'2018'!A:N,3,0),0)+IFERROR(VLOOKUP($B3,'2019'!A:N,3,0),0)+IFERROR(VLOOKUP($B3,'2020'!A:N,3,0),0)++IFERROR(VLOOKUP($B3,'2021'!A:N,3,0),0)+IFERROR(VLOOKUP($B3,'2022'!A:N,3,0),0)+IFERROR(VLOOKUP($B3,'2023'!A:N,3,0),0)+IFERROR(VLOOKUP($B3,'2024'!A:N,3,0),0)+IFERROR(VLOOKUP($B3,'2025'!A:N,3,0),0)</f>
        <v>19</v>
      </c>
      <c r="E3" s="20">
        <f>IFERROR(VLOOKUP($B3,'2018'!A:N,4,0),0)+IFERROR(VLOOKUP($B3,'2019'!A:N,4,0),0)+IFERROR(VLOOKUP($B3,'2020'!A:N,4,0),0)+IFERROR(VLOOKUP($B3,'2021'!A:N,4,0),0)+IFERROR(VLOOKUP($B3,'2022'!A:N,4,0),0)+IFERROR(VLOOKUP($B3,'2023'!A:N,4,0),0)+IFERROR(VLOOKUP($B3,'2024'!A:N,4,0),0)+IFERROR(VLOOKUP($B3,'2025'!A:N,4,0),0)</f>
        <v>5</v>
      </c>
      <c r="F3" s="20">
        <f>IFERROR(VLOOKUP($B3,'2018'!A:N,5,0),0)+IFERROR(VLOOKUP($B3,'2019'!A:N,5,0),0)+IFERROR(VLOOKUP($B3,'2020'!A:N,5,0),0)+IFERROR(VLOOKUP($B3,'2021'!A:N,5,0),0)+IFERROR(VLOOKUP($B3,'2022'!A:N,5,0),0)+IFERROR(VLOOKUP($B3,'2023'!A:N,5,0),0)+IFERROR(VLOOKUP($B3,'2024'!A:N,5,0),0)+IFERROR(VLOOKUP($B3,'2025'!A:N,5,0),0)</f>
        <v>0</v>
      </c>
      <c r="G3" s="21">
        <f>IFERROR((IFERROR(VLOOKUP($B3,'2022'!A:N,6,0),0)+IFERROR(VLOOKUP($B3,'2023'!A:N,6,0),0)+IFERROR(VLOOKUP($B3,'2024'!A:N,6,0),0)+IFERROR(VLOOKUP($B3,'2025'!A:N,6,0),0))/(COUNTIF('2022'!A:A,B3)+COUNTIF('2023'!A:A,B3)+COUNTIF('2024'!A:A,B3)+COUNTIF('2025'!A:A,B3)),100)</f>
        <v>86.5</v>
      </c>
      <c r="H3" s="12">
        <f>IFERROR((IFERROR(VLOOKUP($B3,'2022'!A:N,7,0),0)+IFERROR(VLOOKUP($B3,'2023'!A:N,7,0),0)+IFERROR(VLOOKUP($B3,'2024'!A:N,7,0),0)+IFERROR(VLOOKUP($B3,'2025'!A:N,7,0),0))/(COUNTIF('2022'!A:A,B3)+COUNTIF('2023'!A:A,B3)+COUNTIF('2024'!A:A,B3)+COUNTIF('2025'!A:A,B3)),100)</f>
        <v>74</v>
      </c>
      <c r="I3" s="12">
        <f>IFERROR(VLOOKUP($B3,'2022'!A:N,8,0),0)+IFERROR(VLOOKUP($B3,'2023'!A:N,8,0),0)+IFERROR(VLOOKUP($B3,'2024'!A:N,8,0),0)+IFERROR(VLOOKUP($B3,'2025'!A:N,8,0),0)</f>
        <v>29</v>
      </c>
      <c r="J3" s="12">
        <f>D3-E3</f>
        <v>14</v>
      </c>
      <c r="K3" s="12">
        <f>RANK(J3,J:J,0)</f>
        <v>1</v>
      </c>
      <c r="L3" s="12">
        <f>RANK(H3,H:H,1)</f>
        <v>8</v>
      </c>
      <c r="M3" s="12">
        <f>RANK(I3,I:I,0)</f>
        <v>1</v>
      </c>
      <c r="N3" s="12">
        <f>(40-K3)*3+(40-M3)*2+(40-L3)</f>
        <v>227</v>
      </c>
      <c r="O3" s="37">
        <f>RANK(N3,N:N,0)</f>
        <v>1</v>
      </c>
      <c r="P3" s="32">
        <f>COUNTIFS('2018'!$P:$P,$B3,'2018'!$Y:$Y,P$2)+COUNTIFS('2019'!$P:$P,$B3,'2019'!$Y:$Y,P$2)+COUNTIFS('2020'!$P:$P,$B3,'2020'!$Y:$Y,P$2)+COUNTIFS('2021'!$P:$P,$B3,'2021'!$Y:$Y,P$2)+COUNTIFS('2022'!$P:$P,$B3,'2022'!$Y:$Y,P$2)+COUNTIFS('2023'!$P:$P,$B3,'2023'!$Y:$Y,P$2)+COUNTIFS('2024'!$P:$P,$B3,'2024'!$Y:$Y,P$2)+COUNTIFS('2025'!$P:$P,$B3,'2025'!$Y:$Y,P$2)</f>
        <v>7</v>
      </c>
      <c r="Q3" s="33">
        <f>COUNTIFS('2018'!$P:$P,$B3,'2018'!$Y:$Y,Q$2)+COUNTIFS('2019'!$P:$P,$B3,'2019'!$Y:$Y,Q$2)+COUNTIFS('2020'!$P:$P,$B3,'2020'!$Y:$Y,Q$2)+COUNTIFS('2021'!$P:$P,$B3,'2021'!$Y:$Y,Q$2)+COUNTIFS('2022'!$P:$P,$B3,'2022'!$Y:$Y,Q$2)+COUNTIFS('2023'!$P:$P,$B3,'2023'!$Y:$Y,Q$2)+COUNTIFS('2024'!$P:$P,$B3,'2024'!$Y:$Y,Q$2)+COUNTIFS('2025'!$P:$P,$B3,'2025'!$Y:$Y,Q$2)</f>
        <v>1</v>
      </c>
      <c r="R3" s="33">
        <f>COUNTIFS('2018'!$P:$P,$B3,'2018'!$Y:$Y,R$2)+COUNTIFS('2019'!$P:$P,$B3,'2019'!$Y:$Y,R$2)+COUNTIFS('2020'!$P:$P,$B3,'2020'!$Y:$Y,R$2)+COUNTIFS('2021'!$P:$P,$B3,'2021'!$Y:$Y,R$2)+COUNTIFS('2022'!$P:$P,$B3,'2022'!$Y:$Y,R$2)+COUNTIFS('2023'!$P:$P,$B3,'2023'!$Y:$Y,R$2)+COUNTIFS('2024'!$P:$P,$B3,'2024'!$Y:$Y,R$2)+COUNTIFS('2025'!$P:$P,$B3,'2025'!$Y:$Y,R$2)</f>
        <v>0</v>
      </c>
      <c r="S3" s="15">
        <f>IFERROR((SUMIF('2022'!$P:$P,$B3,'2022'!$W:$W)+SUMIF('2023'!$P:$P,$B3,'2023'!$W:$W)+SUMIF('2024'!$P:$P,$B3,'2024'!$W:$W)+SUMIF('2025'!$P:$P,$B3,'2025'!$W:$W))/(COUNTIF('2022'!A:A,B3)+COUNTIF('2023'!A:A,B3)+COUNTIF('2024'!A:A,B3)+COUNTIF('2025'!A:A,B3)),100)</f>
        <v>74.5</v>
      </c>
      <c r="T3" s="15">
        <f>IFERROR((SUMIF('2022'!$P:$P,$B3,'2022'!$X:$X)+SUMIF('2023'!$P:$P,$B3,'2023'!$X:$X)+SUMIF('2024'!$P:$P,$B3,'2024'!$X:$X)+SUMIF('2025'!$P:$P,$B3,'2025'!$X:$X))/(COUNTIF('2022'!A:A,B3)+COUNTIF('2023'!A:A,B3)+COUNTIF('2024'!A:A,B3)+COUNTIF('2025'!A:A,B3)),100)</f>
        <v>69.5</v>
      </c>
      <c r="U3" s="12">
        <f>IFERROR(VLOOKUP($B3,'2022'!$P:$U,6,0),0)+IFERROR(VLOOKUP($B3,'2023'!$P:$U,6,0),0)+IFERROR(VLOOKUP($B3,'2024'!$P:$U,6,0),0)+IFERROR(VLOOKUP($B3,'2025'!$P:$U,6,0),0)</f>
        <v>9</v>
      </c>
      <c r="V3" s="14">
        <f>P3-Q3</f>
        <v>6</v>
      </c>
      <c r="W3" s="12">
        <f>RANK(V3,V:V,0)</f>
        <v>1</v>
      </c>
      <c r="X3" s="12">
        <f>RANK(T3,T:T,1)</f>
        <v>10</v>
      </c>
      <c r="Y3" s="12">
        <f>RANK(U3,U:U,0)</f>
        <v>3</v>
      </c>
      <c r="Z3" s="12">
        <f>(40-W3)*3+(40-Y3)*2+(40-X3)</f>
        <v>221</v>
      </c>
      <c r="AA3" s="37">
        <f>RANK(Z3,Z:Z,0)</f>
        <v>2</v>
      </c>
      <c r="AB3" s="32">
        <f>COUNTIFS('2018'!$AA:$AA,$B3,'2018'!$AJ:$AJ,AB$2)+COUNTIFS('2019'!$AA:$AA,$B3,'2019'!$AJ:$AJ,AB$2)+COUNTIFS('2020'!$AA:$AA,$B3,'2020'!$AJ:$AJ,AB$2)+COUNTIFS('2021'!$AA:$AA,$B3,'2021'!$AJ:$AJ,AB$2)+COUNTIFS('2022'!$AA:$AA,$B3,'2022'!$AJ:$AJ,AB$2)+COUNTIFS('2023'!$AA:$AA,$B3,'2023'!$AJ:$AJ,AB$2)+COUNTIFS('2024'!$AA:$AA,$B3,'2024'!$AJ:$AJ,AB$2)+COUNTIFS('2025'!$AA:$AA,$B3,'2025'!$AJ:$AJ,AB$2)</f>
        <v>5</v>
      </c>
      <c r="AC3" s="33">
        <f>COUNTIFS('2018'!$AA:$AA,$B3,'2018'!$AJ:$AJ,AC$2)+COUNTIFS('2019'!$AA:$AA,$B3,'2019'!$AJ:$AJ,AC$2)+COUNTIFS('2020'!$AA:$AA,$B3,'2020'!$AJ:$AJ,AC$2)+COUNTIFS('2021'!$AA:$AA,$B3,'2021'!$AJ:$AJ,AC$2)+COUNTIFS('2022'!$AA:$AA,$B3,'2022'!$AJ:$AJ,AC$2)+COUNTIFS('2023'!$AA:$AA,$B3,'2023'!$AJ:$AJ,AC$2)+COUNTIFS('2024'!$AA:$AA,$B3,'2024'!$AJ:$AJ,AC$2)+COUNTIFS('2025'!$AA:$AA,$B3,'2025'!$AJ:$AJ,AC$2)</f>
        <v>3</v>
      </c>
      <c r="AD3" s="33">
        <f>COUNTIFS('2018'!$AA:$AA,$B3,'2018'!$AJ:$AJ,AD$2)+COUNTIFS('2019'!$AA:$AA,$B3,'2019'!$AJ:$AJ,AD$2)+COUNTIFS('2020'!$AA:$AA,$B3,'2020'!$AJ:$AJ,AD$2)+COUNTIFS('2021'!$AA:$AA,$B3,'2021'!$AJ:$AJ,AD$2)+COUNTIFS('2022'!$AA:$AA,$B3,'2022'!$AJ:$AJ,AD$2)+COUNTIFS('2023'!$AA:$AA,$B3,'2023'!$AJ:$AJ,AD$2)+COUNTIFS('2024'!$AA:$AA,$B3,'2024'!$AJ:$AJ,AD$2)+COUNTIFS('2025'!$AA:$AA,$B3,'2025'!$AJ:$AJ,AD$2)</f>
        <v>0</v>
      </c>
      <c r="AE3" s="15">
        <f>IFERROR((SUMIF('2022'!$AA:$AA,$B3,'2022'!$AH:$AH)+SUMIF('2023'!$AA:$AA,$B3,'2023'!$AH:$AH)+SUMIF('2024'!$AA:$AA,$B3,'2024'!$AH:$AH)+SUMIF('2025'!$AA:$AA,$B3,'2025'!$AH:$AH))/(COUNTIF('2022'!A:A,B3)+COUNTIF('2023'!A:A,B3)+COUNTIF('2024'!A:A,B3)+COUNTIF('2025'!A:A,B3)),100)</f>
        <v>85.25</v>
      </c>
      <c r="AF3" s="15">
        <f>IFERROR((SUMIF('2022'!$AA:$AA,$B3,'2022'!$AI:$AI)+SUMIF('2023'!$AA:$AA,$B3,'2023'!$AI:$AI)+SUMIF('2024'!$AA:$AA,$B3,'2024'!$AI:$AI)+SUMIF('2025'!$AA:$AA,$B3,'2025'!$AI:$AI))/(COUNTIF('2022'!A:A,B3)+COUNTIF('2023'!A:A,B3)+COUNTIF('2024'!A:A,B3)+COUNTIF('2025'!A:A,B3)),100)</f>
        <v>72.75</v>
      </c>
      <c r="AG3" s="12">
        <f>IFERROR(VLOOKUP($B3,'2022'!$AA:$AF,6,0),0)+IFERROR(VLOOKUP($B3,'2023'!$AA:$AF,6,0),0)+IFERROR(VLOOKUP($B3,'2024'!$AA:$AF,6,0),0)+IFERROR(VLOOKUP($B3,'2025'!$AA:$AF,6,0),0)</f>
        <v>5</v>
      </c>
      <c r="AH3" s="14">
        <f>AB3-AC3</f>
        <v>2</v>
      </c>
      <c r="AI3" s="12">
        <f>RANK(AH3,AH:AH,0)</f>
        <v>5</v>
      </c>
      <c r="AJ3" s="12">
        <f>RANK(AF3,AF:AF,1)</f>
        <v>5</v>
      </c>
      <c r="AK3" s="12">
        <f>RANK(AG3,AG:AG,0)</f>
        <v>10</v>
      </c>
      <c r="AL3" s="12">
        <f>(40-AI3)*3+(40-AK3)*2+(40-AJ3)</f>
        <v>200</v>
      </c>
      <c r="AM3" s="37">
        <f>RANK(AL3,AL:AL,0)</f>
        <v>7</v>
      </c>
      <c r="AN3" s="32">
        <f>COUNTIFS('2018'!$AL:$AL,$B3,'2018'!$AU:$AU,AN$2)+COUNTIFS('2019'!$AL:$AL,$B3,'2019'!$AU:$AU,AN$2)+COUNTIFS('2020'!$AL:$AL,$B3,'2020'!$AU:$AU,AN$2)+COUNTIFS('2021'!$AL:$AL,$B3,'2021'!$AU:$AU,AN$2)+COUNTIFS('2022'!$AL:$AL,$B3,'2022'!$AU:$AU,AN$2)+COUNTIFS('2023'!$AL:$AL,$B3,'2023'!$AU:$AU,AN$2)+COUNTIFS('2024'!$AL:$AL,$B3,'2024'!$AU:$AU,AN$2)+COUNTIFS('2025'!$AL:$AL,$B3,'2025'!$AU:$AU,AN$2)</f>
        <v>7</v>
      </c>
      <c r="AO3" s="33">
        <f>COUNTIFS('2018'!$AL:$AL,$B3,'2018'!$AU:$AU,AO$2)+COUNTIFS('2019'!$AL:$AL,$B3,'2019'!$AU:$AU,AO$2)+COUNTIFS('2020'!$AL:$AL,$B3,'2020'!$AU:$AU,AO$2)+COUNTIFS('2021'!$AL:$AL,$B3,'2021'!$AU:$AU,AO$2)+COUNTIFS('2022'!$AL:$AL,$B3,'2022'!$AU:$AU,AO$2)+COUNTIFS('2023'!$AL:$AL,$B3,'2023'!$AU:$AU,AO$2)+COUNTIFS('2024'!$AL:$AL,$B3,'2024'!$AU:$AU,AO$2)+COUNTIFS('2025'!$AL:$AL,$B3,'2025'!$AU:$AU,AO$2)</f>
        <v>1</v>
      </c>
      <c r="AP3" s="33">
        <f>COUNTIFS('2018'!$AL:$AL,$B3,'2018'!$AU:$AU,AP$2)+COUNTIFS('2019'!$AL:$AL,$B3,'2019'!$AU:$AU,AP$2)+COUNTIFS('2020'!$AL:$AL,$B3,'2020'!$AU:$AU,AP$2)+COUNTIFS('2021'!$AL:$AL,$B3,'2021'!$AU:$AU,AP$2)+COUNTIFS('2022'!$AL:$AL,$B3,'2022'!$AU:$AU,AP$2)+COUNTIFS('2023'!$AL:$AL,$B3,'2023'!$AU:$AU,AP$2)+COUNTIFS('2024'!$AL:$AL,$B3,'2024'!$AU:$AU,AP$2)+COUNTIFS('2025'!$AL:$AL,$B3,'2025'!$AU:$AU,AP$2)</f>
        <v>0</v>
      </c>
      <c r="AQ3" s="15">
        <f>IFERROR((SUMIF('2022'!$AL:$AL,$B3,'2022'!$AS:$AS)+SUMIF('2023'!$AL:$AL,$B3,'2023'!$AS:$AS)+SUMIF('2024'!$AL:$AL,$B3,'2024'!$AS:$AS)+SUMIF('2025'!$AL:$AL,$B3,'2025'!$AS:$AS))/(COUNTIF('2022'!A:A,B3)+COUNTIF('2023'!A:A,B3)+COUNTIF('2024'!A:A,B3)+COUNTIF('2025'!A:A,B3)),100)</f>
        <v>87.75</v>
      </c>
      <c r="AR3" s="15">
        <f>IFERROR((SUMIF('2022'!$AL:$AL,$B3,'2022'!$AT:$AT)+SUMIF('2023'!$AL:$AL,$B3,'2023'!$AT:$AT)+SUMIF('2024'!$AL:$AL,$B3,'2024'!$AT:$AT)+SUMIF('2025'!$AL:$AL,$B3,'2025'!$AT:$AT))/(COUNTIF('2022'!A:A,B3)+COUNTIF('2023'!A:A,B3)+COUNTIF('2024'!A:A,B3)+COUNTIF('2025'!A:A,B3)),100)</f>
        <v>75.25</v>
      </c>
      <c r="AS3" s="12">
        <f>IFERROR(VLOOKUP($B3,'2022'!$AL:$AQ,6,0),0)+IFERROR(VLOOKUP($B3,'2023'!$AL:$AQ,6,0),0)+IFERROR(VLOOKUP($B3,'2024'!$AL:$AQ,6,0),0)+IFERROR(VLOOKUP($B3,'2025'!$AL:$AQ,6,0),0)</f>
        <v>15</v>
      </c>
      <c r="AT3" s="14">
        <f>AN3-AO3</f>
        <v>6</v>
      </c>
      <c r="AU3" s="12">
        <f>RANK(AT3,AT:AT,0)</f>
        <v>1</v>
      </c>
      <c r="AV3" s="12">
        <f>RANK(AR3,AR:AR,1)</f>
        <v>11</v>
      </c>
      <c r="AW3" s="12">
        <f>RANK(AS3,AS:AS,0)</f>
        <v>1</v>
      </c>
      <c r="AX3" s="12">
        <f>(40-AU3)*3+(40-AW3)*2+(40-AV3)</f>
        <v>224</v>
      </c>
      <c r="AY3" s="37">
        <f>RANK(AX3,AX:AX,0)</f>
        <v>1</v>
      </c>
      <c r="AZ3" s="13">
        <f>IFERROR(VLOOKUP(B3,'2018'!A:M,13,0),0)+IFERROR(VLOOKUP(B3,'2019'!A:M,13,0),0)+IFERROR(VLOOKUP(B3,'2020'!A:M,13,0),0)+IFERROR(VLOOKUP(B3,'2021'!A:M,13,0),0)+IFERROR(VLOOKUP(B3,'2022'!A:M,13,0),0)+IFERROR(VLOOKUP(B3,'2023'!A:M,13,0),0)+IFERROR(VLOOKUP(B3,'2024'!A:M,13,0),0)+IFERROR(VLOOKUP(B3,'2025'!A:M,13,0),0)</f>
        <v>652</v>
      </c>
      <c r="BA3" s="14">
        <f>IFERROR(VLOOKUP($B3,'2018'!$A:$N,14,0),17)</f>
        <v>11</v>
      </c>
      <c r="BB3" s="14">
        <f>IFERROR(VLOOKUP($B3,'2019'!$A:$N,14,0),17)</f>
        <v>1</v>
      </c>
      <c r="BC3" s="14">
        <f>IFERROR(VLOOKUP($B3,'2020'!$A:$N,14,0),25)</f>
        <v>1</v>
      </c>
      <c r="BD3" s="14">
        <f>IFERROR(VLOOKUP($B3,'2021'!$A:$N,14,0),25)</f>
        <v>1</v>
      </c>
      <c r="BE3" s="14">
        <f>IFERROR(VLOOKUP($B3,'2022'!$A:$N,14,0),25)</f>
        <v>1</v>
      </c>
      <c r="BF3" s="14">
        <f>IFERROR(VLOOKUP($B3,'2023'!$A:$N,14,0),25)</f>
        <v>17</v>
      </c>
      <c r="BG3" s="14">
        <f>IFERROR(VLOOKUP($B3,'2024'!$A:$N,14,0),29)</f>
        <v>2</v>
      </c>
      <c r="BH3" s="14">
        <f>IFERROR(VLOOKUP($B3,'2025'!$A:$N,14,0),25)</f>
        <v>11</v>
      </c>
      <c r="BI3" s="27">
        <f>17-BA3+17-BB3+25-BC3+25-BD3+25-BE3+25-BF3+29-BG3+25-BH3</f>
        <v>143</v>
      </c>
      <c r="BK3">
        <v>1</v>
      </c>
      <c r="BL3" t="s">
        <v>15</v>
      </c>
      <c r="BM3">
        <v>5</v>
      </c>
      <c r="BN3">
        <v>0</v>
      </c>
      <c r="BO3">
        <v>2</v>
      </c>
    </row>
    <row r="4" spans="1:67" customFormat="1" x14ac:dyDescent="0.2">
      <c r="A4" s="39">
        <f>RANK(BI4,BI:BI,0)</f>
        <v>2</v>
      </c>
      <c r="B4" t="s">
        <v>18</v>
      </c>
      <c r="C4" s="13">
        <f>COUNTIF('2022'!A:A,B4)+COUNTIF('2023'!A:A,B4)+COUNTIF('2024'!A:A,B4)+COUNTIF('2025'!A:A,B4)+COUNTIF('2021'!A:A,B4)+COUNTIF('2020'!A:A,B4)+COUNTIF('2019'!A:A,B4)+COUNTIF('2018'!A:A,B4)</f>
        <v>8</v>
      </c>
      <c r="D4" s="20">
        <f>IFERROR(VLOOKUP($B4,'2018'!A:N,3,0),0)+IFERROR(VLOOKUP($B4,'2019'!A:N,3,0),0)+IFERROR(VLOOKUP($B4,'2020'!A:N,3,0),0)++IFERROR(VLOOKUP($B4,'2021'!A:N,3,0),0)+IFERROR(VLOOKUP($B4,'2022'!A:N,3,0),0)+IFERROR(VLOOKUP($B4,'2023'!A:N,3,0),0)+IFERROR(VLOOKUP($B4,'2024'!A:N,3,0),0)+IFERROR(VLOOKUP($B4,'2025'!A:N,3,0),0)</f>
        <v>14</v>
      </c>
      <c r="E4" s="20">
        <f>IFERROR(VLOOKUP($B4,'2018'!A:N,4,0),0)+IFERROR(VLOOKUP($B4,'2019'!A:N,4,0),0)+IFERROR(VLOOKUP($B4,'2020'!A:N,4,0),0)+IFERROR(VLOOKUP($B4,'2021'!A:N,4,0),0)+IFERROR(VLOOKUP($B4,'2022'!A:N,4,0),0)+IFERROR(VLOOKUP($B4,'2023'!A:N,4,0),0)+IFERROR(VLOOKUP($B4,'2024'!A:N,4,0),0)+IFERROR(VLOOKUP($B4,'2025'!A:N,4,0),0)</f>
        <v>9</v>
      </c>
      <c r="F4" s="20">
        <f>IFERROR(VLOOKUP($B4,'2018'!A:N,5,0),0)+IFERROR(VLOOKUP($B4,'2019'!A:N,5,0),0)+IFERROR(VLOOKUP($B4,'2020'!A:N,5,0),0)+IFERROR(VLOOKUP($B4,'2021'!A:N,5,0),0)+IFERROR(VLOOKUP($B4,'2022'!A:N,5,0),0)+IFERROR(VLOOKUP($B4,'2023'!A:N,5,0),0)+IFERROR(VLOOKUP($B4,'2024'!A:N,5,0),0)+IFERROR(VLOOKUP($B4,'2025'!A:N,5,0),0)</f>
        <v>1</v>
      </c>
      <c r="G4" s="21">
        <f>IFERROR((IFERROR(VLOOKUP($B4,'2022'!A:N,6,0),0)+IFERROR(VLOOKUP($B4,'2023'!A:N,6,0),0)+IFERROR(VLOOKUP($B4,'2024'!A:N,6,0),0)+IFERROR(VLOOKUP($B4,'2025'!A:N,6,0),0))/(COUNTIF('2022'!A:A,B4)+COUNTIF('2023'!A:A,B4)+COUNTIF('2024'!A:A,B4)+COUNTIF('2025'!A:A,B4)),100)</f>
        <v>75.875</v>
      </c>
      <c r="H4" s="12">
        <f>IFERROR((IFERROR(VLOOKUP($B4,'2022'!A:N,7,0),0)+IFERROR(VLOOKUP($B4,'2023'!A:N,7,0),0)+IFERROR(VLOOKUP($B4,'2024'!A:N,7,0),0)+IFERROR(VLOOKUP($B4,'2025'!A:N,7,0),0))/(COUNTIF('2022'!A:A,B4)+COUNTIF('2023'!A:A,B4)+COUNTIF('2024'!A:A,B4)+COUNTIF('2025'!A:A,B4)),100)</f>
        <v>75.875</v>
      </c>
      <c r="I4" s="12">
        <f>IFERROR(VLOOKUP($B4,'2022'!A:N,8,0),0)+IFERROR(VLOOKUP($B4,'2023'!A:N,8,0),0)+IFERROR(VLOOKUP($B4,'2024'!A:N,8,0),0)+IFERROR(VLOOKUP($B4,'2025'!A:N,8,0),0)</f>
        <v>20</v>
      </c>
      <c r="J4" s="12">
        <f>D4-E4</f>
        <v>5</v>
      </c>
      <c r="K4" s="12">
        <f>RANK(J4,J:J,0)</f>
        <v>3</v>
      </c>
      <c r="L4" s="12">
        <f>RANK(H4,H:H,1)</f>
        <v>11</v>
      </c>
      <c r="M4" s="12">
        <f>RANK(I4,I:I,0)</f>
        <v>2</v>
      </c>
      <c r="N4" s="12">
        <f>(40-K4)*3+(40-M4)*2+(40-L4)</f>
        <v>216</v>
      </c>
      <c r="O4" s="37">
        <f>RANK(N4,N:N,0)</f>
        <v>2</v>
      </c>
      <c r="P4" s="32">
        <f>COUNTIFS('2018'!$P:$P,$B4,'2018'!$Y:$Y,P$2)+COUNTIFS('2019'!$P:$P,$B4,'2019'!$Y:$Y,P$2)+COUNTIFS('2020'!$P:$P,$B4,'2020'!$Y:$Y,P$2)+COUNTIFS('2021'!$P:$P,$B4,'2021'!$Y:$Y,P$2)+COUNTIFS('2022'!$P:$P,$B4,'2022'!$Y:$Y,P$2)+COUNTIFS('2023'!$P:$P,$B4,'2023'!$Y:$Y,P$2)+COUNTIFS('2024'!$P:$P,$B4,'2024'!$Y:$Y,P$2)+COUNTIFS('2025'!$P:$P,$B4,'2025'!$Y:$Y,P$2)</f>
        <v>4</v>
      </c>
      <c r="Q4" s="33">
        <f>COUNTIFS('2018'!$P:$P,$B4,'2018'!$Y:$Y,Q$2)+COUNTIFS('2019'!$P:$P,$B4,'2019'!$Y:$Y,Q$2)+COUNTIFS('2020'!$P:$P,$B4,'2020'!$Y:$Y,Q$2)+COUNTIFS('2021'!$P:$P,$B4,'2021'!$Y:$Y,Q$2)+COUNTIFS('2022'!$P:$P,$B4,'2022'!$Y:$Y,Q$2)+COUNTIFS('2023'!$P:$P,$B4,'2023'!$Y:$Y,Q$2)+COUNTIFS('2024'!$P:$P,$B4,'2024'!$Y:$Y,Q$2)+COUNTIFS('2025'!$P:$P,$B4,'2025'!$Y:$Y,Q$2)</f>
        <v>4</v>
      </c>
      <c r="R4" s="33">
        <f>COUNTIFS('2018'!$P:$P,$B4,'2018'!$Y:$Y,R$2)+COUNTIFS('2019'!$P:$P,$B4,'2019'!$Y:$Y,R$2)+COUNTIFS('2020'!$P:$P,$B4,'2020'!$Y:$Y,R$2)+COUNTIFS('2021'!$P:$P,$B4,'2021'!$Y:$Y,R$2)+COUNTIFS('2022'!$P:$P,$B4,'2022'!$Y:$Y,R$2)+COUNTIFS('2023'!$P:$P,$B4,'2023'!$Y:$Y,R$2)+COUNTIFS('2024'!$P:$P,$B4,'2024'!$Y:$Y,R$2)+COUNTIFS('2025'!$P:$P,$B4,'2025'!$Y:$Y,R$2)</f>
        <v>0</v>
      </c>
      <c r="S4" s="15">
        <f>IFERROR((SUMIF('2022'!$P:$P,$B4,'2022'!$W:$W)+SUMIF('2023'!$P:$P,$B4,'2023'!$W:$W)+SUMIF('2024'!$P:$P,$B4,'2024'!$W:$W)+SUMIF('2025'!$P:$P,$B4,'2025'!$W:$W))/(COUNTIF('2022'!A:A,B4)+COUNTIF('2023'!A:A,B4)+COUNTIF('2024'!A:A,B4)+COUNTIF('2025'!A:A,B4)),100)</f>
        <v>69</v>
      </c>
      <c r="T4" s="15">
        <f>IFERROR((SUMIF('2022'!$P:$P,$B4,'2022'!$X:$X)+SUMIF('2023'!$P:$P,$B4,'2023'!$X:$X)+SUMIF('2024'!$P:$P,$B4,'2024'!$X:$X)+SUMIF('2025'!$P:$P,$B4,'2025'!$X:$X))/(COUNTIF('2022'!A:A,B4)+COUNTIF('2023'!A:A,B4)+COUNTIF('2024'!A:A,B4)+COUNTIF('2025'!A:A,B4)),100)</f>
        <v>66.5</v>
      </c>
      <c r="U4" s="12">
        <f>IFERROR(VLOOKUP($B4,'2022'!$P:$U,6,0),0)+IFERROR(VLOOKUP($B4,'2023'!$P:$U,6,0),0)+IFERROR(VLOOKUP($B4,'2024'!$P:$U,6,0),0)+IFERROR(VLOOKUP($B4,'2025'!$P:$U,6,0),0)</f>
        <v>12</v>
      </c>
      <c r="V4" s="14">
        <f>P4-Q4</f>
        <v>0</v>
      </c>
      <c r="W4" s="12">
        <f>RANK(V4,V:V,0)</f>
        <v>18</v>
      </c>
      <c r="X4" s="12">
        <f>RANK(T4,T:T,1)</f>
        <v>6</v>
      </c>
      <c r="Y4" s="12">
        <f>RANK(U4,U:U,0)</f>
        <v>2</v>
      </c>
      <c r="Z4" s="12">
        <f>(40-W4)*3+(40-Y4)*2+(40-X4)</f>
        <v>176</v>
      </c>
      <c r="AA4" s="37">
        <f>RANK(Z4,Z:Z,0)</f>
        <v>11</v>
      </c>
      <c r="AB4" s="32">
        <f>COUNTIFS('2018'!$AA:$AA,$B4,'2018'!$AJ:$AJ,AB$2)+COUNTIFS('2019'!$AA:$AA,$B4,'2019'!$AJ:$AJ,AB$2)+COUNTIFS('2020'!$AA:$AA,$B4,'2020'!$AJ:$AJ,AB$2)+COUNTIFS('2021'!$AA:$AA,$B4,'2021'!$AJ:$AJ,AB$2)+COUNTIFS('2022'!$AA:$AA,$B4,'2022'!$AJ:$AJ,AB$2)+COUNTIFS('2023'!$AA:$AA,$B4,'2023'!$AJ:$AJ,AB$2)+COUNTIFS('2024'!$AA:$AA,$B4,'2024'!$AJ:$AJ,AB$2)+COUNTIFS('2025'!$AA:$AA,$B4,'2025'!$AJ:$AJ,AB$2)</f>
        <v>6</v>
      </c>
      <c r="AC4" s="33">
        <f>COUNTIFS('2018'!$AA:$AA,$B4,'2018'!$AJ:$AJ,AC$2)+COUNTIFS('2019'!$AA:$AA,$B4,'2019'!$AJ:$AJ,AC$2)+COUNTIFS('2020'!$AA:$AA,$B4,'2020'!$AJ:$AJ,AC$2)+COUNTIFS('2021'!$AA:$AA,$B4,'2021'!$AJ:$AJ,AC$2)+COUNTIFS('2022'!$AA:$AA,$B4,'2022'!$AJ:$AJ,AC$2)+COUNTIFS('2023'!$AA:$AA,$B4,'2023'!$AJ:$AJ,AC$2)+COUNTIFS('2024'!$AA:$AA,$B4,'2024'!$AJ:$AJ,AC$2)+COUNTIFS('2025'!$AA:$AA,$B4,'2025'!$AJ:$AJ,AC$2)</f>
        <v>1</v>
      </c>
      <c r="AD4" s="33">
        <f>COUNTIFS('2018'!$AA:$AA,$B4,'2018'!$AJ:$AJ,AD$2)+COUNTIFS('2019'!$AA:$AA,$B4,'2019'!$AJ:$AJ,AD$2)+COUNTIFS('2020'!$AA:$AA,$B4,'2020'!$AJ:$AJ,AD$2)+COUNTIFS('2021'!$AA:$AA,$B4,'2021'!$AJ:$AJ,AD$2)+COUNTIFS('2022'!$AA:$AA,$B4,'2022'!$AJ:$AJ,AD$2)+COUNTIFS('2023'!$AA:$AA,$B4,'2023'!$AJ:$AJ,AD$2)+COUNTIFS('2024'!$AA:$AA,$B4,'2024'!$AJ:$AJ,AD$2)+COUNTIFS('2025'!$AA:$AA,$B4,'2025'!$AJ:$AJ,AD$2)</f>
        <v>1</v>
      </c>
      <c r="AE4" s="15">
        <f>IFERROR((SUMIF('2022'!$AA:$AA,$B4,'2022'!$AH:$AH)+SUMIF('2023'!$AA:$AA,$B4,'2023'!$AH:$AH)+SUMIF('2024'!$AA:$AA,$B4,'2024'!$AH:$AH)+SUMIF('2025'!$AA:$AA,$B4,'2025'!$AH:$AH))/(COUNTIF('2022'!A:A,B4)+COUNTIF('2023'!A:A,B4)+COUNTIF('2024'!A:A,B4)+COUNTIF('2025'!A:A,B4)),100)</f>
        <v>76</v>
      </c>
      <c r="AF4" s="15">
        <f>IFERROR((SUMIF('2022'!$AA:$AA,$B4,'2022'!$AI:$AI)+SUMIF('2023'!$AA:$AA,$B4,'2023'!$AI:$AI)+SUMIF('2024'!$AA:$AA,$B4,'2024'!$AI:$AI)+SUMIF('2025'!$AA:$AA,$B4,'2025'!$AI:$AI))/(COUNTIF('2022'!A:A,B4)+COUNTIF('2023'!A:A,B4)+COUNTIF('2024'!A:A,B4)+COUNTIF('2025'!A:A,B4)),100)</f>
        <v>76.25</v>
      </c>
      <c r="AG4" s="12">
        <f>IFERROR(VLOOKUP($B4,'2022'!$AA:$AF,6,0),0)+IFERROR(VLOOKUP($B4,'2023'!$AA:$AF,6,0),0)+IFERROR(VLOOKUP($B4,'2024'!$AA:$AF,6,0),0)+IFERROR(VLOOKUP($B4,'2025'!$AA:$AF,6,0),0)</f>
        <v>12</v>
      </c>
      <c r="AH4" s="14">
        <f>AB4-AC4</f>
        <v>5</v>
      </c>
      <c r="AI4" s="12">
        <f>RANK(AH4,AH:AH,0)</f>
        <v>2</v>
      </c>
      <c r="AJ4" s="12">
        <f>RANK(AF4,AF:AF,1)</f>
        <v>18</v>
      </c>
      <c r="AK4" s="12">
        <f>RANK(AG4,AG:AG,0)</f>
        <v>3</v>
      </c>
      <c r="AL4" s="12">
        <f>(40-AI4)*3+(40-AK4)*2+(40-AJ4)</f>
        <v>210</v>
      </c>
      <c r="AM4" s="37">
        <f>RANK(AL4,AL:AL,0)</f>
        <v>5</v>
      </c>
      <c r="AN4" s="32">
        <f>COUNTIFS('2018'!$AL:$AL,$B4,'2018'!$AU:$AU,AN$2)+COUNTIFS('2019'!$AL:$AL,$B4,'2019'!$AU:$AU,AN$2)+COUNTIFS('2020'!$AL:$AL,$B4,'2020'!$AU:$AU,AN$2)+COUNTIFS('2021'!$AL:$AL,$B4,'2021'!$AU:$AU,AN$2)+COUNTIFS('2022'!$AL:$AL,$B4,'2022'!$AU:$AU,AN$2)+COUNTIFS('2023'!$AL:$AL,$B4,'2023'!$AU:$AU,AN$2)+COUNTIFS('2024'!$AL:$AL,$B4,'2024'!$AU:$AU,AN$2)+COUNTIFS('2025'!$AL:$AL,$B4,'2025'!$AU:$AU,AN$2)</f>
        <v>4</v>
      </c>
      <c r="AO4" s="33">
        <f>COUNTIFS('2018'!$AL:$AL,$B4,'2018'!$AU:$AU,AO$2)+COUNTIFS('2019'!$AL:$AL,$B4,'2019'!$AU:$AU,AO$2)+COUNTIFS('2020'!$AL:$AL,$B4,'2020'!$AU:$AU,AO$2)+COUNTIFS('2021'!$AL:$AL,$B4,'2021'!$AU:$AU,AO$2)+COUNTIFS('2022'!$AL:$AL,$B4,'2022'!$AU:$AU,AO$2)+COUNTIFS('2023'!$AL:$AL,$B4,'2023'!$AU:$AU,AO$2)+COUNTIFS('2024'!$AL:$AL,$B4,'2024'!$AU:$AU,AO$2)+COUNTIFS('2025'!$AL:$AL,$B4,'2025'!$AU:$AU,AO$2)</f>
        <v>4</v>
      </c>
      <c r="AP4" s="33">
        <f>COUNTIFS('2018'!$AL:$AL,$B4,'2018'!$AU:$AU,AP$2)+COUNTIFS('2019'!$AL:$AL,$B4,'2019'!$AU:$AU,AP$2)+COUNTIFS('2020'!$AL:$AL,$B4,'2020'!$AU:$AU,AP$2)+COUNTIFS('2021'!$AL:$AL,$B4,'2021'!$AU:$AU,AP$2)+COUNTIFS('2022'!$AL:$AL,$B4,'2022'!$AU:$AU,AP$2)+COUNTIFS('2023'!$AL:$AL,$B4,'2023'!$AU:$AU,AP$2)+COUNTIFS('2024'!$AL:$AL,$B4,'2024'!$AU:$AU,AP$2)+COUNTIFS('2025'!$AL:$AL,$B4,'2025'!$AU:$AU,AP$2)</f>
        <v>0</v>
      </c>
      <c r="AQ4" s="15">
        <f>IFERROR((SUMIF('2022'!$AL:$AL,$B4,'2022'!$AS:$AS)+SUMIF('2023'!$AL:$AL,$B4,'2023'!$AS:$AS)+SUMIF('2024'!$AL:$AL,$B4,'2024'!$AS:$AS)+SUMIF('2025'!$AL:$AL,$B4,'2025'!$AS:$AS))/(COUNTIF('2022'!A:A,B4)+COUNTIF('2023'!A:A,B4)+COUNTIF('2024'!A:A,B4)+COUNTIF('2025'!A:A,B4)),100)</f>
        <v>75.75</v>
      </c>
      <c r="AR4" s="15">
        <f>IFERROR((SUMIF('2022'!$AL:$AL,$B4,'2022'!$AT:$AT)+SUMIF('2023'!$AL:$AL,$B4,'2023'!$AT:$AT)+SUMIF('2024'!$AL:$AL,$B4,'2024'!$AT:$AT)+SUMIF('2025'!$AL:$AL,$B4,'2025'!$AT:$AT))/(COUNTIF('2022'!A:A,B4)+COUNTIF('2023'!A:A,B4)+COUNTIF('2024'!A:A,B4)+COUNTIF('2025'!A:A,B4)),100)</f>
        <v>75.5</v>
      </c>
      <c r="AS4" s="12">
        <f>IFERROR(VLOOKUP($B4,'2022'!$AL:$AQ,6,0),0)+IFERROR(VLOOKUP($B4,'2023'!$AL:$AQ,6,0),0)+IFERROR(VLOOKUP($B4,'2024'!$AL:$AQ,6,0),0)+IFERROR(VLOOKUP($B4,'2025'!$AL:$AQ,6,0),0)</f>
        <v>-4</v>
      </c>
      <c r="AT4" s="14">
        <f>AN4-AO4</f>
        <v>0</v>
      </c>
      <c r="AU4" s="12">
        <f>RANK(AT4,AT:AT,0)</f>
        <v>12</v>
      </c>
      <c r="AV4" s="12">
        <f>RANK(AR4,AR:AR,1)</f>
        <v>12</v>
      </c>
      <c r="AW4" s="12">
        <f>RANK(AS4,AS:AS,0)</f>
        <v>32</v>
      </c>
      <c r="AX4" s="12">
        <f>(40-AU4)*3+(40-AW4)*2+(40-AV4)</f>
        <v>128</v>
      </c>
      <c r="AY4" s="37">
        <f>RANK(AX4,AX:AX,0)</f>
        <v>23</v>
      </c>
      <c r="AZ4" s="13">
        <f>IFERROR(VLOOKUP(B4,'2018'!A:M,13,0),0)+IFERROR(VLOOKUP(B4,'2019'!A:M,13,0),0)+IFERROR(VLOOKUP(B4,'2020'!A:M,13,0),0)+IFERROR(VLOOKUP(B4,'2021'!A:M,13,0),0)+IFERROR(VLOOKUP(B4,'2022'!A:M,13,0),0)+IFERROR(VLOOKUP(B4,'2023'!A:M,13,0),0)+IFERROR(VLOOKUP(B4,'2024'!A:M,13,0),0)+IFERROR(VLOOKUP(B4,'2025'!A:M,13,0),0)</f>
        <v>582</v>
      </c>
      <c r="BA4" s="14">
        <f>IFERROR(VLOOKUP($B4,'2018'!$A:$N,14,0),17)</f>
        <v>2</v>
      </c>
      <c r="BB4" s="14">
        <f>IFERROR(VLOOKUP($B4,'2019'!$A:$N,14,0),17)</f>
        <v>3</v>
      </c>
      <c r="BC4" s="14">
        <f>IFERROR(VLOOKUP($B4,'2020'!$A:$N,14,0),25)</f>
        <v>9</v>
      </c>
      <c r="BD4" s="14">
        <f>IFERROR(VLOOKUP($B4,'2021'!$A:$N,14,0),25)</f>
        <v>23</v>
      </c>
      <c r="BE4" s="14">
        <f>IFERROR(VLOOKUP($B4,'2022'!$A:$N,14,0),25)</f>
        <v>2</v>
      </c>
      <c r="BF4" s="14">
        <f>IFERROR(VLOOKUP($B4,'2023'!$A:$N,14,0),25)</f>
        <v>7</v>
      </c>
      <c r="BG4" s="14">
        <f>IFERROR(VLOOKUP($B4,'2024'!$A:$N,14,0),29)</f>
        <v>13</v>
      </c>
      <c r="BH4" s="14">
        <f>IFERROR(VLOOKUP($B4,'2025'!$A:$N,14,0),25)</f>
        <v>9</v>
      </c>
      <c r="BI4" s="27">
        <f>17-BA4+17-BB4+25-BC4+25-BD4+25-BE4+25-BF4+29-BG4+25-BH4</f>
        <v>120</v>
      </c>
      <c r="BK4">
        <v>2</v>
      </c>
      <c r="BL4" t="s">
        <v>14</v>
      </c>
      <c r="BM4">
        <v>7</v>
      </c>
      <c r="BN4">
        <v>1</v>
      </c>
      <c r="BO4">
        <v>0</v>
      </c>
    </row>
    <row r="5" spans="1:67" customFormat="1" x14ac:dyDescent="0.2">
      <c r="A5" s="39">
        <f>RANK(BI5,BI:BI,0)</f>
        <v>3</v>
      </c>
      <c r="B5" t="s">
        <v>43</v>
      </c>
      <c r="C5" s="13">
        <f>COUNTIF('2022'!A:A,B5)+COUNTIF('2023'!A:A,B5)+COUNTIF('2024'!A:A,B5)+COUNTIF('2025'!A:A,B5)+COUNTIF('2021'!A:A,B5)+COUNTIF('2020'!A:A,B5)+COUNTIF('2019'!A:A,B5)+COUNTIF('2018'!A:A,B5)</f>
        <v>7</v>
      </c>
      <c r="D5" s="20">
        <f>IFERROR(VLOOKUP($B5,'2018'!A:N,3,0),0)+IFERROR(VLOOKUP($B5,'2019'!A:N,3,0),0)+IFERROR(VLOOKUP($B5,'2020'!A:N,3,0),0)++IFERROR(VLOOKUP($B5,'2021'!A:N,3,0),0)+IFERROR(VLOOKUP($B5,'2022'!A:N,3,0),0)+IFERROR(VLOOKUP($B5,'2023'!A:N,3,0),0)+IFERROR(VLOOKUP($B5,'2024'!A:N,3,0),0)+IFERROR(VLOOKUP($B5,'2025'!A:N,3,0),0)</f>
        <v>15</v>
      </c>
      <c r="E5" s="20">
        <f>IFERROR(VLOOKUP($B5,'2018'!A:N,4,0),0)+IFERROR(VLOOKUP($B5,'2019'!A:N,4,0),0)+IFERROR(VLOOKUP($B5,'2020'!A:N,4,0),0)+IFERROR(VLOOKUP($B5,'2021'!A:N,4,0),0)+IFERROR(VLOOKUP($B5,'2022'!A:N,4,0),0)+IFERROR(VLOOKUP($B5,'2023'!A:N,4,0),0)+IFERROR(VLOOKUP($B5,'2024'!A:N,4,0),0)+IFERROR(VLOOKUP($B5,'2025'!A:N,4,0),0)</f>
        <v>5</v>
      </c>
      <c r="F5" s="20">
        <f>IFERROR(VLOOKUP($B5,'2018'!A:N,5,0),0)+IFERROR(VLOOKUP($B5,'2019'!A:N,5,0),0)+IFERROR(VLOOKUP($B5,'2020'!A:N,5,0),0)+IFERROR(VLOOKUP($B5,'2021'!A:N,5,0),0)+IFERROR(VLOOKUP($B5,'2022'!A:N,5,0),0)+IFERROR(VLOOKUP($B5,'2023'!A:N,5,0),0)+IFERROR(VLOOKUP($B5,'2024'!A:N,5,0),0)+IFERROR(VLOOKUP($B5,'2025'!A:N,5,0),0)</f>
        <v>1</v>
      </c>
      <c r="G5" s="21">
        <f>IFERROR((IFERROR(VLOOKUP($B5,'2022'!A:N,6,0),0)+IFERROR(VLOOKUP($B5,'2023'!A:N,6,0),0)+IFERROR(VLOOKUP($B5,'2024'!A:N,6,0),0)+IFERROR(VLOOKUP($B5,'2025'!A:N,6,0),0))/(COUNTIF('2022'!A:A,B5)+COUNTIF('2023'!A:A,B5)+COUNTIF('2024'!A:A,B5)+COUNTIF('2025'!A:A,B5)),100)</f>
        <v>102</v>
      </c>
      <c r="H5" s="12">
        <f>IFERROR((IFERROR(VLOOKUP($B5,'2022'!A:N,7,0),0)+IFERROR(VLOOKUP($B5,'2023'!A:N,7,0),0)+IFERROR(VLOOKUP($B5,'2024'!A:N,7,0),0)+IFERROR(VLOOKUP($B5,'2025'!A:N,7,0),0))/(COUNTIF('2022'!A:A,B5)+COUNTIF('2023'!A:A,B5)+COUNTIF('2024'!A:A,B5)+COUNTIF('2025'!A:A,B5)),100)</f>
        <v>78</v>
      </c>
      <c r="I5" s="12">
        <f>IFERROR(VLOOKUP($B5,'2022'!A:N,8,0),0)+IFERROR(VLOOKUP($B5,'2023'!A:N,8,0),0)+IFERROR(VLOOKUP($B5,'2024'!A:N,8,0),0)+IFERROR(VLOOKUP($B5,'2025'!A:N,8,0),0)</f>
        <v>3</v>
      </c>
      <c r="J5" s="12">
        <f>D5-E5</f>
        <v>10</v>
      </c>
      <c r="K5" s="12">
        <f>RANK(J5,J:J,0)</f>
        <v>2</v>
      </c>
      <c r="L5" s="12">
        <f>RANK(H5,H:H,1)</f>
        <v>18</v>
      </c>
      <c r="M5" s="12">
        <f>RANK(I5,I:I,0)</f>
        <v>14</v>
      </c>
      <c r="N5" s="12">
        <f>(40-K5)*3+(40-M5)*2+(40-L5)</f>
        <v>188</v>
      </c>
      <c r="O5" s="37">
        <f>RANK(N5,N:N,0)</f>
        <v>6</v>
      </c>
      <c r="P5" s="32">
        <f>COUNTIFS('2018'!$P:$P,$B5,'2018'!$Y:$Y,P$2)+COUNTIFS('2019'!$P:$P,$B5,'2019'!$Y:$Y,P$2)+COUNTIFS('2020'!$P:$P,$B5,'2020'!$Y:$Y,P$2)+COUNTIFS('2021'!$P:$P,$B5,'2021'!$Y:$Y,P$2)+COUNTIFS('2022'!$P:$P,$B5,'2022'!$Y:$Y,P$2)+COUNTIFS('2023'!$P:$P,$B5,'2023'!$Y:$Y,P$2)+COUNTIFS('2024'!$P:$P,$B5,'2024'!$Y:$Y,P$2)+COUNTIFS('2025'!$P:$P,$B5,'2025'!$Y:$Y,P$2)</f>
        <v>2</v>
      </c>
      <c r="Q5" s="33">
        <f>COUNTIFS('2018'!$P:$P,$B5,'2018'!$Y:$Y,Q$2)+COUNTIFS('2019'!$P:$P,$B5,'2019'!$Y:$Y,Q$2)+COUNTIFS('2020'!$P:$P,$B5,'2020'!$Y:$Y,Q$2)+COUNTIFS('2021'!$P:$P,$B5,'2021'!$Y:$Y,Q$2)+COUNTIFS('2022'!$P:$P,$B5,'2022'!$Y:$Y,Q$2)+COUNTIFS('2023'!$P:$P,$B5,'2023'!$Y:$Y,Q$2)+COUNTIFS('2024'!$P:$P,$B5,'2024'!$Y:$Y,Q$2)+COUNTIFS('2025'!$P:$P,$B5,'2025'!$Y:$Y,Q$2)</f>
        <v>4</v>
      </c>
      <c r="R5" s="33">
        <f>COUNTIFS('2018'!$P:$P,$B5,'2018'!$Y:$Y,R$2)+COUNTIFS('2019'!$P:$P,$B5,'2019'!$Y:$Y,R$2)+COUNTIFS('2020'!$P:$P,$B5,'2020'!$Y:$Y,R$2)+COUNTIFS('2021'!$P:$P,$B5,'2021'!$Y:$Y,R$2)+COUNTIFS('2022'!$P:$P,$B5,'2022'!$Y:$Y,R$2)+COUNTIFS('2023'!$P:$P,$B5,'2023'!$Y:$Y,R$2)+COUNTIFS('2024'!$P:$P,$B5,'2024'!$Y:$Y,R$2)+COUNTIFS('2025'!$P:$P,$B5,'2025'!$Y:$Y,R$2)</f>
        <v>1</v>
      </c>
      <c r="S5" s="15">
        <f>IFERROR((SUMIF('2022'!$P:$P,$B5,'2022'!$W:$W)+SUMIF('2023'!$P:$P,$B5,'2023'!$W:$W)+SUMIF('2024'!$P:$P,$B5,'2024'!$W:$W)+SUMIF('2025'!$P:$P,$B5,'2025'!$W:$W))/(COUNTIF('2022'!A:A,B5)+COUNTIF('2023'!A:A,B5)+COUNTIF('2024'!A:A,B5)+COUNTIF('2025'!A:A,B5)),100)</f>
        <v>86</v>
      </c>
      <c r="T5" s="15">
        <f>IFERROR((SUMIF('2022'!$P:$P,$B5,'2022'!$X:$X)+SUMIF('2023'!$P:$P,$B5,'2023'!$X:$X)+SUMIF('2024'!$P:$P,$B5,'2024'!$X:$X)+SUMIF('2025'!$P:$P,$B5,'2025'!$X:$X))/(COUNTIF('2022'!A:A,B5)+COUNTIF('2023'!A:A,B5)+COUNTIF('2024'!A:A,B5)+COUNTIF('2025'!A:A,B5)),100)</f>
        <v>80</v>
      </c>
      <c r="U5" s="12">
        <f>IFERROR(VLOOKUP($B5,'2022'!$P:$U,6,0),0)+IFERROR(VLOOKUP($B5,'2023'!$P:$U,6,0),0)+IFERROR(VLOOKUP($B5,'2024'!$P:$U,6,0),0)+IFERROR(VLOOKUP($B5,'2025'!$P:$U,6,0),0)</f>
        <v>-17</v>
      </c>
      <c r="V5" s="14">
        <f>P5-Q5</f>
        <v>-2</v>
      </c>
      <c r="W5" s="12">
        <f>RANK(V5,V:V,0)</f>
        <v>37</v>
      </c>
      <c r="X5" s="12">
        <f>RANK(T5,T:T,1)</f>
        <v>37</v>
      </c>
      <c r="Y5" s="12">
        <f>RANK(U5,U:U,0)</f>
        <v>44</v>
      </c>
      <c r="Z5" s="12">
        <f>(40-W5)*3+(40-Y5)*2+(40-X5)</f>
        <v>4</v>
      </c>
      <c r="AA5" s="37">
        <f>RANK(Z5,Z:Z,0)</f>
        <v>42</v>
      </c>
      <c r="AB5" s="32">
        <f>COUNTIFS('2018'!$AA:$AA,$B5,'2018'!$AJ:$AJ,AB$2)+COUNTIFS('2019'!$AA:$AA,$B5,'2019'!$AJ:$AJ,AB$2)+COUNTIFS('2020'!$AA:$AA,$B5,'2020'!$AJ:$AJ,AB$2)+COUNTIFS('2021'!$AA:$AA,$B5,'2021'!$AJ:$AJ,AB$2)+COUNTIFS('2022'!$AA:$AA,$B5,'2022'!$AJ:$AJ,AB$2)+COUNTIFS('2023'!$AA:$AA,$B5,'2023'!$AJ:$AJ,AB$2)+COUNTIFS('2024'!$AA:$AA,$B5,'2024'!$AJ:$AJ,AB$2)+COUNTIFS('2025'!$AA:$AA,$B5,'2025'!$AJ:$AJ,AB$2)</f>
        <v>7</v>
      </c>
      <c r="AC5" s="33">
        <f>COUNTIFS('2018'!$AA:$AA,$B5,'2018'!$AJ:$AJ,AC$2)+COUNTIFS('2019'!$AA:$AA,$B5,'2019'!$AJ:$AJ,AC$2)+COUNTIFS('2020'!$AA:$AA,$B5,'2020'!$AJ:$AJ,AC$2)+COUNTIFS('2021'!$AA:$AA,$B5,'2021'!$AJ:$AJ,AC$2)+COUNTIFS('2022'!$AA:$AA,$B5,'2022'!$AJ:$AJ,AC$2)+COUNTIFS('2023'!$AA:$AA,$B5,'2023'!$AJ:$AJ,AC$2)+COUNTIFS('2024'!$AA:$AA,$B5,'2024'!$AJ:$AJ,AC$2)+COUNTIFS('2025'!$AA:$AA,$B5,'2025'!$AJ:$AJ,AC$2)</f>
        <v>0</v>
      </c>
      <c r="AD5" s="33">
        <f>COUNTIFS('2018'!$AA:$AA,$B5,'2018'!$AJ:$AJ,AD$2)+COUNTIFS('2019'!$AA:$AA,$B5,'2019'!$AJ:$AJ,AD$2)+COUNTIFS('2020'!$AA:$AA,$B5,'2020'!$AJ:$AJ,AD$2)+COUNTIFS('2021'!$AA:$AA,$B5,'2021'!$AJ:$AJ,AD$2)+COUNTIFS('2022'!$AA:$AA,$B5,'2022'!$AJ:$AJ,AD$2)+COUNTIFS('2023'!$AA:$AA,$B5,'2023'!$AJ:$AJ,AD$2)+COUNTIFS('2024'!$AA:$AA,$B5,'2024'!$AJ:$AJ,AD$2)+COUNTIFS('2025'!$AA:$AA,$B5,'2025'!$AJ:$AJ,AD$2)</f>
        <v>0</v>
      </c>
      <c r="AE5" s="15">
        <f>IFERROR((SUMIF('2022'!$AA:$AA,$B5,'2022'!$AH:$AH)+SUMIF('2023'!$AA:$AA,$B5,'2023'!$AH:$AH)+SUMIF('2024'!$AA:$AA,$B5,'2024'!$AH:$AH)+SUMIF('2025'!$AA:$AA,$B5,'2025'!$AH:$AH))/(COUNTIF('2022'!A:A,B5)+COUNTIF('2023'!A:A,B5)+COUNTIF('2024'!A:A,B5)+COUNTIF('2025'!A:A,B5)),100)</f>
        <v>98.666666666666671</v>
      </c>
      <c r="AF5" s="15">
        <f>IFERROR((SUMIF('2022'!$AA:$AA,$B5,'2022'!$AI:$AI)+SUMIF('2023'!$AA:$AA,$B5,'2023'!$AI:$AI)+SUMIF('2024'!$AA:$AA,$B5,'2024'!$AI:$AI)+SUMIF('2025'!$AA:$AA,$B5,'2025'!$AI:$AI))/(COUNTIF('2022'!A:A,B5)+COUNTIF('2023'!A:A,B5)+COUNTIF('2024'!A:A,B5)+COUNTIF('2025'!A:A,B5)),100)</f>
        <v>74.333333333333329</v>
      </c>
      <c r="AG5" s="12">
        <f>IFERROR(VLOOKUP($B5,'2022'!$AA:$AF,6,0),0)+IFERROR(VLOOKUP($B5,'2023'!$AA:$AF,6,0),0)+IFERROR(VLOOKUP($B5,'2024'!$AA:$AF,6,0),0)+IFERROR(VLOOKUP($B5,'2025'!$AA:$AF,6,0),0)</f>
        <v>14</v>
      </c>
      <c r="AH5" s="14">
        <f>AB5-AC5</f>
        <v>7</v>
      </c>
      <c r="AI5" s="12">
        <f>RANK(AH5,AH:AH,0)</f>
        <v>1</v>
      </c>
      <c r="AJ5" s="12">
        <f>RANK(AF5,AF:AF,1)</f>
        <v>9</v>
      </c>
      <c r="AK5" s="12">
        <f>RANK(AG5,AG:AG,0)</f>
        <v>1</v>
      </c>
      <c r="AL5" s="12">
        <f>(40-AI5)*3+(40-AK5)*2+(40-AJ5)</f>
        <v>226</v>
      </c>
      <c r="AM5" s="37">
        <f>RANK(AL5,AL:AL,0)</f>
        <v>1</v>
      </c>
      <c r="AN5" s="32">
        <f>COUNTIFS('2018'!$AL:$AL,$B5,'2018'!$AU:$AU,AN$2)+COUNTIFS('2019'!$AL:$AL,$B5,'2019'!$AU:$AU,AN$2)+COUNTIFS('2020'!$AL:$AL,$B5,'2020'!$AU:$AU,AN$2)+COUNTIFS('2021'!$AL:$AL,$B5,'2021'!$AU:$AU,AN$2)+COUNTIFS('2022'!$AL:$AL,$B5,'2022'!$AU:$AU,AN$2)+COUNTIFS('2023'!$AL:$AL,$B5,'2023'!$AU:$AU,AN$2)+COUNTIFS('2024'!$AL:$AL,$B5,'2024'!$AU:$AU,AN$2)+COUNTIFS('2025'!$AL:$AL,$B5,'2025'!$AU:$AU,AN$2)</f>
        <v>6</v>
      </c>
      <c r="AO5" s="33">
        <f>COUNTIFS('2018'!$AL:$AL,$B5,'2018'!$AU:$AU,AO$2)+COUNTIFS('2019'!$AL:$AL,$B5,'2019'!$AU:$AU,AO$2)+COUNTIFS('2020'!$AL:$AL,$B5,'2020'!$AU:$AU,AO$2)+COUNTIFS('2021'!$AL:$AL,$B5,'2021'!$AU:$AU,AO$2)+COUNTIFS('2022'!$AL:$AL,$B5,'2022'!$AU:$AU,AO$2)+COUNTIFS('2023'!$AL:$AL,$B5,'2023'!$AU:$AU,AO$2)+COUNTIFS('2024'!$AL:$AL,$B5,'2024'!$AU:$AU,AO$2)+COUNTIFS('2025'!$AL:$AL,$B5,'2025'!$AU:$AU,AO$2)</f>
        <v>1</v>
      </c>
      <c r="AP5" s="33">
        <f>COUNTIFS('2018'!$AL:$AL,$B5,'2018'!$AU:$AU,AP$2)+COUNTIFS('2019'!$AL:$AL,$B5,'2019'!$AU:$AU,AP$2)+COUNTIFS('2020'!$AL:$AL,$B5,'2020'!$AU:$AU,AP$2)+COUNTIFS('2021'!$AL:$AL,$B5,'2021'!$AU:$AU,AP$2)+COUNTIFS('2022'!$AL:$AL,$B5,'2022'!$AU:$AU,AP$2)+COUNTIFS('2023'!$AL:$AL,$B5,'2023'!$AU:$AU,AP$2)+COUNTIFS('2024'!$AL:$AL,$B5,'2024'!$AU:$AU,AP$2)+COUNTIFS('2025'!$AL:$AL,$B5,'2025'!$AU:$AU,AP$2)</f>
        <v>0</v>
      </c>
      <c r="AQ5" s="15">
        <f>IFERROR((SUMIF('2022'!$AL:$AL,$B5,'2022'!$AS:$AS)+SUMIF('2023'!$AL:$AL,$B5,'2023'!$AS:$AS)+SUMIF('2024'!$AL:$AL,$B5,'2024'!$AS:$AS)+SUMIF('2025'!$AL:$AL,$B5,'2025'!$AS:$AS))/(COUNTIF('2022'!A:A,B5)+COUNTIF('2023'!A:A,B5)+COUNTIF('2024'!A:A,B5)+COUNTIF('2025'!A:A,B5)),100)</f>
        <v>105.33333333333333</v>
      </c>
      <c r="AR5" s="15">
        <f>IFERROR((SUMIF('2022'!$AL:$AL,$B5,'2022'!$AT:$AT)+SUMIF('2023'!$AL:$AL,$B5,'2023'!$AT:$AT)+SUMIF('2024'!$AL:$AL,$B5,'2024'!$AT:$AT)+SUMIF('2025'!$AL:$AL,$B5,'2025'!$AT:$AT))/(COUNTIF('2022'!A:A,B5)+COUNTIF('2023'!A:A,B5)+COUNTIF('2024'!A:A,B5)+COUNTIF('2025'!A:A,B5)),100)</f>
        <v>81.666666666666671</v>
      </c>
      <c r="AS5" s="12">
        <f>IFERROR(VLOOKUP($B5,'2022'!$AL:$AQ,6,0),0)+IFERROR(VLOOKUP($B5,'2023'!$AL:$AQ,6,0),0)+IFERROR(VLOOKUP($B5,'2024'!$AL:$AQ,6,0),0)+IFERROR(VLOOKUP($B5,'2025'!$AL:$AQ,6,0),0)</f>
        <v>6</v>
      </c>
      <c r="AT5" s="14">
        <f>AN5-AO5</f>
        <v>5</v>
      </c>
      <c r="AU5" s="12">
        <f>RANK(AT5,AT:AT,0)</f>
        <v>2</v>
      </c>
      <c r="AV5" s="12">
        <f>RANK(AR5,AR:AR,1)</f>
        <v>27</v>
      </c>
      <c r="AW5" s="12">
        <f>RANK(AS5,AS:AS,0)</f>
        <v>5</v>
      </c>
      <c r="AX5" s="12">
        <f>(40-AU5)*3+(40-AW5)*2+(40-AV5)</f>
        <v>197</v>
      </c>
      <c r="AY5" s="37">
        <f>RANK(AX5,AX:AX,0)</f>
        <v>5</v>
      </c>
      <c r="AZ5" s="13">
        <f>IFERROR(VLOOKUP(B5,'2018'!A:M,13,0),0)+IFERROR(VLOOKUP(B5,'2019'!A:M,13,0),0)+IFERROR(VLOOKUP(B5,'2020'!A:M,13,0),0)+IFERROR(VLOOKUP(B5,'2021'!A:M,13,0),0)+IFERROR(VLOOKUP(B5,'2022'!A:M,13,0),0)+IFERROR(VLOOKUP(B5,'2023'!A:M,13,0),0)+IFERROR(VLOOKUP(B5,'2024'!A:M,13,0),0)+IFERROR(VLOOKUP(B5,'2025'!A:M,13,0),0)</f>
        <v>504</v>
      </c>
      <c r="BA5" s="14">
        <f>IFERROR(VLOOKUP($B5,'2018'!$A:$N,14,0),17)</f>
        <v>2</v>
      </c>
      <c r="BB5" s="14">
        <f>IFERROR(VLOOKUP($B5,'2019'!$A:$N,14,0),17)</f>
        <v>1</v>
      </c>
      <c r="BC5" s="14">
        <f>IFERROR(VLOOKUP($B5,'2020'!$A:$N,14,0),25)</f>
        <v>7</v>
      </c>
      <c r="BD5" s="14">
        <f>IFERROR(VLOOKUP($B5,'2021'!$A:$N,14,0),25)</f>
        <v>4</v>
      </c>
      <c r="BE5" s="14">
        <f>IFERROR(VLOOKUP($B5,'2022'!$A:$N,14,0),25)</f>
        <v>10</v>
      </c>
      <c r="BF5" s="14">
        <f>IFERROR(VLOOKUP($B5,'2023'!$A:$N,14,0),25)</f>
        <v>9</v>
      </c>
      <c r="BG5" s="14">
        <f>IFERROR(VLOOKUP($B5,'2024'!$A:$N,14,0),29)</f>
        <v>11</v>
      </c>
      <c r="BH5" s="14">
        <f>IFERROR(VLOOKUP($B5,'2025'!$A:$N,14,0),25)</f>
        <v>25</v>
      </c>
      <c r="BI5" s="27">
        <f>17-BA5+17-BB5+25-BC5+25-BD5+25-BE5+25-BF5+29-BG5+25-BH5</f>
        <v>119</v>
      </c>
      <c r="BK5">
        <v>3</v>
      </c>
      <c r="BL5" t="s">
        <v>40</v>
      </c>
      <c r="BM5">
        <v>4</v>
      </c>
      <c r="BN5">
        <v>2</v>
      </c>
      <c r="BO5">
        <v>1</v>
      </c>
    </row>
    <row r="6" spans="1:67" customFormat="1" x14ac:dyDescent="0.2">
      <c r="A6" s="39">
        <f>RANK(BI6,BI:BI,0)</f>
        <v>4</v>
      </c>
      <c r="B6" t="s">
        <v>1</v>
      </c>
      <c r="C6" s="13">
        <f>COUNTIF('2022'!A:A,B6)+COUNTIF('2023'!A:A,B6)+COUNTIF('2024'!A:A,B6)+COUNTIF('2025'!A:A,B6)+COUNTIF('2021'!A:A,B6)+COUNTIF('2020'!A:A,B6)+COUNTIF('2019'!A:A,B6)+COUNTIF('2018'!A:A,B6)</f>
        <v>7</v>
      </c>
      <c r="D6" s="20">
        <f>IFERROR(VLOOKUP($B6,'2018'!A:N,3,0),0)+IFERROR(VLOOKUP($B6,'2019'!A:N,3,0),0)+IFERROR(VLOOKUP($B6,'2020'!A:N,3,0),0)++IFERROR(VLOOKUP($B6,'2021'!A:N,3,0),0)+IFERROR(VLOOKUP($B6,'2022'!A:N,3,0),0)+IFERROR(VLOOKUP($B6,'2023'!A:N,3,0),0)+IFERROR(VLOOKUP($B6,'2024'!A:N,3,0),0)+IFERROR(VLOOKUP($B6,'2025'!A:N,3,0),0)</f>
        <v>13</v>
      </c>
      <c r="E6" s="20">
        <f>IFERROR(VLOOKUP($B6,'2018'!A:N,4,0),0)+IFERROR(VLOOKUP($B6,'2019'!A:N,4,0),0)+IFERROR(VLOOKUP($B6,'2020'!A:N,4,0),0)+IFERROR(VLOOKUP($B6,'2021'!A:N,4,0),0)+IFERROR(VLOOKUP($B6,'2022'!A:N,4,0),0)+IFERROR(VLOOKUP($B6,'2023'!A:N,4,0),0)+IFERROR(VLOOKUP($B6,'2024'!A:N,4,0),0)+IFERROR(VLOOKUP($B6,'2025'!A:N,4,0),0)</f>
        <v>8</v>
      </c>
      <c r="F6" s="20">
        <f>IFERROR(VLOOKUP($B6,'2018'!A:N,5,0),0)+IFERROR(VLOOKUP($B6,'2019'!A:N,5,0),0)+IFERROR(VLOOKUP($B6,'2020'!A:N,5,0),0)+IFERROR(VLOOKUP($B6,'2021'!A:N,5,0),0)+IFERROR(VLOOKUP($B6,'2022'!A:N,5,0),0)+IFERROR(VLOOKUP($B6,'2023'!A:N,5,0),0)+IFERROR(VLOOKUP($B6,'2024'!A:N,5,0),0)+IFERROR(VLOOKUP($B6,'2025'!A:N,5,0),0)</f>
        <v>0</v>
      </c>
      <c r="G6" s="21">
        <f>IFERROR((IFERROR(VLOOKUP($B6,'2022'!A:N,6,0),0)+IFERROR(VLOOKUP($B6,'2023'!A:N,6,0),0)+IFERROR(VLOOKUP($B6,'2024'!A:N,6,0),0)+IFERROR(VLOOKUP($B6,'2025'!A:N,6,0),0))/(COUNTIF('2022'!A:A,B6)+COUNTIF('2023'!A:A,B6)+COUNTIF('2024'!A:A,B6)+COUNTIF('2025'!A:A,B6)),100)</f>
        <v>71.75</v>
      </c>
      <c r="H6" s="12">
        <f>IFERROR((IFERROR(VLOOKUP($B6,'2022'!A:N,7,0),0)+IFERROR(VLOOKUP($B6,'2023'!A:N,7,0),0)+IFERROR(VLOOKUP($B6,'2024'!A:N,7,0),0)+IFERROR(VLOOKUP($B6,'2025'!A:N,7,0),0))/(COUNTIF('2022'!A:A,B6)+COUNTIF('2023'!A:A,B6)+COUNTIF('2024'!A:A,B6)+COUNTIF('2025'!A:A,B6)),100)</f>
        <v>73.375</v>
      </c>
      <c r="I6" s="12">
        <f>IFERROR(VLOOKUP($B6,'2022'!A:N,8,0),0)+IFERROR(VLOOKUP($B6,'2023'!A:N,8,0),0)+IFERROR(VLOOKUP($B6,'2024'!A:N,8,0),0)+IFERROR(VLOOKUP($B6,'2025'!A:N,8,0),0)</f>
        <v>-2</v>
      </c>
      <c r="J6" s="12">
        <f>D6-E6</f>
        <v>5</v>
      </c>
      <c r="K6" s="12">
        <f>RANK(J6,J:J,0)</f>
        <v>3</v>
      </c>
      <c r="L6" s="12">
        <f>RANK(H6,H:H,1)</f>
        <v>5</v>
      </c>
      <c r="M6" s="12">
        <f>RANK(I6,I:I,0)</f>
        <v>27</v>
      </c>
      <c r="N6" s="12">
        <f>(40-K6)*3+(40-M6)*2+(40-L6)</f>
        <v>172</v>
      </c>
      <c r="O6" s="37">
        <f>RANK(N6,N:N,0)</f>
        <v>10</v>
      </c>
      <c r="P6" s="32">
        <f>COUNTIFS('2018'!$P:$P,$B6,'2018'!$Y:$Y,P$2)+COUNTIFS('2019'!$P:$P,$B6,'2019'!$Y:$Y,P$2)+COUNTIFS('2020'!$P:$P,$B6,'2020'!$Y:$Y,P$2)+COUNTIFS('2021'!$P:$P,$B6,'2021'!$Y:$Y,P$2)+COUNTIFS('2022'!$P:$P,$B6,'2022'!$Y:$Y,P$2)+COUNTIFS('2023'!$P:$P,$B6,'2023'!$Y:$Y,P$2)+COUNTIFS('2024'!$P:$P,$B6,'2024'!$Y:$Y,P$2)+COUNTIFS('2025'!$P:$P,$B6,'2025'!$Y:$Y,P$2)</f>
        <v>4</v>
      </c>
      <c r="Q6" s="33">
        <f>COUNTIFS('2018'!$P:$P,$B6,'2018'!$Y:$Y,Q$2)+COUNTIFS('2019'!$P:$P,$B6,'2019'!$Y:$Y,Q$2)+COUNTIFS('2020'!$P:$P,$B6,'2020'!$Y:$Y,Q$2)+COUNTIFS('2021'!$P:$P,$B6,'2021'!$Y:$Y,Q$2)+COUNTIFS('2022'!$P:$P,$B6,'2022'!$Y:$Y,Q$2)+COUNTIFS('2023'!$P:$P,$B6,'2023'!$Y:$Y,Q$2)+COUNTIFS('2024'!$P:$P,$B6,'2024'!$Y:$Y,Q$2)+COUNTIFS('2025'!$P:$P,$B6,'2025'!$Y:$Y,Q$2)</f>
        <v>3</v>
      </c>
      <c r="R6" s="33">
        <f>COUNTIFS('2018'!$P:$P,$B6,'2018'!$Y:$Y,R$2)+COUNTIFS('2019'!$P:$P,$B6,'2019'!$Y:$Y,R$2)+COUNTIFS('2020'!$P:$P,$B6,'2020'!$Y:$Y,R$2)+COUNTIFS('2021'!$P:$P,$B6,'2021'!$Y:$Y,R$2)+COUNTIFS('2022'!$P:$P,$B6,'2022'!$Y:$Y,R$2)+COUNTIFS('2023'!$P:$P,$B6,'2023'!$Y:$Y,R$2)+COUNTIFS('2024'!$P:$P,$B6,'2024'!$Y:$Y,R$2)+COUNTIFS('2025'!$P:$P,$B6,'2025'!$Y:$Y,R$2)</f>
        <v>0</v>
      </c>
      <c r="S6" s="15">
        <f>IFERROR((SUMIF('2022'!$P:$P,$B6,'2022'!$W:$W)+SUMIF('2023'!$P:$P,$B6,'2023'!$W:$W)+SUMIF('2024'!$P:$P,$B6,'2024'!$W:$W)+SUMIF('2025'!$P:$P,$B6,'2025'!$W:$W))/(COUNTIF('2022'!A:A,B6)+COUNTIF('2023'!A:A,B6)+COUNTIF('2024'!A:A,B6)+COUNTIF('2025'!A:A,B6)),100)</f>
        <v>67.5</v>
      </c>
      <c r="T6" s="15">
        <f>IFERROR((SUMIF('2022'!$P:$P,$B6,'2022'!$X:$X)+SUMIF('2023'!$P:$P,$B6,'2023'!$X:$X)+SUMIF('2024'!$P:$P,$B6,'2024'!$X:$X)+SUMIF('2025'!$P:$P,$B6,'2025'!$X:$X))/(COUNTIF('2022'!A:A,B6)+COUNTIF('2023'!A:A,B6)+COUNTIF('2024'!A:A,B6)+COUNTIF('2025'!A:A,B6)),100)</f>
        <v>66.25</v>
      </c>
      <c r="U6" s="12">
        <f>IFERROR(VLOOKUP($B6,'2022'!$P:$U,6,0),0)+IFERROR(VLOOKUP($B6,'2023'!$P:$U,6,0),0)+IFERROR(VLOOKUP($B6,'2024'!$P:$U,6,0),0)+IFERROR(VLOOKUP($B6,'2025'!$P:$U,6,0),0)</f>
        <v>3</v>
      </c>
      <c r="V6" s="14">
        <f>P6-Q6</f>
        <v>1</v>
      </c>
      <c r="W6" s="12">
        <f>RANK(V6,V:V,0)</f>
        <v>11</v>
      </c>
      <c r="X6" s="12">
        <f>RANK(T6,T:T,1)</f>
        <v>5</v>
      </c>
      <c r="Y6" s="12">
        <f>RANK(U6,U:U,0)</f>
        <v>14</v>
      </c>
      <c r="Z6" s="12">
        <f>(40-W6)*3+(40-Y6)*2+(40-X6)</f>
        <v>174</v>
      </c>
      <c r="AA6" s="37">
        <f>RANK(Z6,Z:Z,0)</f>
        <v>13</v>
      </c>
      <c r="AB6" s="32">
        <f>COUNTIFS('2018'!$AA:$AA,$B6,'2018'!$AJ:$AJ,AB$2)+COUNTIFS('2019'!$AA:$AA,$B6,'2019'!$AJ:$AJ,AB$2)+COUNTIFS('2020'!$AA:$AA,$B6,'2020'!$AJ:$AJ,AB$2)+COUNTIFS('2021'!$AA:$AA,$B6,'2021'!$AJ:$AJ,AB$2)+COUNTIFS('2022'!$AA:$AA,$B6,'2022'!$AJ:$AJ,AB$2)+COUNTIFS('2023'!$AA:$AA,$B6,'2023'!$AJ:$AJ,AB$2)+COUNTIFS('2024'!$AA:$AA,$B6,'2024'!$AJ:$AJ,AB$2)+COUNTIFS('2025'!$AA:$AA,$B6,'2025'!$AJ:$AJ,AB$2)</f>
        <v>3</v>
      </c>
      <c r="AC6" s="33">
        <f>COUNTIFS('2018'!$AA:$AA,$B6,'2018'!$AJ:$AJ,AC$2)+COUNTIFS('2019'!$AA:$AA,$B6,'2019'!$AJ:$AJ,AC$2)+COUNTIFS('2020'!$AA:$AA,$B6,'2020'!$AJ:$AJ,AC$2)+COUNTIFS('2021'!$AA:$AA,$B6,'2021'!$AJ:$AJ,AC$2)+COUNTIFS('2022'!$AA:$AA,$B6,'2022'!$AJ:$AJ,AC$2)+COUNTIFS('2023'!$AA:$AA,$B6,'2023'!$AJ:$AJ,AC$2)+COUNTIFS('2024'!$AA:$AA,$B6,'2024'!$AJ:$AJ,AC$2)+COUNTIFS('2025'!$AA:$AA,$B6,'2025'!$AJ:$AJ,AC$2)</f>
        <v>4</v>
      </c>
      <c r="AD6" s="33">
        <f>COUNTIFS('2018'!$AA:$AA,$B6,'2018'!$AJ:$AJ,AD$2)+COUNTIFS('2019'!$AA:$AA,$B6,'2019'!$AJ:$AJ,AD$2)+COUNTIFS('2020'!$AA:$AA,$B6,'2020'!$AJ:$AJ,AD$2)+COUNTIFS('2021'!$AA:$AA,$B6,'2021'!$AJ:$AJ,AD$2)+COUNTIFS('2022'!$AA:$AA,$B6,'2022'!$AJ:$AJ,AD$2)+COUNTIFS('2023'!$AA:$AA,$B6,'2023'!$AJ:$AJ,AD$2)+COUNTIFS('2024'!$AA:$AA,$B6,'2024'!$AJ:$AJ,AD$2)+COUNTIFS('2025'!$AA:$AA,$B6,'2025'!$AJ:$AJ,AD$2)</f>
        <v>0</v>
      </c>
      <c r="AE6" s="15">
        <f>IFERROR((SUMIF('2022'!$AA:$AA,$B6,'2022'!$AH:$AH)+SUMIF('2023'!$AA:$AA,$B6,'2023'!$AH:$AH)+SUMIF('2024'!$AA:$AA,$B6,'2024'!$AH:$AH)+SUMIF('2025'!$AA:$AA,$B6,'2025'!$AH:$AH))/(COUNTIF('2022'!A:A,B6)+COUNTIF('2023'!A:A,B6)+COUNTIF('2024'!A:A,B6)+COUNTIF('2025'!A:A,B6)),100)</f>
        <v>73.5</v>
      </c>
      <c r="AF6" s="15">
        <f>IFERROR((SUMIF('2022'!$AA:$AA,$B6,'2022'!$AI:$AI)+SUMIF('2023'!$AA:$AA,$B6,'2023'!$AI:$AI)+SUMIF('2024'!$AA:$AA,$B6,'2024'!$AI:$AI)+SUMIF('2025'!$AA:$AA,$B6,'2025'!$AI:$AI))/(COUNTIF('2022'!A:A,B6)+COUNTIF('2023'!A:A,B6)+COUNTIF('2024'!A:A,B6)+COUNTIF('2025'!A:A,B6)),100)</f>
        <v>76</v>
      </c>
      <c r="AG6" s="12">
        <f>IFERROR(VLOOKUP($B6,'2022'!$AA:$AF,6,0),0)+IFERROR(VLOOKUP($B6,'2023'!$AA:$AF,6,0),0)+IFERROR(VLOOKUP($B6,'2024'!$AA:$AF,6,0),0)+IFERROR(VLOOKUP($B6,'2025'!$AA:$AF,6,0),0)</f>
        <v>-14</v>
      </c>
      <c r="AH6" s="14">
        <f>AB6-AC6</f>
        <v>-1</v>
      </c>
      <c r="AI6" s="12">
        <f>RANK(AH6,AH:AH,0)</f>
        <v>27</v>
      </c>
      <c r="AJ6" s="12">
        <f>RANK(AF6,AF:AF,1)</f>
        <v>14</v>
      </c>
      <c r="AK6" s="12">
        <f>RANK(AG6,AG:AG,0)</f>
        <v>44</v>
      </c>
      <c r="AL6" s="12">
        <f>(40-AI6)*3+(40-AK6)*2+(40-AJ6)</f>
        <v>57</v>
      </c>
      <c r="AM6" s="37">
        <f>RANK(AL6,AL:AL,0)</f>
        <v>34</v>
      </c>
      <c r="AN6" s="32">
        <f>COUNTIFS('2018'!$AL:$AL,$B6,'2018'!$AU:$AU,AN$2)+COUNTIFS('2019'!$AL:$AL,$B6,'2019'!$AU:$AU,AN$2)+COUNTIFS('2020'!$AL:$AL,$B6,'2020'!$AU:$AU,AN$2)+COUNTIFS('2021'!$AL:$AL,$B6,'2021'!$AU:$AU,AN$2)+COUNTIFS('2022'!$AL:$AL,$B6,'2022'!$AU:$AU,AN$2)+COUNTIFS('2023'!$AL:$AL,$B6,'2023'!$AU:$AU,AN$2)+COUNTIFS('2024'!$AL:$AL,$B6,'2024'!$AU:$AU,AN$2)+COUNTIFS('2025'!$AL:$AL,$B6,'2025'!$AU:$AU,AN$2)</f>
        <v>6</v>
      </c>
      <c r="AO6" s="33">
        <f>COUNTIFS('2018'!$AL:$AL,$B6,'2018'!$AU:$AU,AO$2)+COUNTIFS('2019'!$AL:$AL,$B6,'2019'!$AU:$AU,AO$2)+COUNTIFS('2020'!$AL:$AL,$B6,'2020'!$AU:$AU,AO$2)+COUNTIFS('2021'!$AL:$AL,$B6,'2021'!$AU:$AU,AO$2)+COUNTIFS('2022'!$AL:$AL,$B6,'2022'!$AU:$AU,AO$2)+COUNTIFS('2023'!$AL:$AL,$B6,'2023'!$AU:$AU,AO$2)+COUNTIFS('2024'!$AL:$AL,$B6,'2024'!$AU:$AU,AO$2)+COUNTIFS('2025'!$AL:$AL,$B6,'2025'!$AU:$AU,AO$2)</f>
        <v>1</v>
      </c>
      <c r="AP6" s="33">
        <f>COUNTIFS('2018'!$AL:$AL,$B6,'2018'!$AU:$AU,AP$2)+COUNTIFS('2019'!$AL:$AL,$B6,'2019'!$AU:$AU,AP$2)+COUNTIFS('2020'!$AL:$AL,$B6,'2020'!$AU:$AU,AP$2)+COUNTIFS('2021'!$AL:$AL,$B6,'2021'!$AU:$AU,AP$2)+COUNTIFS('2022'!$AL:$AL,$B6,'2022'!$AU:$AU,AP$2)+COUNTIFS('2023'!$AL:$AL,$B6,'2023'!$AU:$AU,AP$2)+COUNTIFS('2024'!$AL:$AL,$B6,'2024'!$AU:$AU,AP$2)+COUNTIFS('2025'!$AL:$AL,$B6,'2025'!$AU:$AU,AP$2)</f>
        <v>0</v>
      </c>
      <c r="AQ6" s="15">
        <f>IFERROR((SUMIF('2022'!$AL:$AL,$B6,'2022'!$AS:$AS)+SUMIF('2023'!$AL:$AL,$B6,'2023'!$AS:$AS)+SUMIF('2024'!$AL:$AL,$B6,'2024'!$AS:$AS)+SUMIF('2025'!$AL:$AL,$B6,'2025'!$AS:$AS))/(COUNTIF('2022'!A:A,B6)+COUNTIF('2023'!A:A,B6)+COUNTIF('2024'!A:A,B6)+COUNTIF('2025'!A:A,B6)),100)</f>
        <v>70</v>
      </c>
      <c r="AR6" s="15">
        <f>IFERROR((SUMIF('2022'!$AL:$AL,$B6,'2022'!$AT:$AT)+SUMIF('2023'!$AL:$AL,$B6,'2023'!$AT:$AT)+SUMIF('2024'!$AL:$AL,$B6,'2024'!$AT:$AT)+SUMIF('2025'!$AL:$AL,$B6,'2025'!$AT:$AT))/(COUNTIF('2022'!A:A,B6)+COUNTIF('2023'!A:A,B6)+COUNTIF('2024'!A:A,B6)+COUNTIF('2025'!A:A,B6)),100)</f>
        <v>70.75</v>
      </c>
      <c r="AS6" s="12">
        <f>IFERROR(VLOOKUP($B6,'2022'!$AL:$AQ,6,0),0)+IFERROR(VLOOKUP($B6,'2023'!$AL:$AQ,6,0),0)+IFERROR(VLOOKUP($B6,'2024'!$AL:$AQ,6,0),0)+IFERROR(VLOOKUP($B6,'2025'!$AL:$AQ,6,0),0)</f>
        <v>9</v>
      </c>
      <c r="AT6" s="14">
        <f>AN6-AO6</f>
        <v>5</v>
      </c>
      <c r="AU6" s="12">
        <f>RANK(AT6,AT:AT,0)</f>
        <v>2</v>
      </c>
      <c r="AV6" s="12">
        <f>RANK(AR6,AR:AR,1)</f>
        <v>3</v>
      </c>
      <c r="AW6" s="12">
        <f>RANK(AS6,AS:AS,0)</f>
        <v>4</v>
      </c>
      <c r="AX6" s="12">
        <f>(40-AU6)*3+(40-AW6)*2+(40-AV6)</f>
        <v>223</v>
      </c>
      <c r="AY6" s="37">
        <f>RANK(AX6,AX:AX,0)</f>
        <v>2</v>
      </c>
      <c r="AZ6" s="13">
        <f>IFERROR(VLOOKUP(B6,'2018'!A:M,13,0),0)+IFERROR(VLOOKUP(B6,'2019'!A:M,13,0),0)+IFERROR(VLOOKUP(B6,'2020'!A:M,13,0),0)+IFERROR(VLOOKUP(B6,'2021'!A:M,13,0),0)+IFERROR(VLOOKUP(B6,'2022'!A:M,13,0),0)+IFERROR(VLOOKUP(B6,'2023'!A:M,13,0),0)+IFERROR(VLOOKUP(B6,'2024'!A:M,13,0),0)+IFERROR(VLOOKUP(B6,'2025'!A:M,13,0),0)</f>
        <v>521</v>
      </c>
      <c r="BA6" s="14">
        <f>IFERROR(VLOOKUP($B6,'2018'!$A:$N,14,0),17)</f>
        <v>1</v>
      </c>
      <c r="BB6" s="14">
        <f>IFERROR(VLOOKUP($B6,'2019'!$A:$N,14,0),17)</f>
        <v>17</v>
      </c>
      <c r="BC6" s="14">
        <f>IFERROR(VLOOKUP($B6,'2020'!$A:$N,14,0),25)</f>
        <v>12</v>
      </c>
      <c r="BD6" s="14">
        <f>IFERROR(VLOOKUP($B6,'2021'!$A:$N,14,0),25)</f>
        <v>1</v>
      </c>
      <c r="BE6" s="14">
        <f>IFERROR(VLOOKUP($B6,'2022'!$A:$N,14,0),25)</f>
        <v>17</v>
      </c>
      <c r="BF6" s="14">
        <f>IFERROR(VLOOKUP($B6,'2023'!$A:$N,14,0),25)</f>
        <v>20</v>
      </c>
      <c r="BG6" s="14">
        <f>IFERROR(VLOOKUP($B6,'2024'!$A:$N,14,0),29)</f>
        <v>4</v>
      </c>
      <c r="BH6" s="14">
        <f>IFERROR(VLOOKUP($B6,'2025'!$A:$N,14,0),25)</f>
        <v>5</v>
      </c>
      <c r="BI6" s="27">
        <f>17-BA6+17-BB6+25-BC6+25-BD6+25-BE6+25-BF6+29-BG6+25-BH6</f>
        <v>111</v>
      </c>
      <c r="BK6">
        <v>4</v>
      </c>
      <c r="BL6" t="s">
        <v>8</v>
      </c>
      <c r="BM6">
        <v>2</v>
      </c>
      <c r="BN6">
        <v>0</v>
      </c>
      <c r="BO6">
        <v>1</v>
      </c>
    </row>
    <row r="7" spans="1:67" customFormat="1" x14ac:dyDescent="0.2">
      <c r="A7" s="39">
        <f>RANK(BI7,BI:BI,0)</f>
        <v>5</v>
      </c>
      <c r="B7" t="s">
        <v>17</v>
      </c>
      <c r="C7" s="13">
        <f>COUNTIF('2022'!A:A,B7)+COUNTIF('2023'!A:A,B7)+COUNTIF('2024'!A:A,B7)+COUNTIF('2025'!A:A,B7)+COUNTIF('2021'!A:A,B7)+COUNTIF('2020'!A:A,B7)+COUNTIF('2019'!A:A,B7)+COUNTIF('2018'!A:A,B7)</f>
        <v>8</v>
      </c>
      <c r="D7" s="20">
        <f>IFERROR(VLOOKUP($B7,'2018'!A:N,3,0),0)+IFERROR(VLOOKUP($B7,'2019'!A:N,3,0),0)+IFERROR(VLOOKUP($B7,'2020'!A:N,3,0),0)++IFERROR(VLOOKUP($B7,'2021'!A:N,3,0),0)+IFERROR(VLOOKUP($B7,'2022'!A:N,3,0),0)+IFERROR(VLOOKUP($B7,'2023'!A:N,3,0),0)+IFERROR(VLOOKUP($B7,'2024'!A:N,3,0),0)+IFERROR(VLOOKUP($B7,'2025'!A:N,3,0),0)</f>
        <v>12</v>
      </c>
      <c r="E7" s="20">
        <f>IFERROR(VLOOKUP($B7,'2018'!A:N,4,0),0)+IFERROR(VLOOKUP($B7,'2019'!A:N,4,0),0)+IFERROR(VLOOKUP($B7,'2020'!A:N,4,0),0)+IFERROR(VLOOKUP($B7,'2021'!A:N,4,0),0)+IFERROR(VLOOKUP($B7,'2022'!A:N,4,0),0)+IFERROR(VLOOKUP($B7,'2023'!A:N,4,0),0)+IFERROR(VLOOKUP($B7,'2024'!A:N,4,0),0)+IFERROR(VLOOKUP($B7,'2025'!A:N,4,0),0)</f>
        <v>12</v>
      </c>
      <c r="F7" s="20">
        <f>IFERROR(VLOOKUP($B7,'2018'!A:N,5,0),0)+IFERROR(VLOOKUP($B7,'2019'!A:N,5,0),0)+IFERROR(VLOOKUP($B7,'2020'!A:N,5,0),0)+IFERROR(VLOOKUP($B7,'2021'!A:N,5,0),0)+IFERROR(VLOOKUP($B7,'2022'!A:N,5,0),0)+IFERROR(VLOOKUP($B7,'2023'!A:N,5,0),0)+IFERROR(VLOOKUP($B7,'2024'!A:N,5,0),0)+IFERROR(VLOOKUP($B7,'2025'!A:N,5,0),0)</f>
        <v>0</v>
      </c>
      <c r="G7" s="21">
        <f>IFERROR((IFERROR(VLOOKUP($B7,'2022'!A:N,6,0),0)+IFERROR(VLOOKUP($B7,'2023'!A:N,6,0),0)+IFERROR(VLOOKUP($B7,'2024'!A:N,6,0),0)+IFERROR(VLOOKUP($B7,'2025'!A:N,6,0),0))/(COUNTIF('2022'!A:A,B7)+COUNTIF('2023'!A:A,B7)+COUNTIF('2024'!A:A,B7)+COUNTIF('2025'!A:A,B7)),100)</f>
        <v>82.25</v>
      </c>
      <c r="H7" s="12">
        <f>IFERROR((IFERROR(VLOOKUP($B7,'2022'!A:N,7,0),0)+IFERROR(VLOOKUP($B7,'2023'!A:N,7,0),0)+IFERROR(VLOOKUP($B7,'2024'!A:N,7,0),0)+IFERROR(VLOOKUP($B7,'2025'!A:N,7,0),0))/(COUNTIF('2022'!A:A,B7)+COUNTIF('2023'!A:A,B7)+COUNTIF('2024'!A:A,B7)+COUNTIF('2025'!A:A,B7)),100)</f>
        <v>74.125</v>
      </c>
      <c r="I7" s="12">
        <f>IFERROR(VLOOKUP($B7,'2022'!A:N,8,0),0)+IFERROR(VLOOKUP($B7,'2023'!A:N,8,0),0)+IFERROR(VLOOKUP($B7,'2024'!A:N,8,0),0)+IFERROR(VLOOKUP($B7,'2025'!A:N,8,0),0)</f>
        <v>10</v>
      </c>
      <c r="J7" s="12">
        <f>D7-E7</f>
        <v>0</v>
      </c>
      <c r="K7" s="12">
        <f>RANK(J7,J:J,0)</f>
        <v>19</v>
      </c>
      <c r="L7" s="12">
        <f>RANK(H7,H:H,1)</f>
        <v>9</v>
      </c>
      <c r="M7" s="12">
        <f>RANK(I7,I:I,0)</f>
        <v>7</v>
      </c>
      <c r="N7" s="12">
        <f>(40-K7)*3+(40-M7)*2+(40-L7)</f>
        <v>160</v>
      </c>
      <c r="O7" s="37">
        <f>RANK(N7,N:N,0)</f>
        <v>13</v>
      </c>
      <c r="P7" s="32">
        <f>COUNTIFS('2018'!$P:$P,$B7,'2018'!$Y:$Y,P$2)+COUNTIFS('2019'!$P:$P,$B7,'2019'!$Y:$Y,P$2)+COUNTIFS('2020'!$P:$P,$B7,'2020'!$Y:$Y,P$2)+COUNTIFS('2021'!$P:$P,$B7,'2021'!$Y:$Y,P$2)+COUNTIFS('2022'!$P:$P,$B7,'2022'!$Y:$Y,P$2)+COUNTIFS('2023'!$P:$P,$B7,'2023'!$Y:$Y,P$2)+COUNTIFS('2024'!$P:$P,$B7,'2024'!$Y:$Y,P$2)+COUNTIFS('2025'!$P:$P,$B7,'2025'!$Y:$Y,P$2)</f>
        <v>4</v>
      </c>
      <c r="Q7" s="33">
        <f>COUNTIFS('2018'!$P:$P,$B7,'2018'!$Y:$Y,Q$2)+COUNTIFS('2019'!$P:$P,$B7,'2019'!$Y:$Y,Q$2)+COUNTIFS('2020'!$P:$P,$B7,'2020'!$Y:$Y,Q$2)+COUNTIFS('2021'!$P:$P,$B7,'2021'!$Y:$Y,Q$2)+COUNTIFS('2022'!$P:$P,$B7,'2022'!$Y:$Y,Q$2)+COUNTIFS('2023'!$P:$P,$B7,'2023'!$Y:$Y,Q$2)+COUNTIFS('2024'!$P:$P,$B7,'2024'!$Y:$Y,Q$2)+COUNTIFS('2025'!$P:$P,$B7,'2025'!$Y:$Y,Q$2)</f>
        <v>4</v>
      </c>
      <c r="R7" s="33">
        <f>COUNTIFS('2018'!$P:$P,$B7,'2018'!$Y:$Y,R$2)+COUNTIFS('2019'!$P:$P,$B7,'2019'!$Y:$Y,R$2)+COUNTIFS('2020'!$P:$P,$B7,'2020'!$Y:$Y,R$2)+COUNTIFS('2021'!$P:$P,$B7,'2021'!$Y:$Y,R$2)+COUNTIFS('2022'!$P:$P,$B7,'2022'!$Y:$Y,R$2)+COUNTIFS('2023'!$P:$P,$B7,'2023'!$Y:$Y,R$2)+COUNTIFS('2024'!$P:$P,$B7,'2024'!$Y:$Y,R$2)+COUNTIFS('2025'!$P:$P,$B7,'2025'!$Y:$Y,R$2)</f>
        <v>0</v>
      </c>
      <c r="S7" s="15">
        <f>IFERROR((SUMIF('2022'!$P:$P,$B7,'2022'!$W:$W)+SUMIF('2023'!$P:$P,$B7,'2023'!$W:$W)+SUMIF('2024'!$P:$P,$B7,'2024'!$W:$W)+SUMIF('2025'!$P:$P,$B7,'2025'!$W:$W))/(COUNTIF('2022'!A:A,B7)+COUNTIF('2023'!A:A,B7)+COUNTIF('2024'!A:A,B7)+COUNTIF('2025'!A:A,B7)),100)</f>
        <v>74.75</v>
      </c>
      <c r="T7" s="15">
        <f>IFERROR((SUMIF('2022'!$P:$P,$B7,'2022'!$X:$X)+SUMIF('2023'!$P:$P,$B7,'2023'!$X:$X)+SUMIF('2024'!$P:$P,$B7,'2024'!$X:$X)+SUMIF('2025'!$P:$P,$B7,'2025'!$X:$X))/(COUNTIF('2022'!A:A,B7)+COUNTIF('2023'!A:A,B7)+COUNTIF('2024'!A:A,B7)+COUNTIF('2025'!A:A,B7)),100)</f>
        <v>70.75</v>
      </c>
      <c r="U7" s="12">
        <f>IFERROR(VLOOKUP($B7,'2022'!$P:$U,6,0),0)+IFERROR(VLOOKUP($B7,'2023'!$P:$U,6,0),0)+IFERROR(VLOOKUP($B7,'2024'!$P:$U,6,0),0)+IFERROR(VLOOKUP($B7,'2025'!$P:$U,6,0),0)</f>
        <v>-1</v>
      </c>
      <c r="V7" s="14">
        <f>P7-Q7</f>
        <v>0</v>
      </c>
      <c r="W7" s="12">
        <f>RANK(V7,V:V,0)</f>
        <v>18</v>
      </c>
      <c r="X7" s="12">
        <f>RANK(T7,T:T,1)</f>
        <v>13</v>
      </c>
      <c r="Y7" s="12">
        <f>RANK(U7,U:U,0)</f>
        <v>26</v>
      </c>
      <c r="Z7" s="12">
        <f>(40-W7)*3+(40-Y7)*2+(40-X7)</f>
        <v>121</v>
      </c>
      <c r="AA7" s="37">
        <f>RANK(Z7,Z:Z,0)</f>
        <v>22</v>
      </c>
      <c r="AB7" s="32">
        <f>COUNTIFS('2018'!$AA:$AA,$B7,'2018'!$AJ:$AJ,AB$2)+COUNTIFS('2019'!$AA:$AA,$B7,'2019'!$AJ:$AJ,AB$2)+COUNTIFS('2020'!$AA:$AA,$B7,'2020'!$AJ:$AJ,AB$2)+COUNTIFS('2021'!$AA:$AA,$B7,'2021'!$AJ:$AJ,AB$2)+COUNTIFS('2022'!$AA:$AA,$B7,'2022'!$AJ:$AJ,AB$2)+COUNTIFS('2023'!$AA:$AA,$B7,'2023'!$AJ:$AJ,AB$2)+COUNTIFS('2024'!$AA:$AA,$B7,'2024'!$AJ:$AJ,AB$2)+COUNTIFS('2025'!$AA:$AA,$B7,'2025'!$AJ:$AJ,AB$2)</f>
        <v>5</v>
      </c>
      <c r="AC7" s="33">
        <f>COUNTIFS('2018'!$AA:$AA,$B7,'2018'!$AJ:$AJ,AC$2)+COUNTIFS('2019'!$AA:$AA,$B7,'2019'!$AJ:$AJ,AC$2)+COUNTIFS('2020'!$AA:$AA,$B7,'2020'!$AJ:$AJ,AC$2)+COUNTIFS('2021'!$AA:$AA,$B7,'2021'!$AJ:$AJ,AC$2)+COUNTIFS('2022'!$AA:$AA,$B7,'2022'!$AJ:$AJ,AC$2)+COUNTIFS('2023'!$AA:$AA,$B7,'2023'!$AJ:$AJ,AC$2)+COUNTIFS('2024'!$AA:$AA,$B7,'2024'!$AJ:$AJ,AC$2)+COUNTIFS('2025'!$AA:$AA,$B7,'2025'!$AJ:$AJ,AC$2)</f>
        <v>3</v>
      </c>
      <c r="AD7" s="33">
        <f>COUNTIFS('2018'!$AA:$AA,$B7,'2018'!$AJ:$AJ,AD$2)+COUNTIFS('2019'!$AA:$AA,$B7,'2019'!$AJ:$AJ,AD$2)+COUNTIFS('2020'!$AA:$AA,$B7,'2020'!$AJ:$AJ,AD$2)+COUNTIFS('2021'!$AA:$AA,$B7,'2021'!$AJ:$AJ,AD$2)+COUNTIFS('2022'!$AA:$AA,$B7,'2022'!$AJ:$AJ,AD$2)+COUNTIFS('2023'!$AA:$AA,$B7,'2023'!$AJ:$AJ,AD$2)+COUNTIFS('2024'!$AA:$AA,$B7,'2024'!$AJ:$AJ,AD$2)+COUNTIFS('2025'!$AA:$AA,$B7,'2025'!$AJ:$AJ,AD$2)</f>
        <v>0</v>
      </c>
      <c r="AE7" s="15">
        <f>IFERROR((SUMIF('2022'!$AA:$AA,$B7,'2022'!$AH:$AH)+SUMIF('2023'!$AA:$AA,$B7,'2023'!$AH:$AH)+SUMIF('2024'!$AA:$AA,$B7,'2024'!$AH:$AH)+SUMIF('2025'!$AA:$AA,$B7,'2025'!$AH:$AH))/(COUNTIF('2022'!A:A,B7)+COUNTIF('2023'!A:A,B7)+COUNTIF('2024'!A:A,B7)+COUNTIF('2025'!A:A,B7)),100)</f>
        <v>81.5</v>
      </c>
      <c r="AF7" s="15">
        <f>IFERROR((SUMIF('2022'!$AA:$AA,$B7,'2022'!$AI:$AI)+SUMIF('2023'!$AA:$AA,$B7,'2023'!$AI:$AI)+SUMIF('2024'!$AA:$AA,$B7,'2024'!$AI:$AI)+SUMIF('2025'!$AA:$AA,$B7,'2025'!$AI:$AI))/(COUNTIF('2022'!A:A,B7)+COUNTIF('2023'!A:A,B7)+COUNTIF('2024'!A:A,B7)+COUNTIF('2025'!A:A,B7)),100)</f>
        <v>73.5</v>
      </c>
      <c r="AG7" s="12">
        <f>IFERROR(VLOOKUP($B7,'2022'!$AA:$AF,6,0),0)+IFERROR(VLOOKUP($B7,'2023'!$AA:$AF,6,0),0)+IFERROR(VLOOKUP($B7,'2024'!$AA:$AF,6,0),0)+IFERROR(VLOOKUP($B7,'2025'!$AA:$AF,6,0),0)</f>
        <v>13</v>
      </c>
      <c r="AH7" s="14">
        <f>AB7-AC7</f>
        <v>2</v>
      </c>
      <c r="AI7" s="12">
        <f>RANK(AH7,AH:AH,0)</f>
        <v>5</v>
      </c>
      <c r="AJ7" s="12">
        <f>RANK(AF7,AF:AF,1)</f>
        <v>8</v>
      </c>
      <c r="AK7" s="12">
        <f>RANK(AG7,AG:AG,0)</f>
        <v>2</v>
      </c>
      <c r="AL7" s="12">
        <f>(40-AI7)*3+(40-AK7)*2+(40-AJ7)</f>
        <v>213</v>
      </c>
      <c r="AM7" s="37">
        <f>RANK(AL7,AL:AL,0)</f>
        <v>4</v>
      </c>
      <c r="AN7" s="32">
        <f>COUNTIFS('2018'!$AL:$AL,$B7,'2018'!$AU:$AU,AN$2)+COUNTIFS('2019'!$AL:$AL,$B7,'2019'!$AU:$AU,AN$2)+COUNTIFS('2020'!$AL:$AL,$B7,'2020'!$AU:$AU,AN$2)+COUNTIFS('2021'!$AL:$AL,$B7,'2021'!$AU:$AU,AN$2)+COUNTIFS('2022'!$AL:$AL,$B7,'2022'!$AU:$AU,AN$2)+COUNTIFS('2023'!$AL:$AL,$B7,'2023'!$AU:$AU,AN$2)+COUNTIFS('2024'!$AL:$AL,$B7,'2024'!$AU:$AU,AN$2)+COUNTIFS('2025'!$AL:$AL,$B7,'2025'!$AU:$AU,AN$2)</f>
        <v>3</v>
      </c>
      <c r="AO7" s="33">
        <f>COUNTIFS('2018'!$AL:$AL,$B7,'2018'!$AU:$AU,AO$2)+COUNTIFS('2019'!$AL:$AL,$B7,'2019'!$AU:$AU,AO$2)+COUNTIFS('2020'!$AL:$AL,$B7,'2020'!$AU:$AU,AO$2)+COUNTIFS('2021'!$AL:$AL,$B7,'2021'!$AU:$AU,AO$2)+COUNTIFS('2022'!$AL:$AL,$B7,'2022'!$AU:$AU,AO$2)+COUNTIFS('2023'!$AL:$AL,$B7,'2023'!$AU:$AU,AO$2)+COUNTIFS('2024'!$AL:$AL,$B7,'2024'!$AU:$AU,AO$2)+COUNTIFS('2025'!$AL:$AL,$B7,'2025'!$AU:$AU,AO$2)</f>
        <v>5</v>
      </c>
      <c r="AP7" s="33">
        <f>COUNTIFS('2018'!$AL:$AL,$B7,'2018'!$AU:$AU,AP$2)+COUNTIFS('2019'!$AL:$AL,$B7,'2019'!$AU:$AU,AP$2)+COUNTIFS('2020'!$AL:$AL,$B7,'2020'!$AU:$AU,AP$2)+COUNTIFS('2021'!$AL:$AL,$B7,'2021'!$AU:$AU,AP$2)+COUNTIFS('2022'!$AL:$AL,$B7,'2022'!$AU:$AU,AP$2)+COUNTIFS('2023'!$AL:$AL,$B7,'2023'!$AU:$AU,AP$2)+COUNTIFS('2024'!$AL:$AL,$B7,'2024'!$AU:$AU,AP$2)+COUNTIFS('2025'!$AL:$AL,$B7,'2025'!$AU:$AU,AP$2)</f>
        <v>0</v>
      </c>
      <c r="AQ7" s="15">
        <f>IFERROR((SUMIF('2022'!$AL:$AL,$B7,'2022'!$AS:$AS)+SUMIF('2023'!$AL:$AL,$B7,'2023'!$AS:$AS)+SUMIF('2024'!$AL:$AL,$B7,'2024'!$AS:$AS)+SUMIF('2025'!$AL:$AL,$B7,'2025'!$AS:$AS))/(COUNTIF('2022'!A:A,B7)+COUNTIF('2023'!A:A,B7)+COUNTIF('2024'!A:A,B7)+COUNTIF('2025'!A:A,B7)),100)</f>
        <v>83</v>
      </c>
      <c r="AR7" s="15">
        <f>IFERROR((SUMIF('2022'!$AL:$AL,$B7,'2022'!$AT:$AT)+SUMIF('2023'!$AL:$AL,$B7,'2023'!$AT:$AT)+SUMIF('2024'!$AL:$AL,$B7,'2024'!$AT:$AT)+SUMIF('2025'!$AL:$AL,$B7,'2025'!$AT:$AT))/(COUNTIF('2022'!A:A,B7)+COUNTIF('2023'!A:A,B7)+COUNTIF('2024'!A:A,B7)+COUNTIF('2025'!A:A,B7)),100)</f>
        <v>74.75</v>
      </c>
      <c r="AS7" s="12">
        <f>IFERROR(VLOOKUP($B7,'2022'!$AL:$AQ,6,0),0)+IFERROR(VLOOKUP($B7,'2023'!$AL:$AQ,6,0),0)+IFERROR(VLOOKUP($B7,'2024'!$AL:$AQ,6,0),0)+IFERROR(VLOOKUP($B7,'2025'!$AL:$AQ,6,0),0)</f>
        <v>-2</v>
      </c>
      <c r="AT7" s="14">
        <f>AN7-AO7</f>
        <v>-2</v>
      </c>
      <c r="AU7" s="12">
        <f>RANK(AT7,AT:AT,0)</f>
        <v>38</v>
      </c>
      <c r="AV7" s="12">
        <f>RANK(AR7,AR:AR,1)</f>
        <v>9</v>
      </c>
      <c r="AW7" s="12">
        <f>RANK(AS7,AS:AS,0)</f>
        <v>27</v>
      </c>
      <c r="AX7" s="12">
        <f>(40-AU7)*3+(40-AW7)*2+(40-AV7)</f>
        <v>63</v>
      </c>
      <c r="AY7" s="37">
        <f>RANK(AX7,AX:AX,0)</f>
        <v>36</v>
      </c>
      <c r="AZ7" s="13">
        <f>IFERROR(VLOOKUP(B7,'2018'!A:M,13,0),0)+IFERROR(VLOOKUP(B7,'2019'!A:M,13,0),0)+IFERROR(VLOOKUP(B7,'2020'!A:M,13,0),0)+IFERROR(VLOOKUP(B7,'2021'!A:M,13,0),0)+IFERROR(VLOOKUP(B7,'2022'!A:M,13,0),0)+IFERROR(VLOOKUP(B7,'2023'!A:M,13,0),0)+IFERROR(VLOOKUP(B7,'2024'!A:M,13,0),0)+IFERROR(VLOOKUP(B7,'2025'!A:M,13,0),0)</f>
        <v>523</v>
      </c>
      <c r="BA7" s="14">
        <f>IFERROR(VLOOKUP($B7,'2018'!$A:$N,14,0),17)</f>
        <v>11</v>
      </c>
      <c r="BB7" s="14">
        <f>IFERROR(VLOOKUP($B7,'2019'!$A:$N,14,0),17)</f>
        <v>3</v>
      </c>
      <c r="BC7" s="14">
        <f>IFERROR(VLOOKUP($B7,'2020'!$A:$N,14,0),25)</f>
        <v>12</v>
      </c>
      <c r="BD7" s="14">
        <f>IFERROR(VLOOKUP($B7,'2021'!$A:$N,14,0),25)</f>
        <v>13</v>
      </c>
      <c r="BE7" s="14">
        <f>IFERROR(VLOOKUP($B7,'2022'!$A:$N,14,0),25)</f>
        <v>19</v>
      </c>
      <c r="BF7" s="14">
        <f>IFERROR(VLOOKUP($B7,'2023'!$A:$N,14,0),25)</f>
        <v>11</v>
      </c>
      <c r="BG7" s="14">
        <f>IFERROR(VLOOKUP($B7,'2024'!$A:$N,14,0),29)</f>
        <v>2</v>
      </c>
      <c r="BH7" s="14">
        <f>IFERROR(VLOOKUP($B7,'2025'!$A:$N,14,0),25)</f>
        <v>10</v>
      </c>
      <c r="BI7" s="27">
        <f>17-BA7+17-BB7+25-BC7+25-BD7+25-BE7+25-BF7+29-BG7+25-BH7</f>
        <v>107</v>
      </c>
      <c r="BK7">
        <v>5</v>
      </c>
      <c r="BL7" t="s">
        <v>48</v>
      </c>
      <c r="BM7">
        <v>2</v>
      </c>
      <c r="BN7">
        <v>0</v>
      </c>
      <c r="BO7">
        <v>0</v>
      </c>
    </row>
    <row r="8" spans="1:67" customFormat="1" x14ac:dyDescent="0.2">
      <c r="A8" s="39">
        <f>RANK(BI8,BI:BI,0)</f>
        <v>6</v>
      </c>
      <c r="B8" t="s">
        <v>0</v>
      </c>
      <c r="C8" s="13">
        <f>COUNTIF('2022'!A:A,B8)+COUNTIF('2023'!A:A,B8)+COUNTIF('2024'!A:A,B8)+COUNTIF('2025'!A:A,B8)+COUNTIF('2021'!A:A,B8)+COUNTIF('2020'!A:A,B8)+COUNTIF('2019'!A:A,B8)+COUNTIF('2018'!A:A,B8)</f>
        <v>8</v>
      </c>
      <c r="D8" s="20">
        <f>IFERROR(VLOOKUP($B8,'2018'!A:N,3,0),0)+IFERROR(VLOOKUP($B8,'2019'!A:N,3,0),0)+IFERROR(VLOOKUP($B8,'2020'!A:N,3,0),0)++IFERROR(VLOOKUP($B8,'2021'!A:N,3,0),0)+IFERROR(VLOOKUP($B8,'2022'!A:N,3,0),0)+IFERROR(VLOOKUP($B8,'2023'!A:N,3,0),0)+IFERROR(VLOOKUP($B8,'2024'!A:N,3,0),0)+IFERROR(VLOOKUP($B8,'2025'!A:N,3,0),0)</f>
        <v>12</v>
      </c>
      <c r="E8" s="20">
        <f>IFERROR(VLOOKUP($B8,'2018'!A:N,4,0),0)+IFERROR(VLOOKUP($B8,'2019'!A:N,4,0),0)+IFERROR(VLOOKUP($B8,'2020'!A:N,4,0),0)+IFERROR(VLOOKUP($B8,'2021'!A:N,4,0),0)+IFERROR(VLOOKUP($B8,'2022'!A:N,4,0),0)+IFERROR(VLOOKUP($B8,'2023'!A:N,4,0),0)+IFERROR(VLOOKUP($B8,'2024'!A:N,4,0),0)+IFERROR(VLOOKUP($B8,'2025'!A:N,4,0),0)</f>
        <v>11</v>
      </c>
      <c r="F8" s="20">
        <f>IFERROR(VLOOKUP($B8,'2018'!A:N,5,0),0)+IFERROR(VLOOKUP($B8,'2019'!A:N,5,0),0)+IFERROR(VLOOKUP($B8,'2020'!A:N,5,0),0)+IFERROR(VLOOKUP($B8,'2021'!A:N,5,0),0)+IFERROR(VLOOKUP($B8,'2022'!A:N,5,0),0)+IFERROR(VLOOKUP($B8,'2023'!A:N,5,0),0)+IFERROR(VLOOKUP($B8,'2024'!A:N,5,0),0)+IFERROR(VLOOKUP($B8,'2025'!A:N,5,0),0)</f>
        <v>1</v>
      </c>
      <c r="G8" s="21">
        <f>IFERROR((IFERROR(VLOOKUP($B8,'2022'!A:N,6,0),0)+IFERROR(VLOOKUP($B8,'2023'!A:N,6,0),0)+IFERROR(VLOOKUP($B8,'2024'!A:N,6,0),0)+IFERROR(VLOOKUP($B8,'2025'!A:N,6,0),0))/(COUNTIF('2022'!A:A,B8)+COUNTIF('2023'!A:A,B8)+COUNTIF('2024'!A:A,B8)+COUNTIF('2025'!A:A,B8)),100)</f>
        <v>99.625</v>
      </c>
      <c r="H8" s="12">
        <f>IFERROR((IFERROR(VLOOKUP($B8,'2022'!A:N,7,0),0)+IFERROR(VLOOKUP($B8,'2023'!A:N,7,0),0)+IFERROR(VLOOKUP($B8,'2024'!A:N,7,0),0)+IFERROR(VLOOKUP($B8,'2025'!A:N,7,0),0))/(COUNTIF('2022'!A:A,B8)+COUNTIF('2023'!A:A,B8)+COUNTIF('2024'!A:A,B8)+COUNTIF('2025'!A:A,B8)),100)</f>
        <v>81.25</v>
      </c>
      <c r="I8" s="12">
        <f>IFERROR(VLOOKUP($B8,'2022'!A:N,8,0),0)+IFERROR(VLOOKUP($B8,'2023'!A:N,8,0),0)+IFERROR(VLOOKUP($B8,'2024'!A:N,8,0),0)+IFERROR(VLOOKUP($B8,'2025'!A:N,8,0),0)</f>
        <v>-15</v>
      </c>
      <c r="J8" s="12">
        <f>D8-E8</f>
        <v>1</v>
      </c>
      <c r="K8" s="12">
        <f>RANK(J8,J:J,0)</f>
        <v>13</v>
      </c>
      <c r="L8" s="12">
        <f>RANK(H8,H:H,1)</f>
        <v>31</v>
      </c>
      <c r="M8" s="12">
        <f>RANK(I8,I:I,0)</f>
        <v>41</v>
      </c>
      <c r="N8" s="12">
        <f>(40-K8)*3+(40-M8)*2+(40-L8)</f>
        <v>88</v>
      </c>
      <c r="O8" s="37">
        <f>RANK(N8,N:N,0)</f>
        <v>27</v>
      </c>
      <c r="P8" s="32">
        <f>COUNTIFS('2018'!$P:$P,$B8,'2018'!$Y:$Y,P$2)+COUNTIFS('2019'!$P:$P,$B8,'2019'!$Y:$Y,P$2)+COUNTIFS('2020'!$P:$P,$B8,'2020'!$Y:$Y,P$2)+COUNTIFS('2021'!$P:$P,$B8,'2021'!$Y:$Y,P$2)+COUNTIFS('2022'!$P:$P,$B8,'2022'!$Y:$Y,P$2)+COUNTIFS('2023'!$P:$P,$B8,'2023'!$Y:$Y,P$2)+COUNTIFS('2024'!$P:$P,$B8,'2024'!$Y:$Y,P$2)+COUNTIFS('2025'!$P:$P,$B8,'2025'!$Y:$Y,P$2)</f>
        <v>4</v>
      </c>
      <c r="Q8" s="33">
        <f>COUNTIFS('2018'!$P:$P,$B8,'2018'!$Y:$Y,Q$2)+COUNTIFS('2019'!$P:$P,$B8,'2019'!$Y:$Y,Q$2)+COUNTIFS('2020'!$P:$P,$B8,'2020'!$Y:$Y,Q$2)+COUNTIFS('2021'!$P:$P,$B8,'2021'!$Y:$Y,Q$2)+COUNTIFS('2022'!$P:$P,$B8,'2022'!$Y:$Y,Q$2)+COUNTIFS('2023'!$P:$P,$B8,'2023'!$Y:$Y,Q$2)+COUNTIFS('2024'!$P:$P,$B8,'2024'!$Y:$Y,Q$2)+COUNTIFS('2025'!$P:$P,$B8,'2025'!$Y:$Y,Q$2)</f>
        <v>3</v>
      </c>
      <c r="R8" s="33">
        <f>COUNTIFS('2018'!$P:$P,$B8,'2018'!$Y:$Y,R$2)+COUNTIFS('2019'!$P:$P,$B8,'2019'!$Y:$Y,R$2)+COUNTIFS('2020'!$P:$P,$B8,'2020'!$Y:$Y,R$2)+COUNTIFS('2021'!$P:$P,$B8,'2021'!$Y:$Y,R$2)+COUNTIFS('2022'!$P:$P,$B8,'2022'!$Y:$Y,R$2)+COUNTIFS('2023'!$P:$P,$B8,'2023'!$Y:$Y,R$2)+COUNTIFS('2024'!$P:$P,$B8,'2024'!$Y:$Y,R$2)+COUNTIFS('2025'!$P:$P,$B8,'2025'!$Y:$Y,R$2)</f>
        <v>1</v>
      </c>
      <c r="S8" s="15">
        <f>IFERROR((SUMIF('2022'!$P:$P,$B8,'2022'!$W:$W)+SUMIF('2023'!$P:$P,$B8,'2023'!$W:$W)+SUMIF('2024'!$P:$P,$B8,'2024'!$W:$W)+SUMIF('2025'!$P:$P,$B8,'2025'!$W:$W))/(COUNTIF('2022'!A:A,B8)+COUNTIF('2023'!A:A,B8)+COUNTIF('2024'!A:A,B8)+COUNTIF('2025'!A:A,B8)),100)</f>
        <v>80.25</v>
      </c>
      <c r="T8" s="15">
        <f>IFERROR((SUMIF('2022'!$P:$P,$B8,'2022'!$X:$X)+SUMIF('2023'!$P:$P,$B8,'2023'!$X:$X)+SUMIF('2024'!$P:$P,$B8,'2024'!$X:$X)+SUMIF('2025'!$P:$P,$B8,'2025'!$X:$X))/(COUNTIF('2022'!A:A,B8)+COUNTIF('2023'!A:A,B8)+COUNTIF('2024'!A:A,B8)+COUNTIF('2025'!A:A,B8)),100)</f>
        <v>73.5</v>
      </c>
      <c r="U8" s="12">
        <f>IFERROR(VLOOKUP($B8,'2022'!$P:$U,6,0),0)+IFERROR(VLOOKUP($B8,'2023'!$P:$U,6,0),0)+IFERROR(VLOOKUP($B8,'2024'!$P:$U,6,0),0)+IFERROR(VLOOKUP($B8,'2025'!$P:$U,6,0),0)</f>
        <v>1</v>
      </c>
      <c r="V8" s="14">
        <f>P8-Q8</f>
        <v>1</v>
      </c>
      <c r="W8" s="12">
        <f>RANK(V8,V:V,0)</f>
        <v>11</v>
      </c>
      <c r="X8" s="12">
        <f>RANK(T8,T:T,1)</f>
        <v>26</v>
      </c>
      <c r="Y8" s="12">
        <f>RANK(U8,U:U,0)</f>
        <v>19</v>
      </c>
      <c r="Z8" s="12">
        <f>(40-W8)*3+(40-Y8)*2+(40-X8)</f>
        <v>143</v>
      </c>
      <c r="AA8" s="37">
        <f>RANK(Z8,Z:Z,0)</f>
        <v>17</v>
      </c>
      <c r="AB8" s="32">
        <f>COUNTIFS('2018'!$AA:$AA,$B8,'2018'!$AJ:$AJ,AB$2)+COUNTIFS('2019'!$AA:$AA,$B8,'2019'!$AJ:$AJ,AB$2)+COUNTIFS('2020'!$AA:$AA,$B8,'2020'!$AJ:$AJ,AB$2)+COUNTIFS('2021'!$AA:$AA,$B8,'2021'!$AJ:$AJ,AB$2)+COUNTIFS('2022'!$AA:$AA,$B8,'2022'!$AJ:$AJ,AB$2)+COUNTIFS('2023'!$AA:$AA,$B8,'2023'!$AJ:$AJ,AB$2)+COUNTIFS('2024'!$AA:$AA,$B8,'2024'!$AJ:$AJ,AB$2)+COUNTIFS('2025'!$AA:$AA,$B8,'2025'!$AJ:$AJ,AB$2)</f>
        <v>4</v>
      </c>
      <c r="AC8" s="33">
        <f>COUNTIFS('2018'!$AA:$AA,$B8,'2018'!$AJ:$AJ,AC$2)+COUNTIFS('2019'!$AA:$AA,$B8,'2019'!$AJ:$AJ,AC$2)+COUNTIFS('2020'!$AA:$AA,$B8,'2020'!$AJ:$AJ,AC$2)+COUNTIFS('2021'!$AA:$AA,$B8,'2021'!$AJ:$AJ,AC$2)+COUNTIFS('2022'!$AA:$AA,$B8,'2022'!$AJ:$AJ,AC$2)+COUNTIFS('2023'!$AA:$AA,$B8,'2023'!$AJ:$AJ,AC$2)+COUNTIFS('2024'!$AA:$AA,$B8,'2024'!$AJ:$AJ,AC$2)+COUNTIFS('2025'!$AA:$AA,$B8,'2025'!$AJ:$AJ,AC$2)</f>
        <v>4</v>
      </c>
      <c r="AD8" s="33">
        <f>COUNTIFS('2018'!$AA:$AA,$B8,'2018'!$AJ:$AJ,AD$2)+COUNTIFS('2019'!$AA:$AA,$B8,'2019'!$AJ:$AJ,AD$2)+COUNTIFS('2020'!$AA:$AA,$B8,'2020'!$AJ:$AJ,AD$2)+COUNTIFS('2021'!$AA:$AA,$B8,'2021'!$AJ:$AJ,AD$2)+COUNTIFS('2022'!$AA:$AA,$B8,'2022'!$AJ:$AJ,AD$2)+COUNTIFS('2023'!$AA:$AA,$B8,'2023'!$AJ:$AJ,AD$2)+COUNTIFS('2024'!$AA:$AA,$B8,'2024'!$AJ:$AJ,AD$2)+COUNTIFS('2025'!$AA:$AA,$B8,'2025'!$AJ:$AJ,AD$2)</f>
        <v>0</v>
      </c>
      <c r="AE8" s="15">
        <f>IFERROR((SUMIF('2022'!$AA:$AA,$B8,'2022'!$AH:$AH)+SUMIF('2023'!$AA:$AA,$B8,'2023'!$AH:$AH)+SUMIF('2024'!$AA:$AA,$B8,'2024'!$AH:$AH)+SUMIF('2025'!$AA:$AA,$B8,'2025'!$AH:$AH))/(COUNTIF('2022'!A:A,B8)+COUNTIF('2023'!A:A,B8)+COUNTIF('2024'!A:A,B8)+COUNTIF('2025'!A:A,B8)),100)</f>
        <v>99.25</v>
      </c>
      <c r="AF8" s="15">
        <f>IFERROR((SUMIF('2022'!$AA:$AA,$B8,'2022'!$AI:$AI)+SUMIF('2023'!$AA:$AA,$B8,'2023'!$AI:$AI)+SUMIF('2024'!$AA:$AA,$B8,'2024'!$AI:$AI)+SUMIF('2025'!$AA:$AA,$B8,'2025'!$AI:$AI))/(COUNTIF('2022'!A:A,B8)+COUNTIF('2023'!A:A,B8)+COUNTIF('2024'!A:A,B8)+COUNTIF('2025'!A:A,B8)),100)</f>
        <v>81.5</v>
      </c>
      <c r="AG8" s="12">
        <f>IFERROR(VLOOKUP($B8,'2022'!$AA:$AF,6,0),0)+IFERROR(VLOOKUP($B8,'2023'!$AA:$AF,6,0),0)+IFERROR(VLOOKUP($B8,'2024'!$AA:$AF,6,0),0)+IFERROR(VLOOKUP($B8,'2025'!$AA:$AF,6,0),0)</f>
        <v>-7</v>
      </c>
      <c r="AH8" s="14">
        <f>AB8-AC8</f>
        <v>0</v>
      </c>
      <c r="AI8" s="12">
        <f>RANK(AH8,AH:AH,0)</f>
        <v>13</v>
      </c>
      <c r="AJ8" s="12">
        <f>RANK(AF8,AF:AF,1)</f>
        <v>33</v>
      </c>
      <c r="AK8" s="12">
        <f>RANK(AG8,AG:AG,0)</f>
        <v>36</v>
      </c>
      <c r="AL8" s="12">
        <f>(40-AI8)*3+(40-AK8)*2+(40-AJ8)</f>
        <v>96</v>
      </c>
      <c r="AM8" s="37">
        <f>RANK(AL8,AL:AL,0)</f>
        <v>28</v>
      </c>
      <c r="AN8" s="32">
        <f>COUNTIFS('2018'!$AL:$AL,$B8,'2018'!$AU:$AU,AN$2)+COUNTIFS('2019'!$AL:$AL,$B8,'2019'!$AU:$AU,AN$2)+COUNTIFS('2020'!$AL:$AL,$B8,'2020'!$AU:$AU,AN$2)+COUNTIFS('2021'!$AL:$AL,$B8,'2021'!$AU:$AU,AN$2)+COUNTIFS('2022'!$AL:$AL,$B8,'2022'!$AU:$AU,AN$2)+COUNTIFS('2023'!$AL:$AL,$B8,'2023'!$AU:$AU,AN$2)+COUNTIFS('2024'!$AL:$AL,$B8,'2024'!$AU:$AU,AN$2)+COUNTIFS('2025'!$AL:$AL,$B8,'2025'!$AU:$AU,AN$2)</f>
        <v>4</v>
      </c>
      <c r="AO8" s="33">
        <f>COUNTIFS('2018'!$AL:$AL,$B8,'2018'!$AU:$AU,AO$2)+COUNTIFS('2019'!$AL:$AL,$B8,'2019'!$AU:$AU,AO$2)+COUNTIFS('2020'!$AL:$AL,$B8,'2020'!$AU:$AU,AO$2)+COUNTIFS('2021'!$AL:$AL,$B8,'2021'!$AU:$AU,AO$2)+COUNTIFS('2022'!$AL:$AL,$B8,'2022'!$AU:$AU,AO$2)+COUNTIFS('2023'!$AL:$AL,$B8,'2023'!$AU:$AU,AO$2)+COUNTIFS('2024'!$AL:$AL,$B8,'2024'!$AU:$AU,AO$2)+COUNTIFS('2025'!$AL:$AL,$B8,'2025'!$AU:$AU,AO$2)</f>
        <v>4</v>
      </c>
      <c r="AP8" s="33">
        <f>COUNTIFS('2018'!$AL:$AL,$B8,'2018'!$AU:$AU,AP$2)+COUNTIFS('2019'!$AL:$AL,$B8,'2019'!$AU:$AU,AP$2)+COUNTIFS('2020'!$AL:$AL,$B8,'2020'!$AU:$AU,AP$2)+COUNTIFS('2021'!$AL:$AL,$B8,'2021'!$AU:$AU,AP$2)+COUNTIFS('2022'!$AL:$AL,$B8,'2022'!$AU:$AU,AP$2)+COUNTIFS('2023'!$AL:$AL,$B8,'2023'!$AU:$AU,AP$2)+COUNTIFS('2024'!$AL:$AL,$B8,'2024'!$AU:$AU,AP$2)+COUNTIFS('2025'!$AL:$AL,$B8,'2025'!$AU:$AU,AP$2)</f>
        <v>0</v>
      </c>
      <c r="AQ8" s="15">
        <f>IFERROR((SUMIF('2022'!$AL:$AL,$B8,'2022'!$AS:$AS)+SUMIF('2023'!$AL:$AL,$B8,'2023'!$AS:$AS)+SUMIF('2024'!$AL:$AL,$B8,'2024'!$AS:$AS)+SUMIF('2025'!$AL:$AL,$B8,'2025'!$AS:$AS))/(COUNTIF('2022'!A:A,B8)+COUNTIF('2023'!A:A,B8)+COUNTIF('2024'!A:A,B8)+COUNTIF('2025'!A:A,B8)),100)</f>
        <v>100</v>
      </c>
      <c r="AR8" s="15">
        <f>IFERROR((SUMIF('2022'!$AL:$AL,$B8,'2022'!$AT:$AT)+SUMIF('2023'!$AL:$AL,$B8,'2023'!$AT:$AT)+SUMIF('2024'!$AL:$AL,$B8,'2024'!$AT:$AT)+SUMIF('2025'!$AL:$AL,$B8,'2025'!$AT:$AT))/(COUNTIF('2022'!A:A,B8)+COUNTIF('2023'!A:A,B8)+COUNTIF('2024'!A:A,B8)+COUNTIF('2025'!A:A,B8)),100)</f>
        <v>81</v>
      </c>
      <c r="AS8" s="12">
        <f>IFERROR(VLOOKUP($B8,'2022'!$AL:$AQ,6,0),0)+IFERROR(VLOOKUP($B8,'2023'!$AL:$AQ,6,0),0)+IFERROR(VLOOKUP($B8,'2024'!$AL:$AQ,6,0),0)+IFERROR(VLOOKUP($B8,'2025'!$AL:$AQ,6,0),0)</f>
        <v>-9</v>
      </c>
      <c r="AT8" s="14">
        <f>AN8-AO8</f>
        <v>0</v>
      </c>
      <c r="AU8" s="12">
        <f>RANK(AT8,AT:AT,0)</f>
        <v>12</v>
      </c>
      <c r="AV8" s="12">
        <f>RANK(AR8,AR:AR,1)</f>
        <v>24</v>
      </c>
      <c r="AW8" s="12">
        <f>RANK(AS8,AS:AS,0)</f>
        <v>42</v>
      </c>
      <c r="AX8" s="12">
        <f>(40-AU8)*3+(40-AW8)*2+(40-AV8)</f>
        <v>96</v>
      </c>
      <c r="AY8" s="37">
        <f>RANK(AX8,AX:AX,0)</f>
        <v>29</v>
      </c>
      <c r="AZ8" s="13">
        <f>IFERROR(VLOOKUP(B8,'2018'!A:M,13,0),0)+IFERROR(VLOOKUP(B8,'2019'!A:M,13,0),0)+IFERROR(VLOOKUP(B8,'2020'!A:M,13,0),0)+IFERROR(VLOOKUP(B8,'2021'!A:M,13,0),0)+IFERROR(VLOOKUP(B8,'2022'!A:M,13,0),0)+IFERROR(VLOOKUP(B8,'2023'!A:M,13,0),0)+IFERROR(VLOOKUP(B8,'2024'!A:M,13,0),0)+IFERROR(VLOOKUP(B8,'2025'!A:M,13,0),0)</f>
        <v>421</v>
      </c>
      <c r="BA8" s="14">
        <f>IFERROR(VLOOKUP($B8,'2018'!$A:$N,14,0),17)</f>
        <v>11</v>
      </c>
      <c r="BB8" s="14">
        <f>IFERROR(VLOOKUP($B8,'2019'!$A:$N,14,0),17)</f>
        <v>3</v>
      </c>
      <c r="BC8" s="14">
        <f>IFERROR(VLOOKUP($B8,'2020'!$A:$N,14,0),25)</f>
        <v>1</v>
      </c>
      <c r="BD8" s="14">
        <f>IFERROR(VLOOKUP($B8,'2021'!$A:$N,14,0),25)</f>
        <v>13</v>
      </c>
      <c r="BE8" s="14">
        <f>IFERROR(VLOOKUP($B8,'2022'!$A:$N,14,0),25)</f>
        <v>12</v>
      </c>
      <c r="BF8" s="14">
        <f>IFERROR(VLOOKUP($B8,'2023'!$A:$N,14,0),25)</f>
        <v>21</v>
      </c>
      <c r="BG8" s="14">
        <f>IFERROR(VLOOKUP($B8,'2024'!$A:$N,14,0),29)</f>
        <v>10</v>
      </c>
      <c r="BH8" s="14">
        <f>IFERROR(VLOOKUP($B8,'2025'!$A:$N,14,0),25)</f>
        <v>21</v>
      </c>
      <c r="BI8" s="27">
        <f>17-BA8+17-BB8+25-BC8+25-BD8+25-BE8+25-BF8+29-BG8+25-BH8</f>
        <v>96</v>
      </c>
    </row>
    <row r="9" spans="1:67" customFormat="1" x14ac:dyDescent="0.2">
      <c r="A9" s="39">
        <f>RANK(BI9,BI:BI,0)</f>
        <v>7</v>
      </c>
      <c r="B9" t="s">
        <v>40</v>
      </c>
      <c r="C9" s="13">
        <f>COUNTIF('2022'!A:A,B9)+COUNTIF('2023'!A:A,B9)+COUNTIF('2024'!A:A,B9)+COUNTIF('2025'!A:A,B9)+COUNTIF('2021'!A:A,B9)+COUNTIF('2020'!A:A,B9)+COUNTIF('2019'!A:A,B9)+COUNTIF('2018'!A:A,B9)</f>
        <v>7</v>
      </c>
      <c r="D9" s="20">
        <f>IFERROR(VLOOKUP($B9,'2018'!A:N,3,0),0)+IFERROR(VLOOKUP($B9,'2019'!A:N,3,0),0)+IFERROR(VLOOKUP($B9,'2020'!A:N,3,0),0)++IFERROR(VLOOKUP($B9,'2021'!A:N,3,0),0)+IFERROR(VLOOKUP($B9,'2022'!A:N,3,0),0)+IFERROR(VLOOKUP($B9,'2023'!A:N,3,0),0)+IFERROR(VLOOKUP($B9,'2024'!A:N,3,0),0)+IFERROR(VLOOKUP($B9,'2025'!A:N,3,0),0)</f>
        <v>9</v>
      </c>
      <c r="E9" s="20">
        <f>IFERROR(VLOOKUP($B9,'2018'!A:N,4,0),0)+IFERROR(VLOOKUP($B9,'2019'!A:N,4,0),0)+IFERROR(VLOOKUP($B9,'2020'!A:N,4,0),0)+IFERROR(VLOOKUP($B9,'2021'!A:N,4,0),0)+IFERROR(VLOOKUP($B9,'2022'!A:N,4,0),0)+IFERROR(VLOOKUP($B9,'2023'!A:N,4,0),0)+IFERROR(VLOOKUP($B9,'2024'!A:N,4,0),0)+IFERROR(VLOOKUP($B9,'2025'!A:N,4,0),0)</f>
        <v>10</v>
      </c>
      <c r="F9" s="20">
        <f>IFERROR(VLOOKUP($B9,'2018'!A:N,5,0),0)+IFERROR(VLOOKUP($B9,'2019'!A:N,5,0),0)+IFERROR(VLOOKUP($B9,'2020'!A:N,5,0),0)+IFERROR(VLOOKUP($B9,'2021'!A:N,5,0),0)+IFERROR(VLOOKUP($B9,'2022'!A:N,5,0),0)+IFERROR(VLOOKUP($B9,'2023'!A:N,5,0),0)+IFERROR(VLOOKUP($B9,'2024'!A:N,5,0),0)+IFERROR(VLOOKUP($B9,'2025'!A:N,5,0),0)</f>
        <v>2</v>
      </c>
      <c r="G9" s="21">
        <f>IFERROR((IFERROR(VLOOKUP($B9,'2022'!A:N,6,0),0)+IFERROR(VLOOKUP($B9,'2023'!A:N,6,0),0)+IFERROR(VLOOKUP($B9,'2024'!A:N,6,0),0)+IFERROR(VLOOKUP($B9,'2025'!A:N,6,0),0))/(COUNTIF('2022'!A:A,B9)+COUNTIF('2023'!A:A,B9)+COUNTIF('2024'!A:A,B9)+COUNTIF('2025'!A:A,B9)),100)</f>
        <v>107</v>
      </c>
      <c r="H9" s="12">
        <f>IFERROR((IFERROR(VLOOKUP($B9,'2022'!A:N,7,0),0)+IFERROR(VLOOKUP($B9,'2023'!A:N,7,0),0)+IFERROR(VLOOKUP($B9,'2024'!A:N,7,0),0)+IFERROR(VLOOKUP($B9,'2025'!A:N,7,0),0))/(COUNTIF('2022'!A:A,B9)+COUNTIF('2023'!A:A,B9)+COUNTIF('2024'!A:A,B9)+COUNTIF('2025'!A:A,B9)),100)</f>
        <v>79</v>
      </c>
      <c r="I9" s="12">
        <f>IFERROR(VLOOKUP($B9,'2022'!A:N,8,0),0)+IFERROR(VLOOKUP($B9,'2023'!A:N,8,0),0)+IFERROR(VLOOKUP($B9,'2024'!A:N,8,0),0)+IFERROR(VLOOKUP($B9,'2025'!A:N,8,0),0)</f>
        <v>4</v>
      </c>
      <c r="J9" s="12">
        <f>D9-E9</f>
        <v>-1</v>
      </c>
      <c r="K9" s="12">
        <f>RANK(J9,J:J,0)</f>
        <v>26</v>
      </c>
      <c r="L9" s="12">
        <f>RANK(H9,H:H,1)</f>
        <v>21</v>
      </c>
      <c r="M9" s="12">
        <f>RANK(I9,I:I,0)</f>
        <v>10</v>
      </c>
      <c r="N9" s="12">
        <f>(40-K9)*3+(40-M9)*2+(40-L9)</f>
        <v>121</v>
      </c>
      <c r="O9" s="37">
        <f>RANK(N9,N:N,0)</f>
        <v>22</v>
      </c>
      <c r="P9" s="32">
        <f>COUNTIFS('2018'!$P:$P,$B9,'2018'!$Y:$Y,P$2)+COUNTIFS('2019'!$P:$P,$B9,'2019'!$Y:$Y,P$2)+COUNTIFS('2020'!$P:$P,$B9,'2020'!$Y:$Y,P$2)+COUNTIFS('2021'!$P:$P,$B9,'2021'!$Y:$Y,P$2)+COUNTIFS('2022'!$P:$P,$B9,'2022'!$Y:$Y,P$2)+COUNTIFS('2023'!$P:$P,$B9,'2023'!$Y:$Y,P$2)+COUNTIFS('2024'!$P:$P,$B9,'2024'!$Y:$Y,P$2)+COUNTIFS('2025'!$P:$P,$B9,'2025'!$Y:$Y,P$2)</f>
        <v>4</v>
      </c>
      <c r="Q9" s="33">
        <f>COUNTIFS('2018'!$P:$P,$B9,'2018'!$Y:$Y,Q$2)+COUNTIFS('2019'!$P:$P,$B9,'2019'!$Y:$Y,Q$2)+COUNTIFS('2020'!$P:$P,$B9,'2020'!$Y:$Y,Q$2)+COUNTIFS('2021'!$P:$P,$B9,'2021'!$Y:$Y,Q$2)+COUNTIFS('2022'!$P:$P,$B9,'2022'!$Y:$Y,Q$2)+COUNTIFS('2023'!$P:$P,$B9,'2023'!$Y:$Y,Q$2)+COUNTIFS('2024'!$P:$P,$B9,'2024'!$Y:$Y,Q$2)+COUNTIFS('2025'!$P:$P,$B9,'2025'!$Y:$Y,Q$2)</f>
        <v>2</v>
      </c>
      <c r="R9" s="33">
        <f>COUNTIFS('2018'!$P:$P,$B9,'2018'!$Y:$Y,R$2)+COUNTIFS('2019'!$P:$P,$B9,'2019'!$Y:$Y,R$2)+COUNTIFS('2020'!$P:$P,$B9,'2020'!$Y:$Y,R$2)+COUNTIFS('2021'!$P:$P,$B9,'2021'!$Y:$Y,R$2)+COUNTIFS('2022'!$P:$P,$B9,'2022'!$Y:$Y,R$2)+COUNTIFS('2023'!$P:$P,$B9,'2023'!$Y:$Y,R$2)+COUNTIFS('2024'!$P:$P,$B9,'2024'!$Y:$Y,R$2)+COUNTIFS('2025'!$P:$P,$B9,'2025'!$Y:$Y,R$2)</f>
        <v>1</v>
      </c>
      <c r="S9" s="15">
        <f>IFERROR((SUMIF('2022'!$P:$P,$B9,'2022'!$W:$W)+SUMIF('2023'!$P:$P,$B9,'2023'!$W:$W)+SUMIF('2024'!$P:$P,$B9,'2024'!$W:$W)+SUMIF('2025'!$P:$P,$B9,'2025'!$W:$W))/(COUNTIF('2022'!A:A,B9)+COUNTIF('2023'!A:A,B9)+COUNTIF('2024'!A:A,B9)+COUNTIF('2025'!A:A,B9)),100)</f>
        <v>74.333333333333329</v>
      </c>
      <c r="T9" s="15">
        <f>IFERROR((SUMIF('2022'!$P:$P,$B9,'2022'!$X:$X)+SUMIF('2023'!$P:$P,$B9,'2023'!$X:$X)+SUMIF('2024'!$P:$P,$B9,'2024'!$X:$X)+SUMIF('2025'!$P:$P,$B9,'2025'!$X:$X))/(COUNTIF('2022'!A:A,B9)+COUNTIF('2023'!A:A,B9)+COUNTIF('2024'!A:A,B9)+COUNTIF('2025'!A:A,B9)),100)</f>
        <v>69.666666666666671</v>
      </c>
      <c r="U9" s="12">
        <f>IFERROR(VLOOKUP($B9,'2022'!$P:$U,6,0),0)+IFERROR(VLOOKUP($B9,'2023'!$P:$U,6,0),0)+IFERROR(VLOOKUP($B9,'2024'!$P:$U,6,0),0)+IFERROR(VLOOKUP($B9,'2025'!$P:$U,6,0),0)</f>
        <v>9</v>
      </c>
      <c r="V9" s="14">
        <f>P9-Q9</f>
        <v>2</v>
      </c>
      <c r="W9" s="12">
        <f>RANK(V9,V:V,0)</f>
        <v>3</v>
      </c>
      <c r="X9" s="12">
        <f>RANK(T9,T:T,1)</f>
        <v>11</v>
      </c>
      <c r="Y9" s="12">
        <f>RANK(U9,U:U,0)</f>
        <v>3</v>
      </c>
      <c r="Z9" s="12">
        <f>(40-W9)*3+(40-Y9)*2+(40-X9)</f>
        <v>214</v>
      </c>
      <c r="AA9" s="37">
        <f>RANK(Z9,Z:Z,0)</f>
        <v>3</v>
      </c>
      <c r="AB9" s="32">
        <f>COUNTIFS('2018'!$AA:$AA,$B9,'2018'!$AJ:$AJ,AB$2)+COUNTIFS('2019'!$AA:$AA,$B9,'2019'!$AJ:$AJ,AB$2)+COUNTIFS('2020'!$AA:$AA,$B9,'2020'!$AJ:$AJ,AB$2)+COUNTIFS('2021'!$AA:$AA,$B9,'2021'!$AJ:$AJ,AB$2)+COUNTIFS('2022'!$AA:$AA,$B9,'2022'!$AJ:$AJ,AB$2)+COUNTIFS('2023'!$AA:$AA,$B9,'2023'!$AJ:$AJ,AB$2)+COUNTIFS('2024'!$AA:$AA,$B9,'2024'!$AJ:$AJ,AB$2)+COUNTIFS('2025'!$AA:$AA,$B9,'2025'!$AJ:$AJ,AB$2)</f>
        <v>2</v>
      </c>
      <c r="AC9" s="33">
        <f>COUNTIFS('2018'!$AA:$AA,$B9,'2018'!$AJ:$AJ,AC$2)+COUNTIFS('2019'!$AA:$AA,$B9,'2019'!$AJ:$AJ,AC$2)+COUNTIFS('2020'!$AA:$AA,$B9,'2020'!$AJ:$AJ,AC$2)+COUNTIFS('2021'!$AA:$AA,$B9,'2021'!$AJ:$AJ,AC$2)+COUNTIFS('2022'!$AA:$AA,$B9,'2022'!$AJ:$AJ,AC$2)+COUNTIFS('2023'!$AA:$AA,$B9,'2023'!$AJ:$AJ,AC$2)+COUNTIFS('2024'!$AA:$AA,$B9,'2024'!$AJ:$AJ,AC$2)+COUNTIFS('2025'!$AA:$AA,$B9,'2025'!$AJ:$AJ,AC$2)</f>
        <v>4</v>
      </c>
      <c r="AD9" s="33">
        <f>COUNTIFS('2018'!$AA:$AA,$B9,'2018'!$AJ:$AJ,AD$2)+COUNTIFS('2019'!$AA:$AA,$B9,'2019'!$AJ:$AJ,AD$2)+COUNTIFS('2020'!$AA:$AA,$B9,'2020'!$AJ:$AJ,AD$2)+COUNTIFS('2021'!$AA:$AA,$B9,'2021'!$AJ:$AJ,AD$2)+COUNTIFS('2022'!$AA:$AA,$B9,'2022'!$AJ:$AJ,AD$2)+COUNTIFS('2023'!$AA:$AA,$B9,'2023'!$AJ:$AJ,AD$2)+COUNTIFS('2024'!$AA:$AA,$B9,'2024'!$AJ:$AJ,AD$2)+COUNTIFS('2025'!$AA:$AA,$B9,'2025'!$AJ:$AJ,AD$2)</f>
        <v>1</v>
      </c>
      <c r="AE9" s="15">
        <f>IFERROR((SUMIF('2022'!$AA:$AA,$B9,'2022'!$AH:$AH)+SUMIF('2023'!$AA:$AA,$B9,'2023'!$AH:$AH)+SUMIF('2024'!$AA:$AA,$B9,'2024'!$AH:$AH)+SUMIF('2025'!$AA:$AA,$B9,'2025'!$AH:$AH))/(COUNTIF('2022'!A:A,B9)+COUNTIF('2023'!A:A,B9)+COUNTIF('2024'!A:A,B9)+COUNTIF('2025'!A:A,B9)),100)</f>
        <v>105.66666666666667</v>
      </c>
      <c r="AF9" s="15">
        <f>IFERROR((SUMIF('2022'!$AA:$AA,$B9,'2022'!$AI:$AI)+SUMIF('2023'!$AA:$AA,$B9,'2023'!$AI:$AI)+SUMIF('2024'!$AA:$AA,$B9,'2024'!$AI:$AI)+SUMIF('2025'!$AA:$AA,$B9,'2025'!$AI:$AI))/(COUNTIF('2022'!A:A,B9)+COUNTIF('2023'!A:A,B9)+COUNTIF('2024'!A:A,B9)+COUNTIF('2025'!A:A,B9)),100)</f>
        <v>79</v>
      </c>
      <c r="AG9" s="12">
        <f>IFERROR(VLOOKUP($B9,'2022'!$AA:$AF,6,0),0)+IFERROR(VLOOKUP($B9,'2023'!$AA:$AF,6,0),0)+IFERROR(VLOOKUP($B9,'2024'!$AA:$AF,6,0),0)+IFERROR(VLOOKUP($B9,'2025'!$AA:$AF,6,0),0)</f>
        <v>1</v>
      </c>
      <c r="AH9" s="14">
        <f>AB9-AC9</f>
        <v>-2</v>
      </c>
      <c r="AI9" s="12">
        <f>RANK(AH9,AH:AH,0)</f>
        <v>37</v>
      </c>
      <c r="AJ9" s="12">
        <f>RANK(AF9,AF:AF,1)</f>
        <v>27</v>
      </c>
      <c r="AK9" s="12">
        <f>RANK(AG9,AG:AG,0)</f>
        <v>18</v>
      </c>
      <c r="AL9" s="12">
        <f>(40-AI9)*3+(40-AK9)*2+(40-AJ9)</f>
        <v>66</v>
      </c>
      <c r="AM9" s="37">
        <f>RANK(AL9,AL:AL,0)</f>
        <v>32</v>
      </c>
      <c r="AN9" s="32">
        <f>COUNTIFS('2018'!$AL:$AL,$B9,'2018'!$AU:$AU,AN$2)+COUNTIFS('2019'!$AL:$AL,$B9,'2019'!$AU:$AU,AN$2)+COUNTIFS('2020'!$AL:$AL,$B9,'2020'!$AU:$AU,AN$2)+COUNTIFS('2021'!$AL:$AL,$B9,'2021'!$AU:$AU,AN$2)+COUNTIFS('2022'!$AL:$AL,$B9,'2022'!$AU:$AU,AN$2)+COUNTIFS('2023'!$AL:$AL,$B9,'2023'!$AU:$AU,AN$2)+COUNTIFS('2024'!$AL:$AL,$B9,'2024'!$AU:$AU,AN$2)+COUNTIFS('2025'!$AL:$AL,$B9,'2025'!$AU:$AU,AN$2)</f>
        <v>3</v>
      </c>
      <c r="AO9" s="33">
        <f>COUNTIFS('2018'!$AL:$AL,$B9,'2018'!$AU:$AU,AO$2)+COUNTIFS('2019'!$AL:$AL,$B9,'2019'!$AU:$AU,AO$2)+COUNTIFS('2020'!$AL:$AL,$B9,'2020'!$AU:$AU,AO$2)+COUNTIFS('2021'!$AL:$AL,$B9,'2021'!$AU:$AU,AO$2)+COUNTIFS('2022'!$AL:$AL,$B9,'2022'!$AU:$AU,AO$2)+COUNTIFS('2023'!$AL:$AL,$B9,'2023'!$AU:$AU,AO$2)+COUNTIFS('2024'!$AL:$AL,$B9,'2024'!$AU:$AU,AO$2)+COUNTIFS('2025'!$AL:$AL,$B9,'2025'!$AU:$AU,AO$2)</f>
        <v>4</v>
      </c>
      <c r="AP9" s="33">
        <f>COUNTIFS('2018'!$AL:$AL,$B9,'2018'!$AU:$AU,AP$2)+COUNTIFS('2019'!$AL:$AL,$B9,'2019'!$AU:$AU,AP$2)+COUNTIFS('2020'!$AL:$AL,$B9,'2020'!$AU:$AU,AP$2)+COUNTIFS('2021'!$AL:$AL,$B9,'2021'!$AU:$AU,AP$2)+COUNTIFS('2022'!$AL:$AL,$B9,'2022'!$AU:$AU,AP$2)+COUNTIFS('2023'!$AL:$AL,$B9,'2023'!$AU:$AU,AP$2)+COUNTIFS('2024'!$AL:$AL,$B9,'2024'!$AU:$AU,AP$2)+COUNTIFS('2025'!$AL:$AL,$B9,'2025'!$AU:$AU,AP$2)</f>
        <v>0</v>
      </c>
      <c r="AQ9" s="15">
        <f>IFERROR((SUMIF('2022'!$AL:$AL,$B9,'2022'!$AS:$AS)+SUMIF('2023'!$AL:$AL,$B9,'2023'!$AS:$AS)+SUMIF('2024'!$AL:$AL,$B9,'2024'!$AS:$AS)+SUMIF('2025'!$AL:$AL,$B9,'2025'!$AS:$AS))/(COUNTIF('2022'!A:A,B9)+COUNTIF('2023'!A:A,B9)+COUNTIF('2024'!A:A,B9)+COUNTIF('2025'!A:A,B9)),100)</f>
        <v>108.33333333333333</v>
      </c>
      <c r="AR9" s="15">
        <f>IFERROR((SUMIF('2022'!$AL:$AL,$B9,'2022'!$AT:$AT)+SUMIF('2023'!$AL:$AL,$B9,'2023'!$AT:$AT)+SUMIF('2024'!$AL:$AL,$B9,'2024'!$AT:$AT)+SUMIF('2025'!$AL:$AL,$B9,'2025'!$AT:$AT))/(COUNTIF('2022'!A:A,B9)+COUNTIF('2023'!A:A,B9)+COUNTIF('2024'!A:A,B9)+COUNTIF('2025'!A:A,B9)),100)</f>
        <v>79</v>
      </c>
      <c r="AS9" s="12">
        <f>IFERROR(VLOOKUP($B9,'2022'!$AL:$AQ,6,0),0)+IFERROR(VLOOKUP($B9,'2023'!$AL:$AQ,6,0),0)+IFERROR(VLOOKUP($B9,'2024'!$AL:$AQ,6,0),0)+IFERROR(VLOOKUP($B9,'2025'!$AL:$AQ,6,0),0)</f>
        <v>-6</v>
      </c>
      <c r="AT9" s="14">
        <f>AN9-AO9</f>
        <v>-1</v>
      </c>
      <c r="AU9" s="12">
        <f>RANK(AT9,AT:AT,0)</f>
        <v>29</v>
      </c>
      <c r="AV9" s="12">
        <f>RANK(AR9,AR:AR,1)</f>
        <v>19</v>
      </c>
      <c r="AW9" s="12">
        <f>RANK(AS9,AS:AS,0)</f>
        <v>39</v>
      </c>
      <c r="AX9" s="12">
        <f>(40-AU9)*3+(40-AW9)*2+(40-AV9)</f>
        <v>56</v>
      </c>
      <c r="AY9" s="37">
        <f>RANK(AX9,AX:AX,0)</f>
        <v>37</v>
      </c>
      <c r="AZ9" s="13">
        <f>IFERROR(VLOOKUP(B9,'2018'!A:M,13,0),0)+IFERROR(VLOOKUP(B9,'2019'!A:M,13,0),0)+IFERROR(VLOOKUP(B9,'2020'!A:M,13,0),0)+IFERROR(VLOOKUP(B9,'2021'!A:M,13,0),0)+IFERROR(VLOOKUP(B9,'2022'!A:M,13,0),0)+IFERROR(VLOOKUP(B9,'2023'!A:M,13,0),0)+IFERROR(VLOOKUP(B9,'2024'!A:M,13,0),0)+IFERROR(VLOOKUP(B9,'2025'!A:M,13,0),0)</f>
        <v>378</v>
      </c>
      <c r="BA9" s="14">
        <f>IFERROR(VLOOKUP($B9,'2018'!$A:$N,14,0),17)</f>
        <v>2</v>
      </c>
      <c r="BB9" s="14">
        <f>IFERROR(VLOOKUP($B9,'2019'!$A:$N,14,0),17)</f>
        <v>3</v>
      </c>
      <c r="BC9" s="14">
        <f>IFERROR(VLOOKUP($B9,'2020'!$A:$N,14,0),25)</f>
        <v>20</v>
      </c>
      <c r="BD9" s="14">
        <f>IFERROR(VLOOKUP($B9,'2021'!$A:$N,14,0),25)</f>
        <v>13</v>
      </c>
      <c r="BE9" s="14">
        <f>IFERROR(VLOOKUP($B9,'2022'!$A:$N,14,0),25)</f>
        <v>8</v>
      </c>
      <c r="BF9" s="14">
        <f>IFERROR(VLOOKUP($B9,'2023'!$A:$N,14,0),25)</f>
        <v>23</v>
      </c>
      <c r="BG9" s="14">
        <f>IFERROR(VLOOKUP($B9,'2024'!$A:$N,14,0),29)</f>
        <v>5</v>
      </c>
      <c r="BH9" s="14">
        <f>IFERROR(VLOOKUP($B9,'2025'!$A:$N,14,0),25)</f>
        <v>25</v>
      </c>
      <c r="BI9" s="27">
        <f>17-BA9+17-BB9+25-BC9+25-BD9+25-BE9+25-BF9+29-BG9+25-BH9</f>
        <v>89</v>
      </c>
      <c r="BK9" s="3" t="s">
        <v>86</v>
      </c>
      <c r="BL9" s="3"/>
      <c r="BM9" s="3"/>
      <c r="BN9" s="3"/>
      <c r="BO9" s="3"/>
    </row>
    <row r="10" spans="1:67" customFormat="1" x14ac:dyDescent="0.2">
      <c r="A10" s="39">
        <f>RANK(BI10,BI:BI,0)</f>
        <v>8</v>
      </c>
      <c r="B10" t="s">
        <v>10</v>
      </c>
      <c r="C10" s="13">
        <f>COUNTIF('2022'!A:A,B10)+COUNTIF('2023'!A:A,B10)+COUNTIF('2024'!A:A,B10)+COUNTIF('2025'!A:A,B10)+COUNTIF('2021'!A:A,B10)+COUNTIF('2020'!A:A,B10)+COUNTIF('2019'!A:A,B10)+COUNTIF('2018'!A:A,B10)</f>
        <v>6</v>
      </c>
      <c r="D10" s="20">
        <f>IFERROR(VLOOKUP($B10,'2018'!A:N,3,0),0)+IFERROR(VLOOKUP($B10,'2019'!A:N,3,0),0)+IFERROR(VLOOKUP($B10,'2020'!A:N,3,0),0)++IFERROR(VLOOKUP($B10,'2021'!A:N,3,0),0)+IFERROR(VLOOKUP($B10,'2022'!A:N,3,0),0)+IFERROR(VLOOKUP($B10,'2023'!A:N,3,0),0)+IFERROR(VLOOKUP($B10,'2024'!A:N,3,0),0)+IFERROR(VLOOKUP($B10,'2025'!A:N,3,0),0)</f>
        <v>8</v>
      </c>
      <c r="E10" s="20">
        <f>IFERROR(VLOOKUP($B10,'2018'!A:N,4,0),0)+IFERROR(VLOOKUP($B10,'2019'!A:N,4,0),0)+IFERROR(VLOOKUP($B10,'2020'!A:N,4,0),0)+IFERROR(VLOOKUP($B10,'2021'!A:N,4,0),0)+IFERROR(VLOOKUP($B10,'2022'!A:N,4,0),0)+IFERROR(VLOOKUP($B10,'2023'!A:N,4,0),0)+IFERROR(VLOOKUP($B10,'2024'!A:N,4,0),0)+IFERROR(VLOOKUP($B10,'2025'!A:N,4,0),0)</f>
        <v>7</v>
      </c>
      <c r="F10" s="20">
        <f>IFERROR(VLOOKUP($B10,'2018'!A:N,5,0),0)+IFERROR(VLOOKUP($B10,'2019'!A:N,5,0),0)+IFERROR(VLOOKUP($B10,'2020'!A:N,5,0),0)+IFERROR(VLOOKUP($B10,'2021'!A:N,5,0),0)+IFERROR(VLOOKUP($B10,'2022'!A:N,5,0),0)+IFERROR(VLOOKUP($B10,'2023'!A:N,5,0),0)+IFERROR(VLOOKUP($B10,'2024'!A:N,5,0),0)+IFERROR(VLOOKUP($B10,'2025'!A:N,5,0),0)</f>
        <v>3</v>
      </c>
      <c r="G10" s="21">
        <f>IFERROR((IFERROR(VLOOKUP($B10,'2022'!A:N,6,0),0)+IFERROR(VLOOKUP($B10,'2023'!A:N,6,0),0)+IFERROR(VLOOKUP($B10,'2024'!A:N,6,0),0)+IFERROR(VLOOKUP($B10,'2025'!A:N,6,0),0))/(COUNTIF('2022'!A:A,B10)+COUNTIF('2023'!A:A,B10)+COUNTIF('2024'!A:A,B10)+COUNTIF('2025'!A:A,B10)),100)</f>
        <v>93.25</v>
      </c>
      <c r="H10" s="12">
        <f>IFERROR((IFERROR(VLOOKUP($B10,'2022'!A:N,7,0),0)+IFERROR(VLOOKUP($B10,'2023'!A:N,7,0),0)+IFERROR(VLOOKUP($B10,'2024'!A:N,7,0),0)+IFERROR(VLOOKUP($B10,'2025'!A:N,7,0),0))/(COUNTIF('2022'!A:A,B10)+COUNTIF('2023'!A:A,B10)+COUNTIF('2024'!A:A,B10)+COUNTIF('2025'!A:A,B10)),100)</f>
        <v>74.25</v>
      </c>
      <c r="I10" s="12">
        <f>IFERROR(VLOOKUP($B10,'2022'!A:N,8,0),0)+IFERROR(VLOOKUP($B10,'2023'!A:N,8,0),0)+IFERROR(VLOOKUP($B10,'2024'!A:N,8,0),0)+IFERROR(VLOOKUP($B10,'2025'!A:N,8,0),0)</f>
        <v>12</v>
      </c>
      <c r="J10" s="12">
        <f>D10-E10</f>
        <v>1</v>
      </c>
      <c r="K10" s="12">
        <f>RANK(J10,J:J,0)</f>
        <v>13</v>
      </c>
      <c r="L10" s="12">
        <f>RANK(H10,H:H,1)</f>
        <v>10</v>
      </c>
      <c r="M10" s="12">
        <f>RANK(I10,I:I,0)</f>
        <v>6</v>
      </c>
      <c r="N10" s="12">
        <f>(40-K10)*3+(40-M10)*2+(40-L10)</f>
        <v>179</v>
      </c>
      <c r="O10" s="37">
        <f>RANK(N10,N:N,0)</f>
        <v>8</v>
      </c>
      <c r="P10" s="32">
        <f>COUNTIFS('2018'!$P:$P,$B10,'2018'!$Y:$Y,P$2)+COUNTIFS('2019'!$P:$P,$B10,'2019'!$Y:$Y,P$2)+COUNTIFS('2020'!$P:$P,$B10,'2020'!$Y:$Y,P$2)+COUNTIFS('2021'!$P:$P,$B10,'2021'!$Y:$Y,P$2)+COUNTIFS('2022'!$P:$P,$B10,'2022'!$Y:$Y,P$2)+COUNTIFS('2023'!$P:$P,$B10,'2023'!$Y:$Y,P$2)+COUNTIFS('2024'!$P:$P,$B10,'2024'!$Y:$Y,P$2)+COUNTIFS('2025'!$P:$P,$B10,'2025'!$Y:$Y,P$2)</f>
        <v>3</v>
      </c>
      <c r="Q10" s="33">
        <f>COUNTIFS('2018'!$P:$P,$B10,'2018'!$Y:$Y,Q$2)+COUNTIFS('2019'!$P:$P,$B10,'2019'!$Y:$Y,Q$2)+COUNTIFS('2020'!$P:$P,$B10,'2020'!$Y:$Y,Q$2)+COUNTIFS('2021'!$P:$P,$B10,'2021'!$Y:$Y,Q$2)+COUNTIFS('2022'!$P:$P,$B10,'2022'!$Y:$Y,Q$2)+COUNTIFS('2023'!$P:$P,$B10,'2023'!$Y:$Y,Q$2)+COUNTIFS('2024'!$P:$P,$B10,'2024'!$Y:$Y,Q$2)+COUNTIFS('2025'!$P:$P,$B10,'2025'!$Y:$Y,Q$2)</f>
        <v>1</v>
      </c>
      <c r="R10" s="33">
        <f>COUNTIFS('2018'!$P:$P,$B10,'2018'!$Y:$Y,R$2)+COUNTIFS('2019'!$P:$P,$B10,'2019'!$Y:$Y,R$2)+COUNTIFS('2020'!$P:$P,$B10,'2020'!$Y:$Y,R$2)+COUNTIFS('2021'!$P:$P,$B10,'2021'!$Y:$Y,R$2)+COUNTIFS('2022'!$P:$P,$B10,'2022'!$Y:$Y,R$2)+COUNTIFS('2023'!$P:$P,$B10,'2023'!$Y:$Y,R$2)+COUNTIFS('2024'!$P:$P,$B10,'2024'!$Y:$Y,R$2)+COUNTIFS('2025'!$P:$P,$B10,'2025'!$Y:$Y,R$2)</f>
        <v>2</v>
      </c>
      <c r="S10" s="15">
        <f>IFERROR((SUMIF('2022'!$P:$P,$B10,'2022'!$W:$W)+SUMIF('2023'!$P:$P,$B10,'2023'!$W:$W)+SUMIF('2024'!$P:$P,$B10,'2024'!$W:$W)+SUMIF('2025'!$P:$P,$B10,'2025'!$W:$W))/(COUNTIF('2022'!A:A,B10)+COUNTIF('2023'!A:A,B10)+COUNTIF('2024'!A:A,B10)+COUNTIF('2025'!A:A,B10)),100)</f>
        <v>79</v>
      </c>
      <c r="T10" s="15">
        <f>IFERROR((SUMIF('2022'!$P:$P,$B10,'2022'!$X:$X)+SUMIF('2023'!$P:$P,$B10,'2023'!$X:$X)+SUMIF('2024'!$P:$P,$B10,'2024'!$X:$X)+SUMIF('2025'!$P:$P,$B10,'2025'!$X:$X))/(COUNTIF('2022'!A:A,B10)+COUNTIF('2023'!A:A,B10)+COUNTIF('2024'!A:A,B10)+COUNTIF('2025'!A:A,B10)),100)</f>
        <v>72.25</v>
      </c>
      <c r="U10" s="12">
        <f>IFERROR(VLOOKUP($B10,'2022'!$P:$U,6,0),0)+IFERROR(VLOOKUP($B10,'2023'!$P:$U,6,0),0)+IFERROR(VLOOKUP($B10,'2024'!$P:$U,6,0),0)+IFERROR(VLOOKUP($B10,'2025'!$P:$U,6,0),0)</f>
        <v>7</v>
      </c>
      <c r="V10" s="14">
        <f>P10-Q10</f>
        <v>2</v>
      </c>
      <c r="W10" s="12">
        <f>RANK(V10,V:V,0)</f>
        <v>3</v>
      </c>
      <c r="X10" s="12">
        <f>RANK(T10,T:T,1)</f>
        <v>23</v>
      </c>
      <c r="Y10" s="12">
        <f>RANK(U10,U:U,0)</f>
        <v>7</v>
      </c>
      <c r="Z10" s="12">
        <f>(40-W10)*3+(40-Y10)*2+(40-X10)</f>
        <v>194</v>
      </c>
      <c r="AA10" s="37">
        <f>RANK(Z10,Z:Z,0)</f>
        <v>7</v>
      </c>
      <c r="AB10" s="32">
        <f>COUNTIFS('2018'!$AA:$AA,$B10,'2018'!$AJ:$AJ,AB$2)+COUNTIFS('2019'!$AA:$AA,$B10,'2019'!$AJ:$AJ,AB$2)+COUNTIFS('2020'!$AA:$AA,$B10,'2020'!$AJ:$AJ,AB$2)+COUNTIFS('2021'!$AA:$AA,$B10,'2021'!$AJ:$AJ,AB$2)+COUNTIFS('2022'!$AA:$AA,$B10,'2022'!$AJ:$AJ,AB$2)+COUNTIFS('2023'!$AA:$AA,$B10,'2023'!$AJ:$AJ,AB$2)+COUNTIFS('2024'!$AA:$AA,$B10,'2024'!$AJ:$AJ,AB$2)+COUNTIFS('2025'!$AA:$AA,$B10,'2025'!$AJ:$AJ,AB$2)</f>
        <v>2</v>
      </c>
      <c r="AC10" s="33">
        <f>COUNTIFS('2018'!$AA:$AA,$B10,'2018'!$AJ:$AJ,AC$2)+COUNTIFS('2019'!$AA:$AA,$B10,'2019'!$AJ:$AJ,AC$2)+COUNTIFS('2020'!$AA:$AA,$B10,'2020'!$AJ:$AJ,AC$2)+COUNTIFS('2021'!$AA:$AA,$B10,'2021'!$AJ:$AJ,AC$2)+COUNTIFS('2022'!$AA:$AA,$B10,'2022'!$AJ:$AJ,AC$2)+COUNTIFS('2023'!$AA:$AA,$B10,'2023'!$AJ:$AJ,AC$2)+COUNTIFS('2024'!$AA:$AA,$B10,'2024'!$AJ:$AJ,AC$2)+COUNTIFS('2025'!$AA:$AA,$B10,'2025'!$AJ:$AJ,AC$2)</f>
        <v>3</v>
      </c>
      <c r="AD10" s="33">
        <f>COUNTIFS('2018'!$AA:$AA,$B10,'2018'!$AJ:$AJ,AD$2)+COUNTIFS('2019'!$AA:$AA,$B10,'2019'!$AJ:$AJ,AD$2)+COUNTIFS('2020'!$AA:$AA,$B10,'2020'!$AJ:$AJ,AD$2)+COUNTIFS('2021'!$AA:$AA,$B10,'2021'!$AJ:$AJ,AD$2)+COUNTIFS('2022'!$AA:$AA,$B10,'2022'!$AJ:$AJ,AD$2)+COUNTIFS('2023'!$AA:$AA,$B10,'2023'!$AJ:$AJ,AD$2)+COUNTIFS('2024'!$AA:$AA,$B10,'2024'!$AJ:$AJ,AD$2)+COUNTIFS('2025'!$AA:$AA,$B10,'2025'!$AJ:$AJ,AD$2)</f>
        <v>1</v>
      </c>
      <c r="AE10" s="15">
        <f>IFERROR((SUMIF('2022'!$AA:$AA,$B10,'2022'!$AH:$AH)+SUMIF('2023'!$AA:$AA,$B10,'2023'!$AH:$AH)+SUMIF('2024'!$AA:$AA,$B10,'2024'!$AH:$AH)+SUMIF('2025'!$AA:$AA,$B10,'2025'!$AH:$AH))/(COUNTIF('2022'!A:A,B10)+COUNTIF('2023'!A:A,B10)+COUNTIF('2024'!A:A,B10)+COUNTIF('2025'!A:A,B10)),100)</f>
        <v>94.25</v>
      </c>
      <c r="AF10" s="15">
        <f>IFERROR((SUMIF('2022'!$AA:$AA,$B10,'2022'!$AI:$AI)+SUMIF('2023'!$AA:$AA,$B10,'2023'!$AI:$AI)+SUMIF('2024'!$AA:$AA,$B10,'2024'!$AI:$AI)+SUMIF('2025'!$AA:$AA,$B10,'2025'!$AI:$AI))/(COUNTIF('2022'!A:A,B10)+COUNTIF('2023'!A:A,B10)+COUNTIF('2024'!A:A,B10)+COUNTIF('2025'!A:A,B10)),100)</f>
        <v>75.5</v>
      </c>
      <c r="AG10" s="12">
        <f>IFERROR(VLOOKUP($B10,'2022'!$AA:$AF,6,0),0)+IFERROR(VLOOKUP($B10,'2023'!$AA:$AF,6,0),0)+IFERROR(VLOOKUP($B10,'2024'!$AA:$AF,6,0),0)+IFERROR(VLOOKUP($B10,'2025'!$AA:$AF,6,0),0)</f>
        <v>1</v>
      </c>
      <c r="AH10" s="14">
        <f>AB10-AC10</f>
        <v>-1</v>
      </c>
      <c r="AI10" s="12">
        <f>RANK(AH10,AH:AH,0)</f>
        <v>27</v>
      </c>
      <c r="AJ10" s="12">
        <f>RANK(AF10,AF:AF,1)</f>
        <v>11</v>
      </c>
      <c r="AK10" s="12">
        <f>RANK(AG10,AG:AG,0)</f>
        <v>18</v>
      </c>
      <c r="AL10" s="12">
        <f>(40-AI10)*3+(40-AK10)*2+(40-AJ10)</f>
        <v>112</v>
      </c>
      <c r="AM10" s="37">
        <f>RANK(AL10,AL:AL,0)</f>
        <v>27</v>
      </c>
      <c r="AN10" s="32">
        <f>COUNTIFS('2018'!$AL:$AL,$B10,'2018'!$AU:$AU,AN$2)+COUNTIFS('2019'!$AL:$AL,$B10,'2019'!$AU:$AU,AN$2)+COUNTIFS('2020'!$AL:$AL,$B10,'2020'!$AU:$AU,AN$2)+COUNTIFS('2021'!$AL:$AL,$B10,'2021'!$AU:$AU,AN$2)+COUNTIFS('2022'!$AL:$AL,$B10,'2022'!$AU:$AU,AN$2)+COUNTIFS('2023'!$AL:$AL,$B10,'2023'!$AU:$AU,AN$2)+COUNTIFS('2024'!$AL:$AL,$B10,'2024'!$AU:$AU,AN$2)+COUNTIFS('2025'!$AL:$AL,$B10,'2025'!$AU:$AU,AN$2)</f>
        <v>3</v>
      </c>
      <c r="AO10" s="33">
        <f>COUNTIFS('2018'!$AL:$AL,$B10,'2018'!$AU:$AU,AO$2)+COUNTIFS('2019'!$AL:$AL,$B10,'2019'!$AU:$AU,AO$2)+COUNTIFS('2020'!$AL:$AL,$B10,'2020'!$AU:$AU,AO$2)+COUNTIFS('2021'!$AL:$AL,$B10,'2021'!$AU:$AU,AO$2)+COUNTIFS('2022'!$AL:$AL,$B10,'2022'!$AU:$AU,AO$2)+COUNTIFS('2023'!$AL:$AL,$B10,'2023'!$AU:$AU,AO$2)+COUNTIFS('2024'!$AL:$AL,$B10,'2024'!$AU:$AU,AO$2)+COUNTIFS('2025'!$AL:$AL,$B10,'2025'!$AU:$AU,AO$2)</f>
        <v>3</v>
      </c>
      <c r="AP10" s="33">
        <f>COUNTIFS('2018'!$AL:$AL,$B10,'2018'!$AU:$AU,AP$2)+COUNTIFS('2019'!$AL:$AL,$B10,'2019'!$AU:$AU,AP$2)+COUNTIFS('2020'!$AL:$AL,$B10,'2020'!$AU:$AU,AP$2)+COUNTIFS('2021'!$AL:$AL,$B10,'2021'!$AU:$AU,AP$2)+COUNTIFS('2022'!$AL:$AL,$B10,'2022'!$AU:$AU,AP$2)+COUNTIFS('2023'!$AL:$AL,$B10,'2023'!$AU:$AU,AP$2)+COUNTIFS('2024'!$AL:$AL,$B10,'2024'!$AU:$AU,AP$2)+COUNTIFS('2025'!$AL:$AL,$B10,'2025'!$AU:$AU,AP$2)</f>
        <v>0</v>
      </c>
      <c r="AQ10" s="15">
        <f>IFERROR((SUMIF('2022'!$AL:$AL,$B10,'2022'!$AS:$AS)+SUMIF('2023'!$AL:$AL,$B10,'2023'!$AS:$AS)+SUMIF('2024'!$AL:$AL,$B10,'2024'!$AS:$AS)+SUMIF('2025'!$AL:$AL,$B10,'2025'!$AS:$AS))/(COUNTIF('2022'!A:A,B10)+COUNTIF('2023'!A:A,B10)+COUNTIF('2024'!A:A,B10)+COUNTIF('2025'!A:A,B10)),100)</f>
        <v>92.25</v>
      </c>
      <c r="AR10" s="15">
        <f>IFERROR((SUMIF('2022'!$AL:$AL,$B10,'2022'!$AT:$AT)+SUMIF('2023'!$AL:$AL,$B10,'2023'!$AT:$AT)+SUMIF('2024'!$AL:$AL,$B10,'2024'!$AT:$AT)+SUMIF('2025'!$AL:$AL,$B10,'2025'!$AT:$AT))/(COUNTIF('2022'!A:A,B10)+COUNTIF('2023'!A:A,B10)+COUNTIF('2024'!A:A,B10)+COUNTIF('2025'!A:A,B10)),100)</f>
        <v>73</v>
      </c>
      <c r="AS10" s="12">
        <f>IFERROR(VLOOKUP($B10,'2022'!$AL:$AQ,6,0),0)+IFERROR(VLOOKUP($B10,'2023'!$AL:$AQ,6,0),0)+IFERROR(VLOOKUP($B10,'2024'!$AL:$AQ,6,0),0)+IFERROR(VLOOKUP($B10,'2025'!$AL:$AQ,6,0),0)</f>
        <v>4</v>
      </c>
      <c r="AT10" s="14">
        <f>AN10-AO10</f>
        <v>0</v>
      </c>
      <c r="AU10" s="12">
        <f>RANK(AT10,AT:AT,0)</f>
        <v>12</v>
      </c>
      <c r="AV10" s="12">
        <f>RANK(AR10,AR:AR,1)</f>
        <v>4</v>
      </c>
      <c r="AW10" s="12">
        <f>RANK(AS10,AS:AS,0)</f>
        <v>8</v>
      </c>
      <c r="AX10" s="12">
        <f>(40-AU10)*3+(40-AW10)*2+(40-AV10)</f>
        <v>184</v>
      </c>
      <c r="AY10" s="37">
        <f>RANK(AX10,AX:AX,0)</f>
        <v>8</v>
      </c>
      <c r="AZ10" s="13">
        <f>IFERROR(VLOOKUP(B10,'2018'!A:M,13,0),0)+IFERROR(VLOOKUP(B10,'2019'!A:M,13,0),0)+IFERROR(VLOOKUP(B10,'2020'!A:M,13,0),0)+IFERROR(VLOOKUP(B10,'2021'!A:M,13,0),0)+IFERROR(VLOOKUP(B10,'2022'!A:M,13,0),0)+IFERROR(VLOOKUP(B10,'2023'!A:M,13,0),0)+IFERROR(VLOOKUP(B10,'2024'!A:M,13,0),0)+IFERROR(VLOOKUP(B10,'2025'!A:M,13,0),0)</f>
        <v>435</v>
      </c>
      <c r="BA10" s="14">
        <f>IFERROR(VLOOKUP($B10,'2018'!$A:$N,14,0),17)</f>
        <v>17</v>
      </c>
      <c r="BB10" s="14">
        <f>IFERROR(VLOOKUP($B10,'2019'!$A:$N,14,0),17)</f>
        <v>17</v>
      </c>
      <c r="BC10" s="14">
        <f>IFERROR(VLOOKUP($B10,'2020'!$A:$N,14,0),25)</f>
        <v>6</v>
      </c>
      <c r="BD10" s="14">
        <f>IFERROR(VLOOKUP($B10,'2021'!$A:$N,14,0),25)</f>
        <v>20</v>
      </c>
      <c r="BE10" s="14">
        <f>IFERROR(VLOOKUP($B10,'2022'!$A:$N,14,0),25)</f>
        <v>23</v>
      </c>
      <c r="BF10" s="14">
        <f>IFERROR(VLOOKUP($B10,'2023'!$A:$N,14,0),25)</f>
        <v>4</v>
      </c>
      <c r="BG10" s="14">
        <f>IFERROR(VLOOKUP($B10,'2024'!$A:$N,14,0),29)</f>
        <v>1</v>
      </c>
      <c r="BH10" s="14">
        <f>IFERROR(VLOOKUP($B10,'2025'!$A:$N,14,0),25)</f>
        <v>14</v>
      </c>
      <c r="BI10" s="27">
        <f>17-BA10+17-BB10+25-BC10+25-BD10+25-BE10+25-BF10+29-BG10+25-BH10</f>
        <v>86</v>
      </c>
      <c r="BK10">
        <v>1</v>
      </c>
      <c r="BL10" t="s">
        <v>43</v>
      </c>
      <c r="BM10">
        <v>7</v>
      </c>
      <c r="BN10">
        <v>0</v>
      </c>
      <c r="BO10">
        <v>0</v>
      </c>
    </row>
    <row r="11" spans="1:67" customFormat="1" x14ac:dyDescent="0.2">
      <c r="A11" s="39">
        <f>RANK(BI11,BI:BI,0)</f>
        <v>8</v>
      </c>
      <c r="B11" t="s">
        <v>15</v>
      </c>
      <c r="C11" s="13">
        <f>COUNTIF('2022'!A:A,B11)+COUNTIF('2023'!A:A,B11)+COUNTIF('2024'!A:A,B11)+COUNTIF('2025'!A:A,B11)+COUNTIF('2021'!A:A,B11)+COUNTIF('2020'!A:A,B11)+COUNTIF('2019'!A:A,B11)+COUNTIF('2018'!A:A,B11)</f>
        <v>7</v>
      </c>
      <c r="D11" s="20">
        <f>IFERROR(VLOOKUP($B11,'2018'!A:N,3,0),0)+IFERROR(VLOOKUP($B11,'2019'!A:N,3,0),0)+IFERROR(VLOOKUP($B11,'2020'!A:N,3,0),0)++IFERROR(VLOOKUP($B11,'2021'!A:N,3,0),0)+IFERROR(VLOOKUP($B11,'2022'!A:N,3,0),0)+IFERROR(VLOOKUP($B11,'2023'!A:N,3,0),0)+IFERROR(VLOOKUP($B11,'2024'!A:N,3,0),0)+IFERROR(VLOOKUP($B11,'2025'!A:N,3,0),0)</f>
        <v>9</v>
      </c>
      <c r="E11" s="20">
        <f>IFERROR(VLOOKUP($B11,'2018'!A:N,4,0),0)+IFERROR(VLOOKUP($B11,'2019'!A:N,4,0),0)+IFERROR(VLOOKUP($B11,'2020'!A:N,4,0),0)+IFERROR(VLOOKUP($B11,'2021'!A:N,4,0),0)+IFERROR(VLOOKUP($B11,'2022'!A:N,4,0),0)+IFERROR(VLOOKUP($B11,'2023'!A:N,4,0),0)+IFERROR(VLOOKUP($B11,'2024'!A:N,4,0),0)+IFERROR(VLOOKUP($B11,'2025'!A:N,4,0),0)</f>
        <v>9</v>
      </c>
      <c r="F11" s="20">
        <f>IFERROR(VLOOKUP($B11,'2018'!A:N,5,0),0)+IFERROR(VLOOKUP($B11,'2019'!A:N,5,0),0)+IFERROR(VLOOKUP($B11,'2020'!A:N,5,0),0)+IFERROR(VLOOKUP($B11,'2021'!A:N,5,0),0)+IFERROR(VLOOKUP($B11,'2022'!A:N,5,0),0)+IFERROR(VLOOKUP($B11,'2023'!A:N,5,0),0)+IFERROR(VLOOKUP($B11,'2024'!A:N,5,0),0)+IFERROR(VLOOKUP($B11,'2025'!A:N,5,0),0)</f>
        <v>3</v>
      </c>
      <c r="G11" s="21">
        <f>IFERROR((IFERROR(VLOOKUP($B11,'2022'!A:N,6,0),0)+IFERROR(VLOOKUP($B11,'2023'!A:N,6,0),0)+IFERROR(VLOOKUP($B11,'2024'!A:N,6,0),0)+IFERROR(VLOOKUP($B11,'2025'!A:N,6,0),0))/(COUNTIF('2022'!A:A,B11)+COUNTIF('2023'!A:A,B11)+COUNTIF('2024'!A:A,B11)+COUNTIF('2025'!A:A,B11)),100)</f>
        <v>100.375</v>
      </c>
      <c r="H11" s="12">
        <f>IFERROR((IFERROR(VLOOKUP($B11,'2022'!A:N,7,0),0)+IFERROR(VLOOKUP($B11,'2023'!A:N,7,0),0)+IFERROR(VLOOKUP($B11,'2024'!A:N,7,0),0)+IFERROR(VLOOKUP($B11,'2025'!A:N,7,0),0))/(COUNTIF('2022'!A:A,B11)+COUNTIF('2023'!A:A,B11)+COUNTIF('2024'!A:A,B11)+COUNTIF('2025'!A:A,B11)),100)</f>
        <v>81.25</v>
      </c>
      <c r="I11" s="12">
        <f>IFERROR(VLOOKUP($B11,'2022'!A:N,8,0),0)+IFERROR(VLOOKUP($B11,'2023'!A:N,8,0),0)+IFERROR(VLOOKUP($B11,'2024'!A:N,8,0),0)+IFERROR(VLOOKUP($B11,'2025'!A:N,8,0),0)</f>
        <v>-8</v>
      </c>
      <c r="J11" s="12">
        <f>D11-E11</f>
        <v>0</v>
      </c>
      <c r="K11" s="12">
        <f>RANK(J11,J:J,0)</f>
        <v>19</v>
      </c>
      <c r="L11" s="12">
        <f>RANK(H11,H:H,1)</f>
        <v>31</v>
      </c>
      <c r="M11" s="12">
        <f>RANK(I11,I:I,0)</f>
        <v>36</v>
      </c>
      <c r="N11" s="12">
        <f>(40-K11)*3+(40-M11)*2+(40-L11)</f>
        <v>80</v>
      </c>
      <c r="O11" s="37">
        <f>RANK(N11,N:N,0)</f>
        <v>29</v>
      </c>
      <c r="P11" s="32">
        <f>COUNTIFS('2018'!$P:$P,$B11,'2018'!$Y:$Y,P$2)+COUNTIFS('2019'!$P:$P,$B11,'2019'!$Y:$Y,P$2)+COUNTIFS('2020'!$P:$P,$B11,'2020'!$Y:$Y,P$2)+COUNTIFS('2021'!$P:$P,$B11,'2021'!$Y:$Y,P$2)+COUNTIFS('2022'!$P:$P,$B11,'2022'!$Y:$Y,P$2)+COUNTIFS('2023'!$P:$P,$B11,'2023'!$Y:$Y,P$2)+COUNTIFS('2024'!$P:$P,$B11,'2024'!$Y:$Y,P$2)+COUNTIFS('2025'!$P:$P,$B11,'2025'!$Y:$Y,P$2)</f>
        <v>5</v>
      </c>
      <c r="Q11" s="33">
        <f>COUNTIFS('2018'!$P:$P,$B11,'2018'!$Y:$Y,Q$2)+COUNTIFS('2019'!$P:$P,$B11,'2019'!$Y:$Y,Q$2)+COUNTIFS('2020'!$P:$P,$B11,'2020'!$Y:$Y,Q$2)+COUNTIFS('2021'!$P:$P,$B11,'2021'!$Y:$Y,Q$2)+COUNTIFS('2022'!$P:$P,$B11,'2022'!$Y:$Y,Q$2)+COUNTIFS('2023'!$P:$P,$B11,'2023'!$Y:$Y,Q$2)+COUNTIFS('2024'!$P:$P,$B11,'2024'!$Y:$Y,Q$2)+COUNTIFS('2025'!$P:$P,$B11,'2025'!$Y:$Y,Q$2)</f>
        <v>0</v>
      </c>
      <c r="R11" s="33">
        <f>COUNTIFS('2018'!$P:$P,$B11,'2018'!$Y:$Y,R$2)+COUNTIFS('2019'!$P:$P,$B11,'2019'!$Y:$Y,R$2)+COUNTIFS('2020'!$P:$P,$B11,'2020'!$Y:$Y,R$2)+COUNTIFS('2021'!$P:$P,$B11,'2021'!$Y:$Y,R$2)+COUNTIFS('2022'!$P:$P,$B11,'2022'!$Y:$Y,R$2)+COUNTIFS('2023'!$P:$P,$B11,'2023'!$Y:$Y,R$2)+COUNTIFS('2024'!$P:$P,$B11,'2024'!$Y:$Y,R$2)+COUNTIFS('2025'!$P:$P,$B11,'2025'!$Y:$Y,R$2)</f>
        <v>2</v>
      </c>
      <c r="S11" s="15">
        <f>IFERROR((SUMIF('2022'!$P:$P,$B11,'2022'!$W:$W)+SUMIF('2023'!$P:$P,$B11,'2023'!$W:$W)+SUMIF('2024'!$P:$P,$B11,'2024'!$W:$W)+SUMIF('2025'!$P:$P,$B11,'2025'!$W:$W))/(COUNTIF('2022'!A:A,B11)+COUNTIF('2023'!A:A,B11)+COUNTIF('2024'!A:A,B11)+COUNTIF('2025'!A:A,B11)),100)</f>
        <v>74.75</v>
      </c>
      <c r="T11" s="15">
        <f>IFERROR((SUMIF('2022'!$P:$P,$B11,'2022'!$X:$X)+SUMIF('2023'!$P:$P,$B11,'2023'!$X:$X)+SUMIF('2024'!$P:$P,$B11,'2024'!$X:$X)+SUMIF('2025'!$P:$P,$B11,'2025'!$X:$X))/(COUNTIF('2022'!A:A,B11)+COUNTIF('2023'!A:A,B11)+COUNTIF('2024'!A:A,B11)+COUNTIF('2025'!A:A,B11)),100)</f>
        <v>69.25</v>
      </c>
      <c r="U11" s="12">
        <f>IFERROR(VLOOKUP($B11,'2022'!$P:$U,6,0),0)+IFERROR(VLOOKUP($B11,'2023'!$P:$U,6,0),0)+IFERROR(VLOOKUP($B11,'2024'!$P:$U,6,0),0)+IFERROR(VLOOKUP($B11,'2025'!$P:$U,6,0),0)</f>
        <v>13</v>
      </c>
      <c r="V11" s="14">
        <f>P11-Q11</f>
        <v>5</v>
      </c>
      <c r="W11" s="12">
        <f>RANK(V11,V:V,0)</f>
        <v>2</v>
      </c>
      <c r="X11" s="12">
        <f>RANK(T11,T:T,1)</f>
        <v>9</v>
      </c>
      <c r="Y11" s="12">
        <f>RANK(U11,U:U,0)</f>
        <v>1</v>
      </c>
      <c r="Z11" s="12">
        <f>(40-W11)*3+(40-Y11)*2+(40-X11)</f>
        <v>223</v>
      </c>
      <c r="AA11" s="37">
        <f>RANK(Z11,Z:Z,0)</f>
        <v>1</v>
      </c>
      <c r="AB11" s="32">
        <f>COUNTIFS('2018'!$AA:$AA,$B11,'2018'!$AJ:$AJ,AB$2)+COUNTIFS('2019'!$AA:$AA,$B11,'2019'!$AJ:$AJ,AB$2)+COUNTIFS('2020'!$AA:$AA,$B11,'2020'!$AJ:$AJ,AB$2)+COUNTIFS('2021'!$AA:$AA,$B11,'2021'!$AJ:$AJ,AB$2)+COUNTIFS('2022'!$AA:$AA,$B11,'2022'!$AJ:$AJ,AB$2)+COUNTIFS('2023'!$AA:$AA,$B11,'2023'!$AJ:$AJ,AB$2)+COUNTIFS('2024'!$AA:$AA,$B11,'2024'!$AJ:$AJ,AB$2)+COUNTIFS('2025'!$AA:$AA,$B11,'2025'!$AJ:$AJ,AB$2)</f>
        <v>2</v>
      </c>
      <c r="AC11" s="33">
        <f>COUNTIFS('2018'!$AA:$AA,$B11,'2018'!$AJ:$AJ,AC$2)+COUNTIFS('2019'!$AA:$AA,$B11,'2019'!$AJ:$AJ,AC$2)+COUNTIFS('2020'!$AA:$AA,$B11,'2020'!$AJ:$AJ,AC$2)+COUNTIFS('2021'!$AA:$AA,$B11,'2021'!$AJ:$AJ,AC$2)+COUNTIFS('2022'!$AA:$AA,$B11,'2022'!$AJ:$AJ,AC$2)+COUNTIFS('2023'!$AA:$AA,$B11,'2023'!$AJ:$AJ,AC$2)+COUNTIFS('2024'!$AA:$AA,$B11,'2024'!$AJ:$AJ,AC$2)+COUNTIFS('2025'!$AA:$AA,$B11,'2025'!$AJ:$AJ,AC$2)</f>
        <v>4</v>
      </c>
      <c r="AD11" s="33">
        <f>COUNTIFS('2018'!$AA:$AA,$B11,'2018'!$AJ:$AJ,AD$2)+COUNTIFS('2019'!$AA:$AA,$B11,'2019'!$AJ:$AJ,AD$2)+COUNTIFS('2020'!$AA:$AA,$B11,'2020'!$AJ:$AJ,AD$2)+COUNTIFS('2021'!$AA:$AA,$B11,'2021'!$AJ:$AJ,AD$2)+COUNTIFS('2022'!$AA:$AA,$B11,'2022'!$AJ:$AJ,AD$2)+COUNTIFS('2023'!$AA:$AA,$B11,'2023'!$AJ:$AJ,AD$2)+COUNTIFS('2024'!$AA:$AA,$B11,'2024'!$AJ:$AJ,AD$2)+COUNTIFS('2025'!$AA:$AA,$B11,'2025'!$AJ:$AJ,AD$2)</f>
        <v>1</v>
      </c>
      <c r="AE11" s="15">
        <f>IFERROR((SUMIF('2022'!$AA:$AA,$B11,'2022'!$AH:$AH)+SUMIF('2023'!$AA:$AA,$B11,'2023'!$AH:$AH)+SUMIF('2024'!$AA:$AA,$B11,'2024'!$AH:$AH)+SUMIF('2025'!$AA:$AA,$B11,'2025'!$AH:$AH))/(COUNTIF('2022'!A:A,B11)+COUNTIF('2023'!A:A,B11)+COUNTIF('2024'!A:A,B11)+COUNTIF('2025'!A:A,B11)),100)</f>
        <v>94.5</v>
      </c>
      <c r="AF11" s="15">
        <f>IFERROR((SUMIF('2022'!$AA:$AA,$B11,'2022'!$AI:$AI)+SUMIF('2023'!$AA:$AA,$B11,'2023'!$AI:$AI)+SUMIF('2024'!$AA:$AA,$B11,'2024'!$AI:$AI)+SUMIF('2025'!$AA:$AA,$B11,'2025'!$AI:$AI))/(COUNTIF('2022'!A:A,B11)+COUNTIF('2023'!A:A,B11)+COUNTIF('2024'!A:A,B11)+COUNTIF('2025'!A:A,B11)),100)</f>
        <v>75.75</v>
      </c>
      <c r="AG11" s="12">
        <f>IFERROR(VLOOKUP($B11,'2022'!$AA:$AF,6,0),0)+IFERROR(VLOOKUP($B11,'2023'!$AA:$AF,6,0),0)+IFERROR(VLOOKUP($B11,'2024'!$AA:$AF,6,0),0)+IFERROR(VLOOKUP($B11,'2025'!$AA:$AF,6,0),0)</f>
        <v>-11</v>
      </c>
      <c r="AH11" s="14">
        <f>AB11-AC11</f>
        <v>-2</v>
      </c>
      <c r="AI11" s="12">
        <f>RANK(AH11,AH:AH,0)</f>
        <v>37</v>
      </c>
      <c r="AJ11" s="12">
        <f>RANK(AF11,AF:AF,1)</f>
        <v>12</v>
      </c>
      <c r="AK11" s="12">
        <f>RANK(AG11,AG:AG,0)</f>
        <v>43</v>
      </c>
      <c r="AL11" s="12">
        <f>(40-AI11)*3+(40-AK11)*2+(40-AJ11)</f>
        <v>31</v>
      </c>
      <c r="AM11" s="37">
        <f>RANK(AL11,AL:AL,0)</f>
        <v>40</v>
      </c>
      <c r="AN11" s="32">
        <f>COUNTIFS('2018'!$AL:$AL,$B11,'2018'!$AU:$AU,AN$2)+COUNTIFS('2019'!$AL:$AL,$B11,'2019'!$AU:$AU,AN$2)+COUNTIFS('2020'!$AL:$AL,$B11,'2020'!$AU:$AU,AN$2)+COUNTIFS('2021'!$AL:$AL,$B11,'2021'!$AU:$AU,AN$2)+COUNTIFS('2022'!$AL:$AL,$B11,'2022'!$AU:$AU,AN$2)+COUNTIFS('2023'!$AL:$AL,$B11,'2023'!$AU:$AU,AN$2)+COUNTIFS('2024'!$AL:$AL,$B11,'2024'!$AU:$AU,AN$2)+COUNTIFS('2025'!$AL:$AL,$B11,'2025'!$AU:$AU,AN$2)</f>
        <v>2</v>
      </c>
      <c r="AO11" s="33">
        <f>COUNTIFS('2018'!$AL:$AL,$B11,'2018'!$AU:$AU,AO$2)+COUNTIFS('2019'!$AL:$AL,$B11,'2019'!$AU:$AU,AO$2)+COUNTIFS('2020'!$AL:$AL,$B11,'2020'!$AU:$AU,AO$2)+COUNTIFS('2021'!$AL:$AL,$B11,'2021'!$AU:$AU,AO$2)+COUNTIFS('2022'!$AL:$AL,$B11,'2022'!$AU:$AU,AO$2)+COUNTIFS('2023'!$AL:$AL,$B11,'2023'!$AU:$AU,AO$2)+COUNTIFS('2024'!$AL:$AL,$B11,'2024'!$AU:$AU,AO$2)+COUNTIFS('2025'!$AL:$AL,$B11,'2025'!$AU:$AU,AO$2)</f>
        <v>5</v>
      </c>
      <c r="AP11" s="33">
        <f>COUNTIFS('2018'!$AL:$AL,$B11,'2018'!$AU:$AU,AP$2)+COUNTIFS('2019'!$AL:$AL,$B11,'2019'!$AU:$AU,AP$2)+COUNTIFS('2020'!$AL:$AL,$B11,'2020'!$AU:$AU,AP$2)+COUNTIFS('2021'!$AL:$AL,$B11,'2021'!$AU:$AU,AP$2)+COUNTIFS('2022'!$AL:$AL,$B11,'2022'!$AU:$AU,AP$2)+COUNTIFS('2023'!$AL:$AL,$B11,'2023'!$AU:$AU,AP$2)+COUNTIFS('2024'!$AL:$AL,$B11,'2024'!$AU:$AU,AP$2)+COUNTIFS('2025'!$AL:$AL,$B11,'2025'!$AU:$AU,AP$2)</f>
        <v>0</v>
      </c>
      <c r="AQ11" s="15">
        <f>IFERROR((SUMIF('2022'!$AL:$AL,$B11,'2022'!$AS:$AS)+SUMIF('2023'!$AL:$AL,$B11,'2023'!$AS:$AS)+SUMIF('2024'!$AL:$AL,$B11,'2024'!$AS:$AS)+SUMIF('2025'!$AL:$AL,$B11,'2025'!$AS:$AS))/(COUNTIF('2022'!A:A,B11)+COUNTIF('2023'!A:A,B11)+COUNTIF('2024'!A:A,B11)+COUNTIF('2025'!A:A,B11)),100)</f>
        <v>106.25</v>
      </c>
      <c r="AR11" s="15">
        <f>IFERROR((SUMIF('2022'!$AL:$AL,$B11,'2022'!$AT:$AT)+SUMIF('2023'!$AL:$AL,$B11,'2023'!$AT:$AT)+SUMIF('2024'!$AL:$AL,$B11,'2024'!$AT:$AT)+SUMIF('2025'!$AL:$AL,$B11,'2025'!$AT:$AT))/(COUNTIF('2022'!A:A,B11)+COUNTIF('2023'!A:A,B11)+COUNTIF('2024'!A:A,B11)+COUNTIF('2025'!A:A,B11)),100)</f>
        <v>86.75</v>
      </c>
      <c r="AS11" s="12">
        <f>IFERROR(VLOOKUP($B11,'2022'!$AL:$AQ,6,0),0)+IFERROR(VLOOKUP($B11,'2023'!$AL:$AQ,6,0),0)+IFERROR(VLOOKUP($B11,'2024'!$AL:$AQ,6,0),0)+IFERROR(VLOOKUP($B11,'2025'!$AL:$AQ,6,0),0)</f>
        <v>-10</v>
      </c>
      <c r="AT11" s="14">
        <f>AN11-AO11</f>
        <v>-3</v>
      </c>
      <c r="AU11" s="12">
        <f>RANK(AT11,AT:AT,0)</f>
        <v>42</v>
      </c>
      <c r="AV11" s="12">
        <f>RANK(AR11,AR:AR,1)</f>
        <v>37</v>
      </c>
      <c r="AW11" s="12">
        <f>RANK(AS11,AS:AS,0)</f>
        <v>43</v>
      </c>
      <c r="AX11" s="12">
        <f>(40-AU11)*3+(40-AW11)*2+(40-AV11)</f>
        <v>-9</v>
      </c>
      <c r="AY11" s="37">
        <f>RANK(AX11,AX:AX,0)</f>
        <v>44</v>
      </c>
      <c r="AZ11" s="13">
        <f>IFERROR(VLOOKUP(B11,'2018'!A:M,13,0),0)+IFERROR(VLOOKUP(B11,'2019'!A:M,13,0),0)+IFERROR(VLOOKUP(B11,'2020'!A:M,13,0),0)+IFERROR(VLOOKUP(B11,'2021'!A:M,13,0),0)+IFERROR(VLOOKUP(B11,'2022'!A:M,13,0),0)+IFERROR(VLOOKUP(B11,'2023'!A:M,13,0),0)+IFERROR(VLOOKUP(B11,'2024'!A:M,13,0),0)+IFERROR(VLOOKUP(B11,'2025'!A:M,13,0),0)</f>
        <v>400</v>
      </c>
      <c r="BA11" s="14">
        <f>IFERROR(VLOOKUP($B11,'2018'!$A:$N,14,0),17)</f>
        <v>17</v>
      </c>
      <c r="BB11" s="14">
        <f>IFERROR(VLOOKUP($B11,'2019'!$A:$N,14,0),17)</f>
        <v>3</v>
      </c>
      <c r="BC11" s="14">
        <f>IFERROR(VLOOKUP($B11,'2020'!$A:$N,14,0),25)</f>
        <v>9</v>
      </c>
      <c r="BD11" s="14">
        <f>IFERROR(VLOOKUP($B11,'2021'!$A:$N,14,0),25)</f>
        <v>4</v>
      </c>
      <c r="BE11" s="14">
        <f>IFERROR(VLOOKUP($B11,'2022'!$A:$N,14,0),25)</f>
        <v>18</v>
      </c>
      <c r="BF11" s="14">
        <f>IFERROR(VLOOKUP($B11,'2023'!$A:$N,14,0),25)</f>
        <v>22</v>
      </c>
      <c r="BG11" s="14">
        <f>IFERROR(VLOOKUP($B11,'2024'!$A:$N,14,0),29)</f>
        <v>21</v>
      </c>
      <c r="BH11" s="14">
        <f>IFERROR(VLOOKUP($B11,'2025'!$A:$N,14,0),25)</f>
        <v>8</v>
      </c>
      <c r="BI11" s="27">
        <f>17-BA11+17-BB11+25-BC11+25-BD11+25-BE11+25-BF11+29-BG11+25-BH11</f>
        <v>86</v>
      </c>
      <c r="BK11">
        <v>2</v>
      </c>
      <c r="BL11" t="s">
        <v>35</v>
      </c>
      <c r="BM11">
        <v>3</v>
      </c>
      <c r="BN11">
        <v>0</v>
      </c>
      <c r="BO11">
        <v>0</v>
      </c>
    </row>
    <row r="12" spans="1:67" customFormat="1" x14ac:dyDescent="0.2">
      <c r="A12" s="39">
        <f>RANK(BI12,BI:BI,0)</f>
        <v>10</v>
      </c>
      <c r="B12" t="s">
        <v>11</v>
      </c>
      <c r="C12" s="13">
        <f>COUNTIF('2022'!A:A,B12)+COUNTIF('2023'!A:A,B12)+COUNTIF('2024'!A:A,B12)+COUNTIF('2025'!A:A,B12)+COUNTIF('2021'!A:A,B12)+COUNTIF('2020'!A:A,B12)+COUNTIF('2019'!A:A,B12)+COUNTIF('2018'!A:A,B12)</f>
        <v>6</v>
      </c>
      <c r="D12" s="20">
        <f>IFERROR(VLOOKUP($B12,'2018'!A:N,3,0),0)+IFERROR(VLOOKUP($B12,'2019'!A:N,3,0),0)+IFERROR(VLOOKUP($B12,'2020'!A:N,3,0),0)++IFERROR(VLOOKUP($B12,'2021'!A:N,3,0),0)+IFERROR(VLOOKUP($B12,'2022'!A:N,3,0),0)+IFERROR(VLOOKUP($B12,'2023'!A:N,3,0),0)+IFERROR(VLOOKUP($B12,'2024'!A:N,3,0),0)+IFERROR(VLOOKUP($B12,'2025'!A:N,3,0),0)</f>
        <v>9</v>
      </c>
      <c r="E12" s="20">
        <f>IFERROR(VLOOKUP($B12,'2018'!A:N,4,0),0)+IFERROR(VLOOKUP($B12,'2019'!A:N,4,0),0)+IFERROR(VLOOKUP($B12,'2020'!A:N,4,0),0)+IFERROR(VLOOKUP($B12,'2021'!A:N,4,0),0)+IFERROR(VLOOKUP($B12,'2022'!A:N,4,0),0)+IFERROR(VLOOKUP($B12,'2023'!A:N,4,0),0)+IFERROR(VLOOKUP($B12,'2024'!A:N,4,0),0)+IFERROR(VLOOKUP($B12,'2025'!A:N,4,0),0)</f>
        <v>7</v>
      </c>
      <c r="F12" s="20">
        <f>IFERROR(VLOOKUP($B12,'2018'!A:N,5,0),0)+IFERROR(VLOOKUP($B12,'2019'!A:N,5,0),0)+IFERROR(VLOOKUP($B12,'2020'!A:N,5,0),0)+IFERROR(VLOOKUP($B12,'2021'!A:N,5,0),0)+IFERROR(VLOOKUP($B12,'2022'!A:N,5,0),0)+IFERROR(VLOOKUP($B12,'2023'!A:N,5,0),0)+IFERROR(VLOOKUP($B12,'2024'!A:N,5,0),0)+IFERROR(VLOOKUP($B12,'2025'!A:N,5,0),0)</f>
        <v>2</v>
      </c>
      <c r="G12" s="21">
        <f>IFERROR((IFERROR(VLOOKUP($B12,'2022'!A:N,6,0),0)+IFERROR(VLOOKUP($B12,'2023'!A:N,6,0),0)+IFERROR(VLOOKUP($B12,'2024'!A:N,6,0),0)+IFERROR(VLOOKUP($B12,'2025'!A:N,6,0),0))/(COUNTIF('2022'!A:A,B12)+COUNTIF('2023'!A:A,B12)+COUNTIF('2024'!A:A,B12)+COUNTIF('2025'!A:A,B12)),100)</f>
        <v>100.33333333333333</v>
      </c>
      <c r="H12" s="12">
        <f>IFERROR((IFERROR(VLOOKUP($B12,'2022'!A:N,7,0),0)+IFERROR(VLOOKUP($B12,'2023'!A:N,7,0),0)+IFERROR(VLOOKUP($B12,'2024'!A:N,7,0),0)+IFERROR(VLOOKUP($B12,'2025'!A:N,7,0),0))/(COUNTIF('2022'!A:A,B12)+COUNTIF('2023'!A:A,B12)+COUNTIF('2024'!A:A,B12)+COUNTIF('2025'!A:A,B12)),100)</f>
        <v>80.666666666666671</v>
      </c>
      <c r="I12" s="12">
        <f>IFERROR(VLOOKUP($B12,'2022'!A:N,8,0),0)+IFERROR(VLOOKUP($B12,'2023'!A:N,8,0),0)+IFERROR(VLOOKUP($B12,'2024'!A:N,8,0),0)+IFERROR(VLOOKUP($B12,'2025'!A:N,8,0),0)</f>
        <v>-3</v>
      </c>
      <c r="J12" s="12">
        <f>D12-E12</f>
        <v>2</v>
      </c>
      <c r="K12" s="12">
        <f>RANK(J12,J:J,0)</f>
        <v>8</v>
      </c>
      <c r="L12" s="12">
        <f>RANK(H12,H:H,1)</f>
        <v>27</v>
      </c>
      <c r="M12" s="12">
        <f>RANK(I12,I:I,0)</f>
        <v>29</v>
      </c>
      <c r="N12" s="12">
        <f>(40-K12)*3+(40-M12)*2+(40-L12)</f>
        <v>131</v>
      </c>
      <c r="O12" s="37">
        <f>RANK(N12,N:N,0)</f>
        <v>18</v>
      </c>
      <c r="P12" s="32">
        <f>COUNTIFS('2018'!$P:$P,$B12,'2018'!$Y:$Y,P$2)+COUNTIFS('2019'!$P:$P,$B12,'2019'!$Y:$Y,P$2)+COUNTIFS('2020'!$P:$P,$B12,'2020'!$Y:$Y,P$2)+COUNTIFS('2021'!$P:$P,$B12,'2021'!$Y:$Y,P$2)+COUNTIFS('2022'!$P:$P,$B12,'2022'!$Y:$Y,P$2)+COUNTIFS('2023'!$P:$P,$B12,'2023'!$Y:$Y,P$2)+COUNTIFS('2024'!$P:$P,$B12,'2024'!$Y:$Y,P$2)+COUNTIFS('2025'!$P:$P,$B12,'2025'!$Y:$Y,P$2)</f>
        <v>4</v>
      </c>
      <c r="Q12" s="33">
        <f>COUNTIFS('2018'!$P:$P,$B12,'2018'!$Y:$Y,Q$2)+COUNTIFS('2019'!$P:$P,$B12,'2019'!$Y:$Y,Q$2)+COUNTIFS('2020'!$P:$P,$B12,'2020'!$Y:$Y,Q$2)+COUNTIFS('2021'!$P:$P,$B12,'2021'!$Y:$Y,Q$2)+COUNTIFS('2022'!$P:$P,$B12,'2022'!$Y:$Y,Q$2)+COUNTIFS('2023'!$P:$P,$B12,'2023'!$Y:$Y,Q$2)+COUNTIFS('2024'!$P:$P,$B12,'2024'!$Y:$Y,Q$2)+COUNTIFS('2025'!$P:$P,$B12,'2025'!$Y:$Y,Q$2)</f>
        <v>2</v>
      </c>
      <c r="R12" s="33">
        <f>COUNTIFS('2018'!$P:$P,$B12,'2018'!$Y:$Y,R$2)+COUNTIFS('2019'!$P:$P,$B12,'2019'!$Y:$Y,R$2)+COUNTIFS('2020'!$P:$P,$B12,'2020'!$Y:$Y,R$2)+COUNTIFS('2021'!$P:$P,$B12,'2021'!$Y:$Y,R$2)+COUNTIFS('2022'!$P:$P,$B12,'2022'!$Y:$Y,R$2)+COUNTIFS('2023'!$P:$P,$B12,'2023'!$Y:$Y,R$2)+COUNTIFS('2024'!$P:$P,$B12,'2024'!$Y:$Y,R$2)+COUNTIFS('2025'!$P:$P,$B12,'2025'!$Y:$Y,R$2)</f>
        <v>0</v>
      </c>
      <c r="S12" s="15">
        <f>IFERROR((SUMIF('2022'!$P:$P,$B12,'2022'!$W:$W)+SUMIF('2023'!$P:$P,$B12,'2023'!$W:$W)+SUMIF('2024'!$P:$P,$B12,'2024'!$W:$W)+SUMIF('2025'!$P:$P,$B12,'2025'!$W:$W))/(COUNTIF('2022'!A:A,B12)+COUNTIF('2023'!A:A,B12)+COUNTIF('2024'!A:A,B12)+COUNTIF('2025'!A:A,B12)),100)</f>
        <v>77.666666666666671</v>
      </c>
      <c r="T12" s="15">
        <f>IFERROR((SUMIF('2022'!$P:$P,$B12,'2022'!$X:$X)+SUMIF('2023'!$P:$P,$B12,'2023'!$X:$X)+SUMIF('2024'!$P:$P,$B12,'2024'!$X:$X)+SUMIF('2025'!$P:$P,$B12,'2025'!$X:$X))/(COUNTIF('2022'!A:A,B12)+COUNTIF('2023'!A:A,B12)+COUNTIF('2024'!A:A,B12)+COUNTIF('2025'!A:A,B12)),100)</f>
        <v>71.333333333333329</v>
      </c>
      <c r="U12" s="12">
        <f>IFERROR(VLOOKUP($B12,'2022'!$P:$U,6,0),0)+IFERROR(VLOOKUP($B12,'2023'!$P:$U,6,0),0)+IFERROR(VLOOKUP($B12,'2024'!$P:$U,6,0),0)+IFERROR(VLOOKUP($B12,'2025'!$P:$U,6,0),0)</f>
        <v>5</v>
      </c>
      <c r="V12" s="14">
        <f>P12-Q12</f>
        <v>2</v>
      </c>
      <c r="W12" s="12">
        <f>RANK(V12,V:V,0)</f>
        <v>3</v>
      </c>
      <c r="X12" s="12">
        <f>RANK(T12,T:T,1)</f>
        <v>14</v>
      </c>
      <c r="Y12" s="12">
        <f>RANK(U12,U:U,0)</f>
        <v>9</v>
      </c>
      <c r="Z12" s="12">
        <f>(40-W12)*3+(40-Y12)*2+(40-X12)</f>
        <v>199</v>
      </c>
      <c r="AA12" s="37">
        <f>RANK(Z12,Z:Z,0)</f>
        <v>6</v>
      </c>
      <c r="AB12" s="32">
        <f>COUNTIFS('2018'!$AA:$AA,$B12,'2018'!$AJ:$AJ,AB$2)+COUNTIFS('2019'!$AA:$AA,$B12,'2019'!$AJ:$AJ,AB$2)+COUNTIFS('2020'!$AA:$AA,$B12,'2020'!$AJ:$AJ,AB$2)+COUNTIFS('2021'!$AA:$AA,$B12,'2021'!$AJ:$AJ,AB$2)+COUNTIFS('2022'!$AA:$AA,$B12,'2022'!$AJ:$AJ,AB$2)+COUNTIFS('2023'!$AA:$AA,$B12,'2023'!$AJ:$AJ,AB$2)+COUNTIFS('2024'!$AA:$AA,$B12,'2024'!$AJ:$AJ,AB$2)+COUNTIFS('2025'!$AA:$AA,$B12,'2025'!$AJ:$AJ,AB$2)</f>
        <v>3</v>
      </c>
      <c r="AC12" s="33">
        <f>COUNTIFS('2018'!$AA:$AA,$B12,'2018'!$AJ:$AJ,AC$2)+COUNTIFS('2019'!$AA:$AA,$B12,'2019'!$AJ:$AJ,AC$2)+COUNTIFS('2020'!$AA:$AA,$B12,'2020'!$AJ:$AJ,AC$2)+COUNTIFS('2021'!$AA:$AA,$B12,'2021'!$AJ:$AJ,AC$2)+COUNTIFS('2022'!$AA:$AA,$B12,'2022'!$AJ:$AJ,AC$2)+COUNTIFS('2023'!$AA:$AA,$B12,'2023'!$AJ:$AJ,AC$2)+COUNTIFS('2024'!$AA:$AA,$B12,'2024'!$AJ:$AJ,AC$2)+COUNTIFS('2025'!$AA:$AA,$B12,'2025'!$AJ:$AJ,AC$2)</f>
        <v>2</v>
      </c>
      <c r="AD12" s="33">
        <f>COUNTIFS('2018'!$AA:$AA,$B12,'2018'!$AJ:$AJ,AD$2)+COUNTIFS('2019'!$AA:$AA,$B12,'2019'!$AJ:$AJ,AD$2)+COUNTIFS('2020'!$AA:$AA,$B12,'2020'!$AJ:$AJ,AD$2)+COUNTIFS('2021'!$AA:$AA,$B12,'2021'!$AJ:$AJ,AD$2)+COUNTIFS('2022'!$AA:$AA,$B12,'2022'!$AJ:$AJ,AD$2)+COUNTIFS('2023'!$AA:$AA,$B12,'2023'!$AJ:$AJ,AD$2)+COUNTIFS('2024'!$AA:$AA,$B12,'2024'!$AJ:$AJ,AD$2)+COUNTIFS('2025'!$AA:$AA,$B12,'2025'!$AJ:$AJ,AD$2)</f>
        <v>1</v>
      </c>
      <c r="AE12" s="15">
        <f>IFERROR((SUMIF('2022'!$AA:$AA,$B12,'2022'!$AH:$AH)+SUMIF('2023'!$AA:$AA,$B12,'2023'!$AH:$AH)+SUMIF('2024'!$AA:$AA,$B12,'2024'!$AH:$AH)+SUMIF('2025'!$AA:$AA,$B12,'2025'!$AH:$AH))/(COUNTIF('2022'!A:A,B12)+COUNTIF('2023'!A:A,B12)+COUNTIF('2024'!A:A,B12)+COUNTIF('2025'!A:A,B12)),100)</f>
        <v>102</v>
      </c>
      <c r="AF12" s="15">
        <f>IFERROR((SUMIF('2022'!$AA:$AA,$B12,'2022'!$AI:$AI)+SUMIF('2023'!$AA:$AA,$B12,'2023'!$AI:$AI)+SUMIF('2024'!$AA:$AA,$B12,'2024'!$AI:$AI)+SUMIF('2025'!$AA:$AA,$B12,'2025'!$AI:$AI))/(COUNTIF('2022'!A:A,B12)+COUNTIF('2023'!A:A,B12)+COUNTIF('2024'!A:A,B12)+COUNTIF('2025'!A:A,B12)),100)</f>
        <v>82.333333333333329</v>
      </c>
      <c r="AG12" s="12">
        <f>IFERROR(VLOOKUP($B12,'2022'!$AA:$AF,6,0),0)+IFERROR(VLOOKUP($B12,'2023'!$AA:$AF,6,0),0)+IFERROR(VLOOKUP($B12,'2024'!$AA:$AF,6,0),0)+IFERROR(VLOOKUP($B12,'2025'!$AA:$AF,6,0),0)</f>
        <v>-4</v>
      </c>
      <c r="AH12" s="14">
        <f>AB12-AC12</f>
        <v>1</v>
      </c>
      <c r="AI12" s="12">
        <f>RANK(AH12,AH:AH,0)</f>
        <v>9</v>
      </c>
      <c r="AJ12" s="12">
        <f>RANK(AF12,AF:AF,1)</f>
        <v>35</v>
      </c>
      <c r="AK12" s="12">
        <f>RANK(AG12,AG:AG,0)</f>
        <v>31</v>
      </c>
      <c r="AL12" s="12">
        <f>(40-AI12)*3+(40-AK12)*2+(40-AJ12)</f>
        <v>116</v>
      </c>
      <c r="AM12" s="37">
        <f>RANK(AL12,AL:AL,0)</f>
        <v>23</v>
      </c>
      <c r="AN12" s="32">
        <f>COUNTIFS('2018'!$AL:$AL,$B12,'2018'!$AU:$AU,AN$2)+COUNTIFS('2019'!$AL:$AL,$B12,'2019'!$AU:$AU,AN$2)+COUNTIFS('2020'!$AL:$AL,$B12,'2020'!$AU:$AU,AN$2)+COUNTIFS('2021'!$AL:$AL,$B12,'2021'!$AU:$AU,AN$2)+COUNTIFS('2022'!$AL:$AL,$B12,'2022'!$AU:$AU,AN$2)+COUNTIFS('2023'!$AL:$AL,$B12,'2023'!$AU:$AU,AN$2)+COUNTIFS('2024'!$AL:$AL,$B12,'2024'!$AU:$AU,AN$2)+COUNTIFS('2025'!$AL:$AL,$B12,'2025'!$AU:$AU,AN$2)</f>
        <v>2</v>
      </c>
      <c r="AO12" s="33">
        <f>COUNTIFS('2018'!$AL:$AL,$B12,'2018'!$AU:$AU,AO$2)+COUNTIFS('2019'!$AL:$AL,$B12,'2019'!$AU:$AU,AO$2)+COUNTIFS('2020'!$AL:$AL,$B12,'2020'!$AU:$AU,AO$2)+COUNTIFS('2021'!$AL:$AL,$B12,'2021'!$AU:$AU,AO$2)+COUNTIFS('2022'!$AL:$AL,$B12,'2022'!$AU:$AU,AO$2)+COUNTIFS('2023'!$AL:$AL,$B12,'2023'!$AU:$AU,AO$2)+COUNTIFS('2024'!$AL:$AL,$B12,'2024'!$AU:$AU,AO$2)+COUNTIFS('2025'!$AL:$AL,$B12,'2025'!$AU:$AU,AO$2)</f>
        <v>3</v>
      </c>
      <c r="AP12" s="33">
        <f>COUNTIFS('2018'!$AL:$AL,$B12,'2018'!$AU:$AU,AP$2)+COUNTIFS('2019'!$AL:$AL,$B12,'2019'!$AU:$AU,AP$2)+COUNTIFS('2020'!$AL:$AL,$B12,'2020'!$AU:$AU,AP$2)+COUNTIFS('2021'!$AL:$AL,$B12,'2021'!$AU:$AU,AP$2)+COUNTIFS('2022'!$AL:$AL,$B12,'2022'!$AU:$AU,AP$2)+COUNTIFS('2023'!$AL:$AL,$B12,'2023'!$AU:$AU,AP$2)+COUNTIFS('2024'!$AL:$AL,$B12,'2024'!$AU:$AU,AP$2)+COUNTIFS('2025'!$AL:$AL,$B12,'2025'!$AU:$AU,AP$2)</f>
        <v>1</v>
      </c>
      <c r="AQ12" s="15">
        <f>IFERROR((SUMIF('2022'!$AL:$AL,$B12,'2022'!$AS:$AS)+SUMIF('2023'!$AL:$AL,$B12,'2023'!$AS:$AS)+SUMIF('2024'!$AL:$AL,$B12,'2024'!$AS:$AS)+SUMIF('2025'!$AL:$AL,$B12,'2025'!$AS:$AS))/(COUNTIF('2022'!A:A,B12)+COUNTIF('2023'!A:A,B12)+COUNTIF('2024'!A:A,B12)+COUNTIF('2025'!A:A,B12)),100)</f>
        <v>98.666666666666671</v>
      </c>
      <c r="AR12" s="15">
        <f>IFERROR((SUMIF('2022'!$AL:$AL,$B12,'2022'!$AT:$AT)+SUMIF('2023'!$AL:$AL,$B12,'2023'!$AT:$AT)+SUMIF('2024'!$AL:$AL,$B12,'2024'!$AT:$AT)+SUMIF('2025'!$AL:$AL,$B12,'2025'!$AT:$AT))/(COUNTIF('2022'!A:A,B12)+COUNTIF('2023'!A:A,B12)+COUNTIF('2024'!A:A,B12)+COUNTIF('2025'!A:A,B12)),100)</f>
        <v>79</v>
      </c>
      <c r="AS12" s="12">
        <f>IFERROR(VLOOKUP($B12,'2022'!$AL:$AQ,6,0),0)+IFERROR(VLOOKUP($B12,'2023'!$AL:$AQ,6,0),0)+IFERROR(VLOOKUP($B12,'2024'!$AL:$AQ,6,0),0)+IFERROR(VLOOKUP($B12,'2025'!$AL:$AQ,6,0),0)</f>
        <v>-4</v>
      </c>
      <c r="AT12" s="14">
        <f>AN12-AO12</f>
        <v>-1</v>
      </c>
      <c r="AU12" s="12">
        <f>RANK(AT12,AT:AT,0)</f>
        <v>29</v>
      </c>
      <c r="AV12" s="12">
        <f>RANK(AR12,AR:AR,1)</f>
        <v>19</v>
      </c>
      <c r="AW12" s="12">
        <f>RANK(AS12,AS:AS,0)</f>
        <v>32</v>
      </c>
      <c r="AX12" s="12">
        <f>(40-AU12)*3+(40-AW12)*2+(40-AV12)</f>
        <v>70</v>
      </c>
      <c r="AY12" s="37">
        <f>RANK(AX12,AX:AX,0)</f>
        <v>33</v>
      </c>
      <c r="AZ12" s="13">
        <f>IFERROR(VLOOKUP(B12,'2018'!A:M,13,0),0)+IFERROR(VLOOKUP(B12,'2019'!A:M,13,0),0)+IFERROR(VLOOKUP(B12,'2020'!A:M,13,0),0)+IFERROR(VLOOKUP(B12,'2021'!A:M,13,0),0)+IFERROR(VLOOKUP(B12,'2022'!A:M,13,0),0)+IFERROR(VLOOKUP(B12,'2023'!A:M,13,0),0)+IFERROR(VLOOKUP(B12,'2024'!A:M,13,0),0)+IFERROR(VLOOKUP(B12,'2025'!A:M,13,0),0)</f>
        <v>341</v>
      </c>
      <c r="BA12" s="14">
        <f>IFERROR(VLOOKUP($B12,'2018'!$A:$N,14,0),17)</f>
        <v>17</v>
      </c>
      <c r="BB12" s="14">
        <f>IFERROR(VLOOKUP($B12,'2019'!$A:$N,14,0),17)</f>
        <v>3</v>
      </c>
      <c r="BC12" s="14">
        <f>IFERROR(VLOOKUP($B12,'2020'!$A:$N,14,0),25)</f>
        <v>20</v>
      </c>
      <c r="BD12" s="14">
        <f>IFERROR(VLOOKUP($B12,'2021'!$A:$N,14,0),25)</f>
        <v>1</v>
      </c>
      <c r="BE12" s="14">
        <f>IFERROR(VLOOKUP($B12,'2022'!$A:$N,14,0),25)</f>
        <v>21</v>
      </c>
      <c r="BF12" s="14">
        <f>IFERROR(VLOOKUP($B12,'2023'!$A:$N,14,0),25)</f>
        <v>25</v>
      </c>
      <c r="BG12" s="14">
        <f>IFERROR(VLOOKUP($B12,'2024'!$A:$N,14,0),29)</f>
        <v>22</v>
      </c>
      <c r="BH12" s="14">
        <f>IFERROR(VLOOKUP($B12,'2025'!$A:$N,14,0),25)</f>
        <v>2</v>
      </c>
      <c r="BI12" s="27">
        <f>17-BA12+17-BB12+25-BC12+25-BD12+25-BE12+25-BF12+29-BG12+25-BH12</f>
        <v>77</v>
      </c>
      <c r="BK12">
        <v>3</v>
      </c>
      <c r="BL12" t="s">
        <v>68</v>
      </c>
      <c r="BM12">
        <v>4</v>
      </c>
      <c r="BN12">
        <v>1</v>
      </c>
      <c r="BO12">
        <v>0</v>
      </c>
    </row>
    <row r="13" spans="1:67" customFormat="1" x14ac:dyDescent="0.2">
      <c r="A13" s="39">
        <f>RANK(BI13,BI:BI,0)</f>
        <v>11</v>
      </c>
      <c r="B13" t="s">
        <v>68</v>
      </c>
      <c r="C13" s="13">
        <f>COUNTIF('2022'!A:A,B13)+COUNTIF('2023'!A:A,B13)+COUNTIF('2024'!A:A,B13)+COUNTIF('2025'!A:A,B13)+COUNTIF('2021'!A:A,B13)+COUNTIF('2020'!A:A,B13)+COUNTIF('2019'!A:A,B13)+COUNTIF('2018'!A:A,B13)</f>
        <v>5</v>
      </c>
      <c r="D13" s="20">
        <f>IFERROR(VLOOKUP($B13,'2018'!A:N,3,0),0)+IFERROR(VLOOKUP($B13,'2019'!A:N,3,0),0)+IFERROR(VLOOKUP($B13,'2020'!A:N,3,0),0)++IFERROR(VLOOKUP($B13,'2021'!A:N,3,0),0)+IFERROR(VLOOKUP($B13,'2022'!A:N,3,0),0)+IFERROR(VLOOKUP($B13,'2023'!A:N,3,0),0)+IFERROR(VLOOKUP($B13,'2024'!A:N,3,0),0)+IFERROR(VLOOKUP($B13,'2025'!A:N,3,0),0)</f>
        <v>8</v>
      </c>
      <c r="E13" s="20">
        <f>IFERROR(VLOOKUP($B13,'2018'!A:N,4,0),0)+IFERROR(VLOOKUP($B13,'2019'!A:N,4,0),0)+IFERROR(VLOOKUP($B13,'2020'!A:N,4,0),0)+IFERROR(VLOOKUP($B13,'2021'!A:N,4,0),0)+IFERROR(VLOOKUP($B13,'2022'!A:N,4,0),0)+IFERROR(VLOOKUP($B13,'2023'!A:N,4,0),0)+IFERROR(VLOOKUP($B13,'2024'!A:N,4,0),0)+IFERROR(VLOOKUP($B13,'2025'!A:N,4,0),0)</f>
        <v>7</v>
      </c>
      <c r="F13" s="20">
        <f>IFERROR(VLOOKUP($B13,'2018'!A:N,5,0),0)+IFERROR(VLOOKUP($B13,'2019'!A:N,5,0),0)+IFERROR(VLOOKUP($B13,'2020'!A:N,5,0),0)+IFERROR(VLOOKUP($B13,'2021'!A:N,5,0),0)+IFERROR(VLOOKUP($B13,'2022'!A:N,5,0),0)+IFERROR(VLOOKUP($B13,'2023'!A:N,5,0),0)+IFERROR(VLOOKUP($B13,'2024'!A:N,5,0),0)+IFERROR(VLOOKUP($B13,'2025'!A:N,5,0),0)</f>
        <v>0</v>
      </c>
      <c r="G13" s="21">
        <f>IFERROR((IFERROR(VLOOKUP($B13,'2022'!A:N,6,0),0)+IFERROR(VLOOKUP($B13,'2023'!A:N,6,0),0)+IFERROR(VLOOKUP($B13,'2024'!A:N,6,0),0)+IFERROR(VLOOKUP($B13,'2025'!A:N,6,0),0))/(COUNTIF('2022'!A:A,B13)+COUNTIF('2023'!A:A,B13)+COUNTIF('2024'!A:A,B13)+COUNTIF('2025'!A:A,B13)),100)</f>
        <v>98.666666666666671</v>
      </c>
      <c r="H13" s="12">
        <f>IFERROR((IFERROR(VLOOKUP($B13,'2022'!A:N,7,0),0)+IFERROR(VLOOKUP($B13,'2023'!A:N,7,0),0)+IFERROR(VLOOKUP($B13,'2024'!A:N,7,0),0)+IFERROR(VLOOKUP($B13,'2025'!A:N,7,0),0))/(COUNTIF('2022'!A:A,B13)+COUNTIF('2023'!A:A,B13)+COUNTIF('2024'!A:A,B13)+COUNTIF('2025'!A:A,B13)),100)</f>
        <v>71.833333333333329</v>
      </c>
      <c r="I13" s="12">
        <f>IFERROR(VLOOKUP($B13,'2022'!A:N,8,0),0)+IFERROR(VLOOKUP($B13,'2023'!A:N,8,0),0)+IFERROR(VLOOKUP($B13,'2024'!A:N,8,0),0)+IFERROR(VLOOKUP($B13,'2025'!A:N,8,0),0)</f>
        <v>20</v>
      </c>
      <c r="J13" s="12">
        <f>D13-E13</f>
        <v>1</v>
      </c>
      <c r="K13" s="12">
        <f>RANK(J13,J:J,0)</f>
        <v>13</v>
      </c>
      <c r="L13" s="12">
        <f>RANK(H13,H:H,1)</f>
        <v>3</v>
      </c>
      <c r="M13" s="12">
        <f>RANK(I13,I:I,0)</f>
        <v>2</v>
      </c>
      <c r="N13" s="12">
        <f>(40-K13)*3+(40-M13)*2+(40-L13)</f>
        <v>194</v>
      </c>
      <c r="O13" s="37">
        <f>RANK(N13,N:N,0)</f>
        <v>5</v>
      </c>
      <c r="P13" s="32">
        <f>COUNTIFS('2018'!$P:$P,$B13,'2018'!$Y:$Y,P$2)+COUNTIFS('2019'!$P:$P,$B13,'2019'!$Y:$Y,P$2)+COUNTIFS('2020'!$P:$P,$B13,'2020'!$Y:$Y,P$2)+COUNTIFS('2021'!$P:$P,$B13,'2021'!$Y:$Y,P$2)+COUNTIFS('2022'!$P:$P,$B13,'2022'!$Y:$Y,P$2)+COUNTIFS('2023'!$P:$P,$B13,'2023'!$Y:$Y,P$2)+COUNTIFS('2024'!$P:$P,$B13,'2024'!$Y:$Y,P$2)+COUNTIFS('2025'!$P:$P,$B13,'2025'!$Y:$Y,P$2)</f>
        <v>2</v>
      </c>
      <c r="Q13" s="33">
        <f>COUNTIFS('2018'!$P:$P,$B13,'2018'!$Y:$Y,Q$2)+COUNTIFS('2019'!$P:$P,$B13,'2019'!$Y:$Y,Q$2)+COUNTIFS('2020'!$P:$P,$B13,'2020'!$Y:$Y,Q$2)+COUNTIFS('2021'!$P:$P,$B13,'2021'!$Y:$Y,Q$2)+COUNTIFS('2022'!$P:$P,$B13,'2022'!$Y:$Y,Q$2)+COUNTIFS('2023'!$P:$P,$B13,'2023'!$Y:$Y,Q$2)+COUNTIFS('2024'!$P:$P,$B13,'2024'!$Y:$Y,Q$2)+COUNTIFS('2025'!$P:$P,$B13,'2025'!$Y:$Y,Q$2)</f>
        <v>3</v>
      </c>
      <c r="R13" s="33">
        <f>COUNTIFS('2018'!$P:$P,$B13,'2018'!$Y:$Y,R$2)+COUNTIFS('2019'!$P:$P,$B13,'2019'!$Y:$Y,R$2)+COUNTIFS('2020'!$P:$P,$B13,'2020'!$Y:$Y,R$2)+COUNTIFS('2021'!$P:$P,$B13,'2021'!$Y:$Y,R$2)+COUNTIFS('2022'!$P:$P,$B13,'2022'!$Y:$Y,R$2)+COUNTIFS('2023'!$P:$P,$B13,'2023'!$Y:$Y,R$2)+COUNTIFS('2024'!$P:$P,$B13,'2024'!$Y:$Y,R$2)+COUNTIFS('2025'!$P:$P,$B13,'2025'!$Y:$Y,R$2)</f>
        <v>0</v>
      </c>
      <c r="S13" s="15">
        <f>IFERROR((SUMIF('2022'!$P:$P,$B13,'2022'!$W:$W)+SUMIF('2023'!$P:$P,$B13,'2023'!$W:$W)+SUMIF('2024'!$P:$P,$B13,'2024'!$W:$W)+SUMIF('2025'!$P:$P,$B13,'2025'!$W:$W))/(COUNTIF('2022'!A:A,B13)+COUNTIF('2023'!A:A,B13)+COUNTIF('2024'!A:A,B13)+COUNTIF('2025'!A:A,B13)),100)</f>
        <v>77.333333333333329</v>
      </c>
      <c r="T13" s="15">
        <f>IFERROR((SUMIF('2022'!$P:$P,$B13,'2022'!$X:$X)+SUMIF('2023'!$P:$P,$B13,'2023'!$X:$X)+SUMIF('2024'!$P:$P,$B13,'2024'!$X:$X)+SUMIF('2025'!$P:$P,$B13,'2025'!$X:$X))/(COUNTIF('2022'!A:A,B13)+COUNTIF('2023'!A:A,B13)+COUNTIF('2024'!A:A,B13)+COUNTIF('2025'!A:A,B13)),100)</f>
        <v>72</v>
      </c>
      <c r="U13" s="12">
        <f>IFERROR(VLOOKUP($B13,'2022'!$P:$U,6,0),0)+IFERROR(VLOOKUP($B13,'2023'!$P:$U,6,0),0)+IFERROR(VLOOKUP($B13,'2024'!$P:$U,6,0),0)+IFERROR(VLOOKUP($B13,'2025'!$P:$U,6,0),0)</f>
        <v>-4</v>
      </c>
      <c r="V13" s="14">
        <f>P13-Q13</f>
        <v>-1</v>
      </c>
      <c r="W13" s="12">
        <f>RANK(V13,V:V,0)</f>
        <v>26</v>
      </c>
      <c r="X13" s="12">
        <f>RANK(T13,T:T,1)</f>
        <v>19</v>
      </c>
      <c r="Y13" s="12">
        <f>RANK(U13,U:U,0)</f>
        <v>31</v>
      </c>
      <c r="Z13" s="12">
        <f>(40-W13)*3+(40-Y13)*2+(40-X13)</f>
        <v>81</v>
      </c>
      <c r="AA13" s="37">
        <f>RANK(Z13,Z:Z,0)</f>
        <v>30</v>
      </c>
      <c r="AB13" s="32">
        <f>COUNTIFS('2018'!$AA:$AA,$B13,'2018'!$AJ:$AJ,AB$2)+COUNTIFS('2019'!$AA:$AA,$B13,'2019'!$AJ:$AJ,AB$2)+COUNTIFS('2020'!$AA:$AA,$B13,'2020'!$AJ:$AJ,AB$2)+COUNTIFS('2021'!$AA:$AA,$B13,'2021'!$AJ:$AJ,AB$2)+COUNTIFS('2022'!$AA:$AA,$B13,'2022'!$AJ:$AJ,AB$2)+COUNTIFS('2023'!$AA:$AA,$B13,'2023'!$AJ:$AJ,AB$2)+COUNTIFS('2024'!$AA:$AA,$B13,'2024'!$AJ:$AJ,AB$2)+COUNTIFS('2025'!$AA:$AA,$B13,'2025'!$AJ:$AJ,AB$2)</f>
        <v>4</v>
      </c>
      <c r="AC13" s="33">
        <f>COUNTIFS('2018'!$AA:$AA,$B13,'2018'!$AJ:$AJ,AC$2)+COUNTIFS('2019'!$AA:$AA,$B13,'2019'!$AJ:$AJ,AC$2)+COUNTIFS('2020'!$AA:$AA,$B13,'2020'!$AJ:$AJ,AC$2)+COUNTIFS('2021'!$AA:$AA,$B13,'2021'!$AJ:$AJ,AC$2)+COUNTIFS('2022'!$AA:$AA,$B13,'2022'!$AJ:$AJ,AC$2)+COUNTIFS('2023'!$AA:$AA,$B13,'2023'!$AJ:$AJ,AC$2)+COUNTIFS('2024'!$AA:$AA,$B13,'2024'!$AJ:$AJ,AC$2)+COUNTIFS('2025'!$AA:$AA,$B13,'2025'!$AJ:$AJ,AC$2)</f>
        <v>1</v>
      </c>
      <c r="AD13" s="33">
        <f>COUNTIFS('2018'!$AA:$AA,$B13,'2018'!$AJ:$AJ,AD$2)+COUNTIFS('2019'!$AA:$AA,$B13,'2019'!$AJ:$AJ,AD$2)+COUNTIFS('2020'!$AA:$AA,$B13,'2020'!$AJ:$AJ,AD$2)+COUNTIFS('2021'!$AA:$AA,$B13,'2021'!$AJ:$AJ,AD$2)+COUNTIFS('2022'!$AA:$AA,$B13,'2022'!$AJ:$AJ,AD$2)+COUNTIFS('2023'!$AA:$AA,$B13,'2023'!$AJ:$AJ,AD$2)+COUNTIFS('2024'!$AA:$AA,$B13,'2024'!$AJ:$AJ,AD$2)+COUNTIFS('2025'!$AA:$AA,$B13,'2025'!$AJ:$AJ,AD$2)</f>
        <v>0</v>
      </c>
      <c r="AE13" s="15">
        <f>IFERROR((SUMIF('2022'!$AA:$AA,$B13,'2022'!$AH:$AH)+SUMIF('2023'!$AA:$AA,$B13,'2023'!$AH:$AH)+SUMIF('2024'!$AA:$AA,$B13,'2024'!$AH:$AH)+SUMIF('2025'!$AA:$AA,$B13,'2025'!$AH:$AH))/(COUNTIF('2022'!A:A,B13)+COUNTIF('2023'!A:A,B13)+COUNTIF('2024'!A:A,B13)+COUNTIF('2025'!A:A,B13)),100)</f>
        <v>96</v>
      </c>
      <c r="AF13" s="15">
        <f>IFERROR((SUMIF('2022'!$AA:$AA,$B13,'2022'!$AI:$AI)+SUMIF('2023'!$AA:$AA,$B13,'2023'!$AI:$AI)+SUMIF('2024'!$AA:$AA,$B13,'2024'!$AI:$AI)+SUMIF('2025'!$AA:$AA,$B13,'2025'!$AI:$AI))/(COUNTIF('2022'!A:A,B13)+COUNTIF('2023'!A:A,B13)+COUNTIF('2024'!A:A,B13)+COUNTIF('2025'!A:A,B13)),100)</f>
        <v>68.666666666666671</v>
      </c>
      <c r="AG13" s="12">
        <f>IFERROR(VLOOKUP($B13,'2022'!$AA:$AF,6,0),0)+IFERROR(VLOOKUP($B13,'2023'!$AA:$AF,6,0),0)+IFERROR(VLOOKUP($B13,'2024'!$AA:$AF,6,0),0)+IFERROR(VLOOKUP($B13,'2025'!$AA:$AF,6,0),0)</f>
        <v>10</v>
      </c>
      <c r="AH13" s="14">
        <f>AB13-AC13</f>
        <v>3</v>
      </c>
      <c r="AI13" s="12">
        <f>RANK(AH13,AH:AH,0)</f>
        <v>3</v>
      </c>
      <c r="AJ13" s="12">
        <f>RANK(AF13,AF:AF,1)</f>
        <v>1</v>
      </c>
      <c r="AK13" s="12">
        <f>RANK(AG13,AG:AG,0)</f>
        <v>5</v>
      </c>
      <c r="AL13" s="12">
        <f>(40-AI13)*3+(40-AK13)*2+(40-AJ13)</f>
        <v>220</v>
      </c>
      <c r="AM13" s="37">
        <f>RANK(AL13,AL:AL,0)</f>
        <v>3</v>
      </c>
      <c r="AN13" s="32">
        <f>COUNTIFS('2018'!$AL:$AL,$B13,'2018'!$AU:$AU,AN$2)+COUNTIFS('2019'!$AL:$AL,$B13,'2019'!$AU:$AU,AN$2)+COUNTIFS('2020'!$AL:$AL,$B13,'2020'!$AU:$AU,AN$2)+COUNTIFS('2021'!$AL:$AL,$B13,'2021'!$AU:$AU,AN$2)+COUNTIFS('2022'!$AL:$AL,$B13,'2022'!$AU:$AU,AN$2)+COUNTIFS('2023'!$AL:$AL,$B13,'2023'!$AU:$AU,AN$2)+COUNTIFS('2024'!$AL:$AL,$B13,'2024'!$AU:$AU,AN$2)+COUNTIFS('2025'!$AL:$AL,$B13,'2025'!$AU:$AU,AN$2)</f>
        <v>2</v>
      </c>
      <c r="AO13" s="33">
        <f>COUNTIFS('2018'!$AL:$AL,$B13,'2018'!$AU:$AU,AO$2)+COUNTIFS('2019'!$AL:$AL,$B13,'2019'!$AU:$AU,AO$2)+COUNTIFS('2020'!$AL:$AL,$B13,'2020'!$AU:$AU,AO$2)+COUNTIFS('2021'!$AL:$AL,$B13,'2021'!$AU:$AU,AO$2)+COUNTIFS('2022'!$AL:$AL,$B13,'2022'!$AU:$AU,AO$2)+COUNTIFS('2023'!$AL:$AL,$B13,'2023'!$AU:$AU,AO$2)+COUNTIFS('2024'!$AL:$AL,$B13,'2024'!$AU:$AU,AO$2)+COUNTIFS('2025'!$AL:$AL,$B13,'2025'!$AU:$AU,AO$2)</f>
        <v>3</v>
      </c>
      <c r="AP13" s="33">
        <f>COUNTIFS('2018'!$AL:$AL,$B13,'2018'!$AU:$AU,AP$2)+COUNTIFS('2019'!$AL:$AL,$B13,'2019'!$AU:$AU,AP$2)+COUNTIFS('2020'!$AL:$AL,$B13,'2020'!$AU:$AU,AP$2)+COUNTIFS('2021'!$AL:$AL,$B13,'2021'!$AU:$AU,AP$2)+COUNTIFS('2022'!$AL:$AL,$B13,'2022'!$AU:$AU,AP$2)+COUNTIFS('2023'!$AL:$AL,$B13,'2023'!$AU:$AU,AP$2)+COUNTIFS('2024'!$AL:$AL,$B13,'2024'!$AU:$AU,AP$2)+COUNTIFS('2025'!$AL:$AL,$B13,'2025'!$AU:$AU,AP$2)</f>
        <v>0</v>
      </c>
      <c r="AQ13" s="15">
        <f>IFERROR((SUMIF('2022'!$AL:$AL,$B13,'2022'!$AS:$AS)+SUMIF('2023'!$AL:$AL,$B13,'2023'!$AS:$AS)+SUMIF('2024'!$AL:$AL,$B13,'2024'!$AS:$AS)+SUMIF('2025'!$AL:$AL,$B13,'2025'!$AS:$AS))/(COUNTIF('2022'!A:A,B13)+COUNTIF('2023'!A:A,B13)+COUNTIF('2024'!A:A,B13)+COUNTIF('2025'!A:A,B13)),100)</f>
        <v>101.33333333333333</v>
      </c>
      <c r="AR13" s="15">
        <f>IFERROR((SUMIF('2022'!$AL:$AL,$B13,'2022'!$AT:$AT)+SUMIF('2023'!$AL:$AL,$B13,'2023'!$AT:$AT)+SUMIF('2024'!$AL:$AL,$B13,'2024'!$AT:$AT)+SUMIF('2025'!$AL:$AL,$B13,'2025'!$AT:$AT))/(COUNTIF('2022'!A:A,B13)+COUNTIF('2023'!A:A,B13)+COUNTIF('2024'!A:A,B13)+COUNTIF('2025'!A:A,B13)),100)</f>
        <v>75</v>
      </c>
      <c r="AS13" s="12">
        <f>IFERROR(VLOOKUP($B13,'2022'!$AL:$AQ,6,0),0)+IFERROR(VLOOKUP($B13,'2023'!$AL:$AQ,6,0),0)+IFERROR(VLOOKUP($B13,'2024'!$AL:$AQ,6,0),0)+IFERROR(VLOOKUP($B13,'2025'!$AL:$AQ,6,0),0)</f>
        <v>14</v>
      </c>
      <c r="AT13" s="14">
        <f>AN13-AO13</f>
        <v>-1</v>
      </c>
      <c r="AU13" s="12">
        <f>RANK(AT13,AT:AT,0)</f>
        <v>29</v>
      </c>
      <c r="AV13" s="12">
        <f>RANK(AR13,AR:AR,1)</f>
        <v>10</v>
      </c>
      <c r="AW13" s="12">
        <f>RANK(AS13,AS:AS,0)</f>
        <v>2</v>
      </c>
      <c r="AX13" s="12">
        <f>(40-AU13)*3+(40-AW13)*2+(40-AV13)</f>
        <v>139</v>
      </c>
      <c r="AY13" s="37">
        <f>RANK(AX13,AX:AX,0)</f>
        <v>19</v>
      </c>
      <c r="AZ13" s="13">
        <f>IFERROR(VLOOKUP(B13,'2018'!A:M,13,0),0)+IFERROR(VLOOKUP(B13,'2019'!A:M,13,0),0)+IFERROR(VLOOKUP(B13,'2020'!A:M,13,0),0)+IFERROR(VLOOKUP(B13,'2021'!A:M,13,0),0)+IFERROR(VLOOKUP(B13,'2022'!A:M,13,0),0)+IFERROR(VLOOKUP(B13,'2023'!A:M,13,0),0)+IFERROR(VLOOKUP(B13,'2024'!A:M,13,0),0)+IFERROR(VLOOKUP(B13,'2025'!A:M,13,0),0)</f>
        <v>387</v>
      </c>
      <c r="BA13" s="14">
        <f>IFERROR(VLOOKUP($B13,'2018'!$A:$N,14,0),17)</f>
        <v>2</v>
      </c>
      <c r="BB13" s="14">
        <f>IFERROR(VLOOKUP($B13,'2019'!$A:$N,14,0),17)</f>
        <v>17</v>
      </c>
      <c r="BC13" s="14">
        <f>IFERROR(VLOOKUP($B13,'2020'!$A:$N,14,0),25)</f>
        <v>25</v>
      </c>
      <c r="BD13" s="14">
        <f>IFERROR(VLOOKUP($B13,'2021'!$A:$N,14,0),25)</f>
        <v>23</v>
      </c>
      <c r="BE13" s="14">
        <f>IFERROR(VLOOKUP($B13,'2022'!$A:$N,14,0),25)</f>
        <v>25</v>
      </c>
      <c r="BF13" s="14">
        <f>IFERROR(VLOOKUP($B13,'2023'!$A:$N,14,0),25)</f>
        <v>2</v>
      </c>
      <c r="BG13" s="14">
        <f>IFERROR(VLOOKUP($B13,'2024'!$A:$N,14,0),29)</f>
        <v>6</v>
      </c>
      <c r="BH13" s="14">
        <f>IFERROR(VLOOKUP($B13,'2025'!$A:$N,14,0),25)</f>
        <v>15</v>
      </c>
      <c r="BI13" s="27">
        <f>17-BA13+17-BB13+25-BC13+25-BD13+25-BE13+25-BF13+29-BG13+25-BH13</f>
        <v>73</v>
      </c>
      <c r="BK13">
        <v>4</v>
      </c>
      <c r="BL13" t="s">
        <v>17</v>
      </c>
      <c r="BM13">
        <v>5</v>
      </c>
      <c r="BN13">
        <v>3</v>
      </c>
      <c r="BO13">
        <v>0</v>
      </c>
    </row>
    <row r="14" spans="1:67" customFormat="1" x14ac:dyDescent="0.2">
      <c r="A14" s="39">
        <f>RANK(BI14,BI:BI,0)</f>
        <v>12</v>
      </c>
      <c r="B14" t="s">
        <v>42</v>
      </c>
      <c r="C14" s="13">
        <f>COUNTIF('2022'!A:A,B14)+COUNTIF('2023'!A:A,B14)+COUNTIF('2024'!A:A,B14)+COUNTIF('2025'!A:A,B14)+COUNTIF('2021'!A:A,B14)+COUNTIF('2020'!A:A,B14)+COUNTIF('2019'!A:A,B14)+COUNTIF('2018'!A:A,B14)</f>
        <v>5</v>
      </c>
      <c r="D14" s="20">
        <f>IFERROR(VLOOKUP($B14,'2018'!A:N,3,0),0)+IFERROR(VLOOKUP($B14,'2019'!A:N,3,0),0)+IFERROR(VLOOKUP($B14,'2020'!A:N,3,0),0)++IFERROR(VLOOKUP($B14,'2021'!A:N,3,0),0)+IFERROR(VLOOKUP($B14,'2022'!A:N,3,0),0)+IFERROR(VLOOKUP($B14,'2023'!A:N,3,0),0)+IFERROR(VLOOKUP($B14,'2024'!A:N,3,0),0)+IFERROR(VLOOKUP($B14,'2025'!A:N,3,0),0)</f>
        <v>7</v>
      </c>
      <c r="E14" s="20">
        <f>IFERROR(VLOOKUP($B14,'2018'!A:N,4,0),0)+IFERROR(VLOOKUP($B14,'2019'!A:N,4,0),0)+IFERROR(VLOOKUP($B14,'2020'!A:N,4,0),0)+IFERROR(VLOOKUP($B14,'2021'!A:N,4,0),0)+IFERROR(VLOOKUP($B14,'2022'!A:N,4,0),0)+IFERROR(VLOOKUP($B14,'2023'!A:N,4,0),0)+IFERROR(VLOOKUP($B14,'2024'!A:N,4,0),0)+IFERROR(VLOOKUP($B14,'2025'!A:N,4,0),0)</f>
        <v>5</v>
      </c>
      <c r="F14" s="20">
        <f>IFERROR(VLOOKUP($B14,'2018'!A:N,5,0),0)+IFERROR(VLOOKUP($B14,'2019'!A:N,5,0),0)+IFERROR(VLOOKUP($B14,'2020'!A:N,5,0),0)+IFERROR(VLOOKUP($B14,'2021'!A:N,5,0),0)+IFERROR(VLOOKUP($B14,'2022'!A:N,5,0),0)+IFERROR(VLOOKUP($B14,'2023'!A:N,5,0),0)+IFERROR(VLOOKUP($B14,'2024'!A:N,5,0),0)+IFERROR(VLOOKUP($B14,'2025'!A:N,5,0),0)</f>
        <v>3</v>
      </c>
      <c r="G14" s="21">
        <f>IFERROR((IFERROR(VLOOKUP($B14,'2022'!A:N,6,0),0)+IFERROR(VLOOKUP($B14,'2023'!A:N,6,0),0)+IFERROR(VLOOKUP($B14,'2024'!A:N,6,0),0)+IFERROR(VLOOKUP($B14,'2025'!A:N,6,0),0))/(COUNTIF('2022'!A:A,B14)+COUNTIF('2023'!A:A,B14)+COUNTIF('2024'!A:A,B14)+COUNTIF('2025'!A:A,B14)),100)</f>
        <v>115.75</v>
      </c>
      <c r="H14" s="12">
        <f>IFERROR((IFERROR(VLOOKUP($B14,'2022'!A:N,7,0),0)+IFERROR(VLOOKUP($B14,'2023'!A:N,7,0),0)+IFERROR(VLOOKUP($B14,'2024'!A:N,7,0),0)+IFERROR(VLOOKUP($B14,'2025'!A:N,7,0),0))/(COUNTIF('2022'!A:A,B14)+COUNTIF('2023'!A:A,B14)+COUNTIF('2024'!A:A,B14)+COUNTIF('2025'!A:A,B14)),100)</f>
        <v>77.75</v>
      </c>
      <c r="I14" s="12">
        <f>IFERROR(VLOOKUP($B14,'2022'!A:N,8,0),0)+IFERROR(VLOOKUP($B14,'2023'!A:N,8,0),0)+IFERROR(VLOOKUP($B14,'2024'!A:N,8,0),0)+IFERROR(VLOOKUP($B14,'2025'!A:N,8,0),0)</f>
        <v>3</v>
      </c>
      <c r="J14" s="12">
        <f>D14-E14</f>
        <v>2</v>
      </c>
      <c r="K14" s="12">
        <f>RANK(J14,J:J,0)</f>
        <v>8</v>
      </c>
      <c r="L14" s="12">
        <f>RANK(H14,H:H,1)</f>
        <v>17</v>
      </c>
      <c r="M14" s="12">
        <f>RANK(I14,I:I,0)</f>
        <v>14</v>
      </c>
      <c r="N14" s="12">
        <f>(40-K14)*3+(40-M14)*2+(40-L14)</f>
        <v>171</v>
      </c>
      <c r="O14" s="37">
        <f>RANK(N14,N:N,0)</f>
        <v>11</v>
      </c>
      <c r="P14" s="32">
        <f>COUNTIFS('2018'!$P:$P,$B14,'2018'!$Y:$Y,P$2)+COUNTIFS('2019'!$P:$P,$B14,'2019'!$Y:$Y,P$2)+COUNTIFS('2020'!$P:$P,$B14,'2020'!$Y:$Y,P$2)+COUNTIFS('2021'!$P:$P,$B14,'2021'!$Y:$Y,P$2)+COUNTIFS('2022'!$P:$P,$B14,'2022'!$Y:$Y,P$2)+COUNTIFS('2023'!$P:$P,$B14,'2023'!$Y:$Y,P$2)+COUNTIFS('2024'!$P:$P,$B14,'2024'!$Y:$Y,P$2)+COUNTIFS('2025'!$P:$P,$B14,'2025'!$Y:$Y,P$2)</f>
        <v>3</v>
      </c>
      <c r="Q14" s="33">
        <f>COUNTIFS('2018'!$P:$P,$B14,'2018'!$Y:$Y,Q$2)+COUNTIFS('2019'!$P:$P,$B14,'2019'!$Y:$Y,Q$2)+COUNTIFS('2020'!$P:$P,$B14,'2020'!$Y:$Y,Q$2)+COUNTIFS('2021'!$P:$P,$B14,'2021'!$Y:$Y,Q$2)+COUNTIFS('2022'!$P:$P,$B14,'2022'!$Y:$Y,Q$2)+COUNTIFS('2023'!$P:$P,$B14,'2023'!$Y:$Y,Q$2)+COUNTIFS('2024'!$P:$P,$B14,'2024'!$Y:$Y,Q$2)+COUNTIFS('2025'!$P:$P,$B14,'2025'!$Y:$Y,Q$2)</f>
        <v>1</v>
      </c>
      <c r="R14" s="33">
        <f>COUNTIFS('2018'!$P:$P,$B14,'2018'!$Y:$Y,R$2)+COUNTIFS('2019'!$P:$P,$B14,'2019'!$Y:$Y,R$2)+COUNTIFS('2020'!$P:$P,$B14,'2020'!$Y:$Y,R$2)+COUNTIFS('2021'!$P:$P,$B14,'2021'!$Y:$Y,R$2)+COUNTIFS('2022'!$P:$P,$B14,'2022'!$Y:$Y,R$2)+COUNTIFS('2023'!$P:$P,$B14,'2023'!$Y:$Y,R$2)+COUNTIFS('2024'!$P:$P,$B14,'2024'!$Y:$Y,R$2)+COUNTIFS('2025'!$P:$P,$B14,'2025'!$Y:$Y,R$2)</f>
        <v>1</v>
      </c>
      <c r="S14" s="15">
        <f>IFERROR((SUMIF('2022'!$P:$P,$B14,'2022'!$W:$W)+SUMIF('2023'!$P:$P,$B14,'2023'!$W:$W)+SUMIF('2024'!$P:$P,$B14,'2024'!$W:$W)+SUMIF('2025'!$P:$P,$B14,'2025'!$W:$W))/(COUNTIF('2022'!A:A,B14)+COUNTIF('2023'!A:A,B14)+COUNTIF('2024'!A:A,B14)+COUNTIF('2025'!A:A,B14)),100)</f>
        <v>75</v>
      </c>
      <c r="T14" s="15">
        <f>IFERROR((SUMIF('2022'!$P:$P,$B14,'2022'!$X:$X)+SUMIF('2023'!$P:$P,$B14,'2023'!$X:$X)+SUMIF('2024'!$P:$P,$B14,'2024'!$X:$X)+SUMIF('2025'!$P:$P,$B14,'2025'!$X:$X))/(COUNTIF('2022'!A:A,B14)+COUNTIF('2023'!A:A,B14)+COUNTIF('2024'!A:A,B14)+COUNTIF('2025'!A:A,B14)),100)</f>
        <v>72</v>
      </c>
      <c r="U14" s="12">
        <f>IFERROR(VLOOKUP($B14,'2022'!$P:$U,6,0),0)+IFERROR(VLOOKUP($B14,'2023'!$P:$U,6,0),0)+IFERROR(VLOOKUP($B14,'2024'!$P:$U,6,0),0)+IFERROR(VLOOKUP($B14,'2025'!$P:$U,6,0),0)</f>
        <v>5</v>
      </c>
      <c r="V14" s="14">
        <f>P14-Q14</f>
        <v>2</v>
      </c>
      <c r="W14" s="12">
        <f>RANK(V14,V:V,0)</f>
        <v>3</v>
      </c>
      <c r="X14" s="12">
        <f>RANK(T14,T:T,1)</f>
        <v>19</v>
      </c>
      <c r="Y14" s="12">
        <f>RANK(U14,U:U,0)</f>
        <v>9</v>
      </c>
      <c r="Z14" s="12">
        <f>(40-W14)*3+(40-Y14)*2+(40-X14)</f>
        <v>194</v>
      </c>
      <c r="AA14" s="37">
        <f>RANK(Z14,Z:Z,0)</f>
        <v>7</v>
      </c>
      <c r="AB14" s="32">
        <f>COUNTIFS('2018'!$AA:$AA,$B14,'2018'!$AJ:$AJ,AB$2)+COUNTIFS('2019'!$AA:$AA,$B14,'2019'!$AJ:$AJ,AB$2)+COUNTIFS('2020'!$AA:$AA,$B14,'2020'!$AJ:$AJ,AB$2)+COUNTIFS('2021'!$AA:$AA,$B14,'2021'!$AJ:$AJ,AB$2)+COUNTIFS('2022'!$AA:$AA,$B14,'2022'!$AJ:$AJ,AB$2)+COUNTIFS('2023'!$AA:$AA,$B14,'2023'!$AJ:$AJ,AB$2)+COUNTIFS('2024'!$AA:$AA,$B14,'2024'!$AJ:$AJ,AB$2)+COUNTIFS('2025'!$AA:$AA,$B14,'2025'!$AJ:$AJ,AB$2)</f>
        <v>2</v>
      </c>
      <c r="AC14" s="33">
        <f>COUNTIFS('2018'!$AA:$AA,$B14,'2018'!$AJ:$AJ,AC$2)+COUNTIFS('2019'!$AA:$AA,$B14,'2019'!$AJ:$AJ,AC$2)+COUNTIFS('2020'!$AA:$AA,$B14,'2020'!$AJ:$AJ,AC$2)+COUNTIFS('2021'!$AA:$AA,$B14,'2021'!$AJ:$AJ,AC$2)+COUNTIFS('2022'!$AA:$AA,$B14,'2022'!$AJ:$AJ,AC$2)+COUNTIFS('2023'!$AA:$AA,$B14,'2023'!$AJ:$AJ,AC$2)+COUNTIFS('2024'!$AA:$AA,$B14,'2024'!$AJ:$AJ,AC$2)+COUNTIFS('2025'!$AA:$AA,$B14,'2025'!$AJ:$AJ,AC$2)</f>
        <v>2</v>
      </c>
      <c r="AD14" s="33">
        <f>COUNTIFS('2018'!$AA:$AA,$B14,'2018'!$AJ:$AJ,AD$2)+COUNTIFS('2019'!$AA:$AA,$B14,'2019'!$AJ:$AJ,AD$2)+COUNTIFS('2020'!$AA:$AA,$B14,'2020'!$AJ:$AJ,AD$2)+COUNTIFS('2021'!$AA:$AA,$B14,'2021'!$AJ:$AJ,AD$2)+COUNTIFS('2022'!$AA:$AA,$B14,'2022'!$AJ:$AJ,AD$2)+COUNTIFS('2023'!$AA:$AA,$B14,'2023'!$AJ:$AJ,AD$2)+COUNTIFS('2024'!$AA:$AA,$B14,'2024'!$AJ:$AJ,AD$2)+COUNTIFS('2025'!$AA:$AA,$B14,'2025'!$AJ:$AJ,AD$2)</f>
        <v>1</v>
      </c>
      <c r="AE14" s="15">
        <f>IFERROR((SUMIF('2022'!$AA:$AA,$B14,'2022'!$AH:$AH)+SUMIF('2023'!$AA:$AA,$B14,'2023'!$AH:$AH)+SUMIF('2024'!$AA:$AA,$B14,'2024'!$AH:$AH)+SUMIF('2025'!$AA:$AA,$B14,'2025'!$AH:$AH))/(COUNTIF('2022'!A:A,B14)+COUNTIF('2023'!A:A,B14)+COUNTIF('2024'!A:A,B14)+COUNTIF('2025'!A:A,B14)),100)</f>
        <v>118</v>
      </c>
      <c r="AF14" s="15">
        <f>IFERROR((SUMIF('2022'!$AA:$AA,$B14,'2022'!$AI:$AI)+SUMIF('2023'!$AA:$AA,$B14,'2023'!$AI:$AI)+SUMIF('2024'!$AA:$AA,$B14,'2024'!$AI:$AI)+SUMIF('2025'!$AA:$AA,$B14,'2025'!$AI:$AI))/(COUNTIF('2022'!A:A,B14)+COUNTIF('2023'!A:A,B14)+COUNTIF('2024'!A:A,B14)+COUNTIF('2025'!A:A,B14)),100)</f>
        <v>81.5</v>
      </c>
      <c r="AG14" s="12">
        <f>IFERROR(VLOOKUP($B14,'2022'!$AA:$AF,6,0),0)+IFERROR(VLOOKUP($B14,'2023'!$AA:$AF,6,0),0)+IFERROR(VLOOKUP($B14,'2024'!$AA:$AF,6,0),0)+IFERROR(VLOOKUP($B14,'2025'!$AA:$AF,6,0),0)</f>
        <v>2</v>
      </c>
      <c r="AH14" s="14">
        <f>AB14-AC14</f>
        <v>0</v>
      </c>
      <c r="AI14" s="12">
        <f>RANK(AH14,AH:AH,0)</f>
        <v>13</v>
      </c>
      <c r="AJ14" s="12">
        <f>RANK(AF14,AF:AF,1)</f>
        <v>33</v>
      </c>
      <c r="AK14" s="12">
        <f>RANK(AG14,AG:AG,0)</f>
        <v>14</v>
      </c>
      <c r="AL14" s="12">
        <f>(40-AI14)*3+(40-AK14)*2+(40-AJ14)</f>
        <v>140</v>
      </c>
      <c r="AM14" s="37">
        <f>RANK(AL14,AL:AL,0)</f>
        <v>19</v>
      </c>
      <c r="AN14" s="32">
        <f>COUNTIFS('2018'!$AL:$AL,$B14,'2018'!$AU:$AU,AN$2)+COUNTIFS('2019'!$AL:$AL,$B14,'2019'!$AU:$AU,AN$2)+COUNTIFS('2020'!$AL:$AL,$B14,'2020'!$AU:$AU,AN$2)+COUNTIFS('2021'!$AL:$AL,$B14,'2021'!$AU:$AU,AN$2)+COUNTIFS('2022'!$AL:$AL,$B14,'2022'!$AU:$AU,AN$2)+COUNTIFS('2023'!$AL:$AL,$B14,'2023'!$AU:$AU,AN$2)+COUNTIFS('2024'!$AL:$AL,$B14,'2024'!$AU:$AU,AN$2)+COUNTIFS('2025'!$AL:$AL,$B14,'2025'!$AU:$AU,AN$2)</f>
        <v>2</v>
      </c>
      <c r="AO14" s="33">
        <f>COUNTIFS('2018'!$AL:$AL,$B14,'2018'!$AU:$AU,AO$2)+COUNTIFS('2019'!$AL:$AL,$B14,'2019'!$AU:$AU,AO$2)+COUNTIFS('2020'!$AL:$AL,$B14,'2020'!$AU:$AU,AO$2)+COUNTIFS('2021'!$AL:$AL,$B14,'2021'!$AU:$AU,AO$2)+COUNTIFS('2022'!$AL:$AL,$B14,'2022'!$AU:$AU,AO$2)+COUNTIFS('2023'!$AL:$AL,$B14,'2023'!$AU:$AU,AO$2)+COUNTIFS('2024'!$AL:$AL,$B14,'2024'!$AU:$AU,AO$2)+COUNTIFS('2025'!$AL:$AL,$B14,'2025'!$AU:$AU,AO$2)</f>
        <v>2</v>
      </c>
      <c r="AP14" s="33">
        <f>COUNTIFS('2018'!$AL:$AL,$B14,'2018'!$AU:$AU,AP$2)+COUNTIFS('2019'!$AL:$AL,$B14,'2019'!$AU:$AU,AP$2)+COUNTIFS('2020'!$AL:$AL,$B14,'2020'!$AU:$AU,AP$2)+COUNTIFS('2021'!$AL:$AL,$B14,'2021'!$AU:$AU,AP$2)+COUNTIFS('2022'!$AL:$AL,$B14,'2022'!$AU:$AU,AP$2)+COUNTIFS('2023'!$AL:$AL,$B14,'2023'!$AU:$AU,AP$2)+COUNTIFS('2024'!$AL:$AL,$B14,'2024'!$AU:$AU,AP$2)+COUNTIFS('2025'!$AL:$AL,$B14,'2025'!$AU:$AU,AP$2)</f>
        <v>1</v>
      </c>
      <c r="AQ14" s="15">
        <f>IFERROR((SUMIF('2022'!$AL:$AL,$B14,'2022'!$AS:$AS)+SUMIF('2023'!$AL:$AL,$B14,'2023'!$AS:$AS)+SUMIF('2024'!$AL:$AL,$B14,'2024'!$AS:$AS)+SUMIF('2025'!$AL:$AL,$B14,'2025'!$AS:$AS))/(COUNTIF('2022'!A:A,B14)+COUNTIF('2023'!A:A,B14)+COUNTIF('2024'!A:A,B14)+COUNTIF('2025'!A:A,B14)),100)</f>
        <v>113.5</v>
      </c>
      <c r="AR14" s="15">
        <f>IFERROR((SUMIF('2022'!$AL:$AL,$B14,'2022'!$AT:$AT)+SUMIF('2023'!$AL:$AL,$B14,'2023'!$AT:$AT)+SUMIF('2024'!$AL:$AL,$B14,'2024'!$AT:$AT)+SUMIF('2025'!$AL:$AL,$B14,'2025'!$AT:$AT))/(COUNTIF('2022'!A:A,B14)+COUNTIF('2023'!A:A,B14)+COUNTIF('2024'!A:A,B14)+COUNTIF('2025'!A:A,B14)),100)</f>
        <v>74</v>
      </c>
      <c r="AS14" s="12">
        <f>IFERROR(VLOOKUP($B14,'2022'!$AL:$AQ,6,0),0)+IFERROR(VLOOKUP($B14,'2023'!$AL:$AQ,6,0),0)+IFERROR(VLOOKUP($B14,'2024'!$AL:$AQ,6,0),0)+IFERROR(VLOOKUP($B14,'2025'!$AL:$AQ,6,0),0)</f>
        <v>-4</v>
      </c>
      <c r="AT14" s="14">
        <f>AN14-AO14</f>
        <v>0</v>
      </c>
      <c r="AU14" s="12">
        <f>RANK(AT14,AT:AT,0)</f>
        <v>12</v>
      </c>
      <c r="AV14" s="12">
        <f>RANK(AR14,AR:AR,1)</f>
        <v>7</v>
      </c>
      <c r="AW14" s="12">
        <f>RANK(AS14,AS:AS,0)</f>
        <v>32</v>
      </c>
      <c r="AX14" s="12">
        <f>(40-AU14)*3+(40-AW14)*2+(40-AV14)</f>
        <v>133</v>
      </c>
      <c r="AY14" s="37">
        <f>RANK(AX14,AX:AX,0)</f>
        <v>22</v>
      </c>
      <c r="AZ14" s="13">
        <f>IFERROR(VLOOKUP(B14,'2018'!A:M,13,0),0)+IFERROR(VLOOKUP(B14,'2019'!A:M,13,0),0)+IFERROR(VLOOKUP(B14,'2020'!A:M,13,0),0)+IFERROR(VLOOKUP(B14,'2021'!A:M,13,0),0)+IFERROR(VLOOKUP(B14,'2022'!A:M,13,0),0)+IFERROR(VLOOKUP(B14,'2023'!A:M,13,0),0)+IFERROR(VLOOKUP(B14,'2024'!A:M,13,0),0)+IFERROR(VLOOKUP(B14,'2025'!A:M,13,0),0)</f>
        <v>322</v>
      </c>
      <c r="BA14" s="14">
        <f>IFERROR(VLOOKUP($B14,'2018'!$A:$N,14,0),17)</f>
        <v>17</v>
      </c>
      <c r="BB14" s="14">
        <f>IFERROR(VLOOKUP($B14,'2019'!$A:$N,14,0),17)</f>
        <v>15</v>
      </c>
      <c r="BC14" s="14">
        <f>IFERROR(VLOOKUP($B14,'2020'!$A:$N,14,0),25)</f>
        <v>7</v>
      </c>
      <c r="BD14" s="14">
        <f>IFERROR(VLOOKUP($B14,'2021'!$A:$N,14,0),25)</f>
        <v>4</v>
      </c>
      <c r="BE14" s="14">
        <f>IFERROR(VLOOKUP($B14,'2022'!$A:$N,14,0),25)</f>
        <v>9</v>
      </c>
      <c r="BF14" s="14">
        <f>IFERROR(VLOOKUP($B14,'2023'!$A:$N,14,0),25)</f>
        <v>25</v>
      </c>
      <c r="BG14" s="14">
        <f>IFERROR(VLOOKUP($B14,'2024'!$A:$N,14,0),29)</f>
        <v>14</v>
      </c>
      <c r="BH14" s="14">
        <f>IFERROR(VLOOKUP($B14,'2025'!$A:$N,14,0),25)</f>
        <v>25</v>
      </c>
      <c r="BI14" s="27">
        <f>17-BA14+17-BB14+25-BC14+25-BD14+25-BE14+25-BF14+29-BG14+25-BH14</f>
        <v>72</v>
      </c>
      <c r="BK14">
        <v>5</v>
      </c>
      <c r="BL14" t="s">
        <v>18</v>
      </c>
      <c r="BM14">
        <v>6</v>
      </c>
      <c r="BN14">
        <v>1</v>
      </c>
      <c r="BO14">
        <v>1</v>
      </c>
    </row>
    <row r="15" spans="1:67" customFormat="1" x14ac:dyDescent="0.2">
      <c r="A15" s="39">
        <f>RANK(BI15,BI:BI,0)</f>
        <v>12</v>
      </c>
      <c r="B15" t="s">
        <v>55</v>
      </c>
      <c r="C15" s="13">
        <f>COUNTIF('2022'!A:A,B15)+COUNTIF('2023'!A:A,B15)+COUNTIF('2024'!A:A,B15)+COUNTIF('2025'!A:A,B15)+COUNTIF('2021'!A:A,B15)+COUNTIF('2020'!A:A,B15)+COUNTIF('2019'!A:A,B15)+COUNTIF('2018'!A:A,B15)</f>
        <v>7</v>
      </c>
      <c r="D15" s="20">
        <f>IFERROR(VLOOKUP($B15,'2018'!A:N,3,0),0)+IFERROR(VLOOKUP($B15,'2019'!A:N,3,0),0)+IFERROR(VLOOKUP($B15,'2020'!A:N,3,0),0)++IFERROR(VLOOKUP($B15,'2021'!A:N,3,0),0)+IFERROR(VLOOKUP($B15,'2022'!A:N,3,0),0)+IFERROR(VLOOKUP($B15,'2023'!A:N,3,0),0)+IFERROR(VLOOKUP($B15,'2024'!A:N,3,0),0)+IFERROR(VLOOKUP($B15,'2025'!A:N,3,0),0)</f>
        <v>7</v>
      </c>
      <c r="E15" s="20">
        <f>IFERROR(VLOOKUP($B15,'2018'!A:N,4,0),0)+IFERROR(VLOOKUP($B15,'2019'!A:N,4,0),0)+IFERROR(VLOOKUP($B15,'2020'!A:N,4,0),0)+IFERROR(VLOOKUP($B15,'2021'!A:N,4,0),0)+IFERROR(VLOOKUP($B15,'2022'!A:N,4,0),0)+IFERROR(VLOOKUP($B15,'2023'!A:N,4,0),0)+IFERROR(VLOOKUP($B15,'2024'!A:N,4,0),0)+IFERROR(VLOOKUP($B15,'2025'!A:N,4,0),0)</f>
        <v>12</v>
      </c>
      <c r="F15" s="20">
        <f>IFERROR(VLOOKUP($B15,'2018'!A:N,5,0),0)+IFERROR(VLOOKUP($B15,'2019'!A:N,5,0),0)+IFERROR(VLOOKUP($B15,'2020'!A:N,5,0),0)+IFERROR(VLOOKUP($B15,'2021'!A:N,5,0),0)+IFERROR(VLOOKUP($B15,'2022'!A:N,5,0),0)+IFERROR(VLOOKUP($B15,'2023'!A:N,5,0),0)+IFERROR(VLOOKUP($B15,'2024'!A:N,5,0),0)+IFERROR(VLOOKUP($B15,'2025'!A:N,5,0),0)</f>
        <v>2</v>
      </c>
      <c r="G15" s="21">
        <f>IFERROR((IFERROR(VLOOKUP($B15,'2022'!A:N,6,0),0)+IFERROR(VLOOKUP($B15,'2023'!A:N,6,0),0)+IFERROR(VLOOKUP($B15,'2024'!A:N,6,0),0)+IFERROR(VLOOKUP($B15,'2025'!A:N,6,0),0))/(COUNTIF('2022'!A:A,B15)+COUNTIF('2023'!A:A,B15)+COUNTIF('2024'!A:A,B15)+COUNTIF('2025'!A:A,B15)),100)</f>
        <v>109.625</v>
      </c>
      <c r="H15" s="12">
        <f>IFERROR((IFERROR(VLOOKUP($B15,'2022'!A:N,7,0),0)+IFERROR(VLOOKUP($B15,'2023'!A:N,7,0),0)+IFERROR(VLOOKUP($B15,'2024'!A:N,7,0),0)+IFERROR(VLOOKUP($B15,'2025'!A:N,7,0),0))/(COUNTIF('2022'!A:A,B15)+COUNTIF('2023'!A:A,B15)+COUNTIF('2024'!A:A,B15)+COUNTIF('2025'!A:A,B15)),100)</f>
        <v>82.375</v>
      </c>
      <c r="I15" s="12">
        <f>IFERROR(VLOOKUP($B15,'2022'!A:N,8,0),0)+IFERROR(VLOOKUP($B15,'2023'!A:N,8,0),0)+IFERROR(VLOOKUP($B15,'2024'!A:N,8,0),0)+IFERROR(VLOOKUP($B15,'2025'!A:N,8,0),0)</f>
        <v>-25</v>
      </c>
      <c r="J15" s="12">
        <f>D15-E15</f>
        <v>-5</v>
      </c>
      <c r="K15" s="12">
        <f>RANK(J15,J:J,0)</f>
        <v>40</v>
      </c>
      <c r="L15" s="12">
        <f>RANK(H15,H:H,1)</f>
        <v>35</v>
      </c>
      <c r="M15" s="12">
        <f>RANK(I15,I:I,0)</f>
        <v>43</v>
      </c>
      <c r="N15" s="12">
        <f>(40-K15)*3+(40-M15)*2+(40-L15)</f>
        <v>-1</v>
      </c>
      <c r="O15" s="37">
        <f>RANK(N15,N:N,0)</f>
        <v>43</v>
      </c>
      <c r="P15" s="32">
        <f>COUNTIFS('2018'!$P:$P,$B15,'2018'!$Y:$Y,P$2)+COUNTIFS('2019'!$P:$P,$B15,'2019'!$Y:$Y,P$2)+COUNTIFS('2020'!$P:$P,$B15,'2020'!$Y:$Y,P$2)+COUNTIFS('2021'!$P:$P,$B15,'2021'!$Y:$Y,P$2)+COUNTIFS('2022'!$P:$P,$B15,'2022'!$Y:$Y,P$2)+COUNTIFS('2023'!$P:$P,$B15,'2023'!$Y:$Y,P$2)+COUNTIFS('2024'!$P:$P,$B15,'2024'!$Y:$Y,P$2)+COUNTIFS('2025'!$P:$P,$B15,'2025'!$Y:$Y,P$2)</f>
        <v>2</v>
      </c>
      <c r="Q15" s="33">
        <f>COUNTIFS('2018'!$P:$P,$B15,'2018'!$Y:$Y,Q$2)+COUNTIFS('2019'!$P:$P,$B15,'2019'!$Y:$Y,Q$2)+COUNTIFS('2020'!$P:$P,$B15,'2020'!$Y:$Y,Q$2)+COUNTIFS('2021'!$P:$P,$B15,'2021'!$Y:$Y,Q$2)+COUNTIFS('2022'!$P:$P,$B15,'2022'!$Y:$Y,Q$2)+COUNTIFS('2023'!$P:$P,$B15,'2023'!$Y:$Y,Q$2)+COUNTIFS('2024'!$P:$P,$B15,'2024'!$Y:$Y,Q$2)+COUNTIFS('2025'!$P:$P,$B15,'2025'!$Y:$Y,Q$2)</f>
        <v>3</v>
      </c>
      <c r="R15" s="33">
        <f>COUNTIFS('2018'!$P:$P,$B15,'2018'!$Y:$Y,R$2)+COUNTIFS('2019'!$P:$P,$B15,'2019'!$Y:$Y,R$2)+COUNTIFS('2020'!$P:$P,$B15,'2020'!$Y:$Y,R$2)+COUNTIFS('2021'!$P:$P,$B15,'2021'!$Y:$Y,R$2)+COUNTIFS('2022'!$P:$P,$B15,'2022'!$Y:$Y,R$2)+COUNTIFS('2023'!$P:$P,$B15,'2023'!$Y:$Y,R$2)+COUNTIFS('2024'!$P:$P,$B15,'2024'!$Y:$Y,R$2)+COUNTIFS('2025'!$P:$P,$B15,'2025'!$Y:$Y,R$2)</f>
        <v>2</v>
      </c>
      <c r="S15" s="15">
        <f>IFERROR((SUMIF('2022'!$P:$P,$B15,'2022'!$W:$W)+SUMIF('2023'!$P:$P,$B15,'2023'!$W:$W)+SUMIF('2024'!$P:$P,$B15,'2024'!$W:$W)+SUMIF('2025'!$P:$P,$B15,'2025'!$W:$W))/(COUNTIF('2022'!A:A,B15)+COUNTIF('2023'!A:A,B15)+COUNTIF('2024'!A:A,B15)+COUNTIF('2025'!A:A,B15)),100)</f>
        <v>84</v>
      </c>
      <c r="T15" s="15">
        <f>IFERROR((SUMIF('2022'!$P:$P,$B15,'2022'!$X:$X)+SUMIF('2023'!$P:$P,$B15,'2023'!$X:$X)+SUMIF('2024'!$P:$P,$B15,'2024'!$X:$X)+SUMIF('2025'!$P:$P,$B15,'2025'!$X:$X))/(COUNTIF('2022'!A:A,B15)+COUNTIF('2023'!A:A,B15)+COUNTIF('2024'!A:A,B15)+COUNTIF('2025'!A:A,B15)),100)</f>
        <v>76.5</v>
      </c>
      <c r="U15" s="12">
        <f>IFERROR(VLOOKUP($B15,'2022'!$P:$U,6,0),0)+IFERROR(VLOOKUP($B15,'2023'!$P:$U,6,0),0)+IFERROR(VLOOKUP($B15,'2024'!$P:$U,6,0),0)+IFERROR(VLOOKUP($B15,'2025'!$P:$U,6,0),0)</f>
        <v>-4</v>
      </c>
      <c r="V15" s="14">
        <f>P15-Q15</f>
        <v>-1</v>
      </c>
      <c r="W15" s="12">
        <f>RANK(V15,V:V,0)</f>
        <v>26</v>
      </c>
      <c r="X15" s="12">
        <f>RANK(T15,T:T,1)</f>
        <v>32</v>
      </c>
      <c r="Y15" s="12">
        <f>RANK(U15,U:U,0)</f>
        <v>31</v>
      </c>
      <c r="Z15" s="12">
        <f>(40-W15)*3+(40-Y15)*2+(40-X15)</f>
        <v>68</v>
      </c>
      <c r="AA15" s="37">
        <f>RANK(Z15,Z:Z,0)</f>
        <v>31</v>
      </c>
      <c r="AB15" s="32">
        <f>COUNTIFS('2018'!$AA:$AA,$B15,'2018'!$AJ:$AJ,AB$2)+COUNTIFS('2019'!$AA:$AA,$B15,'2019'!$AJ:$AJ,AB$2)+COUNTIFS('2020'!$AA:$AA,$B15,'2020'!$AJ:$AJ,AB$2)+COUNTIFS('2021'!$AA:$AA,$B15,'2021'!$AJ:$AJ,AB$2)+COUNTIFS('2022'!$AA:$AA,$B15,'2022'!$AJ:$AJ,AB$2)+COUNTIFS('2023'!$AA:$AA,$B15,'2023'!$AJ:$AJ,AB$2)+COUNTIFS('2024'!$AA:$AA,$B15,'2024'!$AJ:$AJ,AB$2)+COUNTIFS('2025'!$AA:$AA,$B15,'2025'!$AJ:$AJ,AB$2)</f>
        <v>3</v>
      </c>
      <c r="AC15" s="33">
        <f>COUNTIFS('2018'!$AA:$AA,$B15,'2018'!$AJ:$AJ,AC$2)+COUNTIFS('2019'!$AA:$AA,$B15,'2019'!$AJ:$AJ,AC$2)+COUNTIFS('2020'!$AA:$AA,$B15,'2020'!$AJ:$AJ,AC$2)+COUNTIFS('2021'!$AA:$AA,$B15,'2021'!$AJ:$AJ,AC$2)+COUNTIFS('2022'!$AA:$AA,$B15,'2022'!$AJ:$AJ,AC$2)+COUNTIFS('2023'!$AA:$AA,$B15,'2023'!$AJ:$AJ,AC$2)+COUNTIFS('2024'!$AA:$AA,$B15,'2024'!$AJ:$AJ,AC$2)+COUNTIFS('2025'!$AA:$AA,$B15,'2025'!$AJ:$AJ,AC$2)</f>
        <v>4</v>
      </c>
      <c r="AD15" s="33">
        <f>COUNTIFS('2018'!$AA:$AA,$B15,'2018'!$AJ:$AJ,AD$2)+COUNTIFS('2019'!$AA:$AA,$B15,'2019'!$AJ:$AJ,AD$2)+COUNTIFS('2020'!$AA:$AA,$B15,'2020'!$AJ:$AJ,AD$2)+COUNTIFS('2021'!$AA:$AA,$B15,'2021'!$AJ:$AJ,AD$2)+COUNTIFS('2022'!$AA:$AA,$B15,'2022'!$AJ:$AJ,AD$2)+COUNTIFS('2023'!$AA:$AA,$B15,'2023'!$AJ:$AJ,AD$2)+COUNTIFS('2024'!$AA:$AA,$B15,'2024'!$AJ:$AJ,AD$2)+COUNTIFS('2025'!$AA:$AA,$B15,'2025'!$AJ:$AJ,AD$2)</f>
        <v>0</v>
      </c>
      <c r="AE15" s="15">
        <f>IFERROR((SUMIF('2022'!$AA:$AA,$B15,'2022'!$AH:$AH)+SUMIF('2023'!$AA:$AA,$B15,'2023'!$AH:$AH)+SUMIF('2024'!$AA:$AA,$B15,'2024'!$AH:$AH)+SUMIF('2025'!$AA:$AA,$B15,'2025'!$AH:$AH))/(COUNTIF('2022'!A:A,B15)+COUNTIF('2023'!A:A,B15)+COUNTIF('2024'!A:A,B15)+COUNTIF('2025'!A:A,B15)),100)</f>
        <v>109.75</v>
      </c>
      <c r="AF15" s="15">
        <f>IFERROR((SUMIF('2022'!$AA:$AA,$B15,'2022'!$AI:$AI)+SUMIF('2023'!$AA:$AA,$B15,'2023'!$AI:$AI)+SUMIF('2024'!$AA:$AA,$B15,'2024'!$AI:$AI)+SUMIF('2025'!$AA:$AA,$B15,'2025'!$AI:$AI))/(COUNTIF('2022'!A:A,B15)+COUNTIF('2023'!A:A,B15)+COUNTIF('2024'!A:A,B15)+COUNTIF('2025'!A:A,B15)),100)</f>
        <v>83</v>
      </c>
      <c r="AG15" s="12">
        <f>IFERROR(VLOOKUP($B15,'2022'!$AA:$AF,6,0),0)+IFERROR(VLOOKUP($B15,'2023'!$AA:$AF,6,0),0)+IFERROR(VLOOKUP($B15,'2024'!$AA:$AF,6,0),0)+IFERROR(VLOOKUP($B15,'2025'!$AA:$AF,6,0),0)</f>
        <v>-10</v>
      </c>
      <c r="AH15" s="14">
        <f>AB15-AC15</f>
        <v>-1</v>
      </c>
      <c r="AI15" s="12">
        <f>RANK(AH15,AH:AH,0)</f>
        <v>27</v>
      </c>
      <c r="AJ15" s="12">
        <f>RANK(AF15,AF:AF,1)</f>
        <v>36</v>
      </c>
      <c r="AK15" s="12">
        <f>RANK(AG15,AG:AG,0)</f>
        <v>42</v>
      </c>
      <c r="AL15" s="12">
        <f>(40-AI15)*3+(40-AK15)*2+(40-AJ15)</f>
        <v>39</v>
      </c>
      <c r="AM15" s="37">
        <f>RANK(AL15,AL:AL,0)</f>
        <v>39</v>
      </c>
      <c r="AN15" s="32">
        <f>COUNTIFS('2018'!$AL:$AL,$B15,'2018'!$AU:$AU,AN$2)+COUNTIFS('2019'!$AL:$AL,$B15,'2019'!$AU:$AU,AN$2)+COUNTIFS('2020'!$AL:$AL,$B15,'2020'!$AU:$AU,AN$2)+COUNTIFS('2021'!$AL:$AL,$B15,'2021'!$AU:$AU,AN$2)+COUNTIFS('2022'!$AL:$AL,$B15,'2022'!$AU:$AU,AN$2)+COUNTIFS('2023'!$AL:$AL,$B15,'2023'!$AU:$AU,AN$2)+COUNTIFS('2024'!$AL:$AL,$B15,'2024'!$AU:$AU,AN$2)+COUNTIFS('2025'!$AL:$AL,$B15,'2025'!$AU:$AU,AN$2)</f>
        <v>2</v>
      </c>
      <c r="AO15" s="33">
        <f>COUNTIFS('2018'!$AL:$AL,$B15,'2018'!$AU:$AU,AO$2)+COUNTIFS('2019'!$AL:$AL,$B15,'2019'!$AU:$AU,AO$2)+COUNTIFS('2020'!$AL:$AL,$B15,'2020'!$AU:$AU,AO$2)+COUNTIFS('2021'!$AL:$AL,$B15,'2021'!$AU:$AU,AO$2)+COUNTIFS('2022'!$AL:$AL,$B15,'2022'!$AU:$AU,AO$2)+COUNTIFS('2023'!$AL:$AL,$B15,'2023'!$AU:$AU,AO$2)+COUNTIFS('2024'!$AL:$AL,$B15,'2024'!$AU:$AU,AO$2)+COUNTIFS('2025'!$AL:$AL,$B15,'2025'!$AU:$AU,AO$2)</f>
        <v>5</v>
      </c>
      <c r="AP15" s="33">
        <f>COUNTIFS('2018'!$AL:$AL,$B15,'2018'!$AU:$AU,AP$2)+COUNTIFS('2019'!$AL:$AL,$B15,'2019'!$AU:$AU,AP$2)+COUNTIFS('2020'!$AL:$AL,$B15,'2020'!$AU:$AU,AP$2)+COUNTIFS('2021'!$AL:$AL,$B15,'2021'!$AU:$AU,AP$2)+COUNTIFS('2022'!$AL:$AL,$B15,'2022'!$AU:$AU,AP$2)+COUNTIFS('2023'!$AL:$AL,$B15,'2023'!$AU:$AU,AP$2)+COUNTIFS('2024'!$AL:$AL,$B15,'2024'!$AU:$AU,AP$2)+COUNTIFS('2025'!$AL:$AL,$B15,'2025'!$AU:$AU,AP$2)</f>
        <v>0</v>
      </c>
      <c r="AQ15" s="15">
        <f>IFERROR((SUMIF('2022'!$AL:$AL,$B15,'2022'!$AS:$AS)+SUMIF('2023'!$AL:$AL,$B15,'2023'!$AS:$AS)+SUMIF('2024'!$AL:$AL,$B15,'2024'!$AS:$AS)+SUMIF('2025'!$AL:$AL,$B15,'2025'!$AS:$AS))/(COUNTIF('2022'!A:A,B15)+COUNTIF('2023'!A:A,B15)+COUNTIF('2024'!A:A,B15)+COUNTIF('2025'!A:A,B15)),100)</f>
        <v>109.5</v>
      </c>
      <c r="AR15" s="15">
        <f>IFERROR((SUMIF('2022'!$AL:$AL,$B15,'2022'!$AT:$AT)+SUMIF('2023'!$AL:$AL,$B15,'2023'!$AT:$AT)+SUMIF('2024'!$AL:$AL,$B15,'2024'!$AT:$AT)+SUMIF('2025'!$AL:$AL,$B15,'2025'!$AT:$AT))/(COUNTIF('2022'!A:A,B15)+COUNTIF('2023'!A:A,B15)+COUNTIF('2024'!A:A,B15)+COUNTIF('2025'!A:A,B15)),100)</f>
        <v>81.75</v>
      </c>
      <c r="AS15" s="12">
        <f>IFERROR(VLOOKUP($B15,'2022'!$AL:$AQ,6,0),0)+IFERROR(VLOOKUP($B15,'2023'!$AL:$AQ,6,0),0)+IFERROR(VLOOKUP($B15,'2024'!$AL:$AQ,6,0),0)+IFERROR(VLOOKUP($B15,'2025'!$AL:$AQ,6,0),0)</f>
        <v>-11</v>
      </c>
      <c r="AT15" s="14">
        <f>AN15-AO15</f>
        <v>-3</v>
      </c>
      <c r="AU15" s="12">
        <f>RANK(AT15,AT:AT,0)</f>
        <v>42</v>
      </c>
      <c r="AV15" s="12">
        <f>RANK(AR15,AR:AR,1)</f>
        <v>28</v>
      </c>
      <c r="AW15" s="12">
        <f>RANK(AS15,AS:AS,0)</f>
        <v>44</v>
      </c>
      <c r="AX15" s="12">
        <f>(40-AU15)*3+(40-AW15)*2+(40-AV15)</f>
        <v>-2</v>
      </c>
      <c r="AY15" s="37">
        <f>RANK(AX15,AX:AX,0)</f>
        <v>43</v>
      </c>
      <c r="AZ15" s="13">
        <f>IFERROR(VLOOKUP(B15,'2018'!A:M,13,0),0)+IFERROR(VLOOKUP(B15,'2019'!A:M,13,0),0)+IFERROR(VLOOKUP(B15,'2020'!A:M,13,0),0)+IFERROR(VLOOKUP(B15,'2021'!A:M,13,0),0)+IFERROR(VLOOKUP(B15,'2022'!A:M,13,0),0)+IFERROR(VLOOKUP(B15,'2023'!A:M,13,0),0)+IFERROR(VLOOKUP(B15,'2024'!A:M,13,0),0)+IFERROR(VLOOKUP(B15,'2025'!A:M,13,0),0)</f>
        <v>306</v>
      </c>
      <c r="BA15" s="14">
        <f>IFERROR(VLOOKUP($B15,'2018'!$A:$N,14,0),17)</f>
        <v>2</v>
      </c>
      <c r="BB15" s="14">
        <f>IFERROR(VLOOKUP($B15,'2019'!$A:$N,14,0),17)</f>
        <v>17</v>
      </c>
      <c r="BC15" s="14">
        <f>IFERROR(VLOOKUP($B15,'2020'!$A:$N,14,0),25)</f>
        <v>12</v>
      </c>
      <c r="BD15" s="14">
        <f>IFERROR(VLOOKUP($B15,'2021'!$A:$N,14,0),25)</f>
        <v>10</v>
      </c>
      <c r="BE15" s="14">
        <f>IFERROR(VLOOKUP($B15,'2022'!$A:$N,14,0),25)</f>
        <v>22</v>
      </c>
      <c r="BF15" s="14">
        <f>IFERROR(VLOOKUP($B15,'2023'!$A:$N,14,0),25)</f>
        <v>15</v>
      </c>
      <c r="BG15" s="14">
        <f>IFERROR(VLOOKUP($B15,'2024'!$A:$N,14,0),29)</f>
        <v>18</v>
      </c>
      <c r="BH15" s="14">
        <f>IFERROR(VLOOKUP($B15,'2025'!$A:$N,14,0),25)</f>
        <v>20</v>
      </c>
      <c r="BI15" s="27">
        <f>17-BA15+17-BB15+25-BC15+25-BD15+25-BE15+25-BF15+29-BG15+25-BH15</f>
        <v>72</v>
      </c>
    </row>
    <row r="16" spans="1:67" customFormat="1" x14ac:dyDescent="0.2">
      <c r="A16" s="39">
        <f>RANK(BI16,BI:BI,0)</f>
        <v>14</v>
      </c>
      <c r="B16" t="s">
        <v>57</v>
      </c>
      <c r="C16" s="13">
        <f>COUNTIF('2022'!A:A,B16)+COUNTIF('2023'!A:A,B16)+COUNTIF('2024'!A:A,B16)+COUNTIF('2025'!A:A,B16)+COUNTIF('2021'!A:A,B16)+COUNTIF('2020'!A:A,B16)+COUNTIF('2019'!A:A,B16)+COUNTIF('2018'!A:A,B16)</f>
        <v>6</v>
      </c>
      <c r="D16" s="20">
        <f>IFERROR(VLOOKUP($B16,'2018'!A:N,3,0),0)+IFERROR(VLOOKUP($B16,'2019'!A:N,3,0),0)+IFERROR(VLOOKUP($B16,'2020'!A:N,3,0),0)++IFERROR(VLOOKUP($B16,'2021'!A:N,3,0),0)+IFERROR(VLOOKUP($B16,'2022'!A:N,3,0),0)+IFERROR(VLOOKUP($B16,'2023'!A:N,3,0),0)+IFERROR(VLOOKUP($B16,'2024'!A:N,3,0),0)+IFERROR(VLOOKUP($B16,'2025'!A:N,3,0),0)</f>
        <v>6</v>
      </c>
      <c r="E16" s="20">
        <f>IFERROR(VLOOKUP($B16,'2018'!A:N,4,0),0)+IFERROR(VLOOKUP($B16,'2019'!A:N,4,0),0)+IFERROR(VLOOKUP($B16,'2020'!A:N,4,0),0)+IFERROR(VLOOKUP($B16,'2021'!A:N,4,0),0)+IFERROR(VLOOKUP($B16,'2022'!A:N,4,0),0)+IFERROR(VLOOKUP($B16,'2023'!A:N,4,0),0)+IFERROR(VLOOKUP($B16,'2024'!A:N,4,0),0)+IFERROR(VLOOKUP($B16,'2025'!A:N,4,0),0)</f>
        <v>10</v>
      </c>
      <c r="F16" s="20">
        <f>IFERROR(VLOOKUP($B16,'2018'!A:N,5,0),0)+IFERROR(VLOOKUP($B16,'2019'!A:N,5,0),0)+IFERROR(VLOOKUP($B16,'2020'!A:N,5,0),0)+IFERROR(VLOOKUP($B16,'2021'!A:N,5,0),0)+IFERROR(VLOOKUP($B16,'2022'!A:N,5,0),0)+IFERROR(VLOOKUP($B16,'2023'!A:N,5,0),0)+IFERROR(VLOOKUP($B16,'2024'!A:N,5,0),0)+IFERROR(VLOOKUP($B16,'2025'!A:N,5,0),0)</f>
        <v>2</v>
      </c>
      <c r="G16" s="21">
        <f>IFERROR((IFERROR(VLOOKUP($B16,'2022'!A:N,6,0),0)+IFERROR(VLOOKUP($B16,'2023'!A:N,6,0),0)+IFERROR(VLOOKUP($B16,'2024'!A:N,6,0),0)+IFERROR(VLOOKUP($B16,'2025'!A:N,6,0),0))/(COUNTIF('2022'!A:A,B16)+COUNTIF('2023'!A:A,B16)+COUNTIF('2024'!A:A,B16)+COUNTIF('2025'!A:A,B16)),100)</f>
        <v>96.833333333333329</v>
      </c>
      <c r="H16" s="12">
        <f>IFERROR((IFERROR(VLOOKUP($B16,'2022'!A:N,7,0),0)+IFERROR(VLOOKUP($B16,'2023'!A:N,7,0),0)+IFERROR(VLOOKUP($B16,'2024'!A:N,7,0),0)+IFERROR(VLOOKUP($B16,'2025'!A:N,7,0),0))/(COUNTIF('2022'!A:A,B16)+COUNTIF('2023'!A:A,B16)+COUNTIF('2024'!A:A,B16)+COUNTIF('2025'!A:A,B16)),100)</f>
        <v>77.666666666666671</v>
      </c>
      <c r="I16" s="12">
        <f>IFERROR(VLOOKUP($B16,'2022'!A:N,8,0),0)+IFERROR(VLOOKUP($B16,'2023'!A:N,8,0),0)+IFERROR(VLOOKUP($B16,'2024'!A:N,8,0),0)+IFERROR(VLOOKUP($B16,'2025'!A:N,8,0),0)</f>
        <v>-6</v>
      </c>
      <c r="J16" s="12">
        <f>D16-E16</f>
        <v>-4</v>
      </c>
      <c r="K16" s="12">
        <f>RANK(J16,J:J,0)</f>
        <v>36</v>
      </c>
      <c r="L16" s="12">
        <f>RANK(H16,H:H,1)</f>
        <v>16</v>
      </c>
      <c r="M16" s="12">
        <f>RANK(I16,I:I,0)</f>
        <v>34</v>
      </c>
      <c r="N16" s="12">
        <f>(40-K16)*3+(40-M16)*2+(40-L16)</f>
        <v>48</v>
      </c>
      <c r="O16" s="37">
        <f>RANK(N16,N:N,0)</f>
        <v>35</v>
      </c>
      <c r="P16" s="32">
        <f>COUNTIFS('2018'!$P:$P,$B16,'2018'!$Y:$Y,P$2)+COUNTIFS('2019'!$P:$P,$B16,'2019'!$Y:$Y,P$2)+COUNTIFS('2020'!$P:$P,$B16,'2020'!$Y:$Y,P$2)+COUNTIFS('2021'!$P:$P,$B16,'2021'!$Y:$Y,P$2)+COUNTIFS('2022'!$P:$P,$B16,'2022'!$Y:$Y,P$2)+COUNTIFS('2023'!$P:$P,$B16,'2023'!$Y:$Y,P$2)+COUNTIFS('2024'!$P:$P,$B16,'2024'!$Y:$Y,P$2)+COUNTIFS('2025'!$P:$P,$B16,'2025'!$Y:$Y,P$2)</f>
        <v>2</v>
      </c>
      <c r="Q16" s="33">
        <f>COUNTIFS('2018'!$P:$P,$B16,'2018'!$Y:$Y,Q$2)+COUNTIFS('2019'!$P:$P,$B16,'2019'!$Y:$Y,Q$2)+COUNTIFS('2020'!$P:$P,$B16,'2020'!$Y:$Y,Q$2)+COUNTIFS('2021'!$P:$P,$B16,'2021'!$Y:$Y,Q$2)+COUNTIFS('2022'!$P:$P,$B16,'2022'!$Y:$Y,Q$2)+COUNTIFS('2023'!$P:$P,$B16,'2023'!$Y:$Y,Q$2)+COUNTIFS('2024'!$P:$P,$B16,'2024'!$Y:$Y,Q$2)+COUNTIFS('2025'!$P:$P,$B16,'2025'!$Y:$Y,Q$2)</f>
        <v>3</v>
      </c>
      <c r="R16" s="33">
        <f>COUNTIFS('2018'!$P:$P,$B16,'2018'!$Y:$Y,R$2)+COUNTIFS('2019'!$P:$P,$B16,'2019'!$Y:$Y,R$2)+COUNTIFS('2020'!$P:$P,$B16,'2020'!$Y:$Y,R$2)+COUNTIFS('2021'!$P:$P,$B16,'2021'!$Y:$Y,R$2)+COUNTIFS('2022'!$P:$P,$B16,'2022'!$Y:$Y,R$2)+COUNTIFS('2023'!$P:$P,$B16,'2023'!$Y:$Y,R$2)+COUNTIFS('2024'!$P:$P,$B16,'2024'!$Y:$Y,R$2)+COUNTIFS('2025'!$P:$P,$B16,'2025'!$Y:$Y,R$2)</f>
        <v>1</v>
      </c>
      <c r="S16" s="15">
        <f>IFERROR((SUMIF('2022'!$P:$P,$B16,'2022'!$W:$W)+SUMIF('2023'!$P:$P,$B16,'2023'!$W:$W)+SUMIF('2024'!$P:$P,$B16,'2024'!$W:$W)+SUMIF('2025'!$P:$P,$B16,'2025'!$W:$W))/(COUNTIF('2022'!A:A,B16)+COUNTIF('2023'!A:A,B16)+COUNTIF('2024'!A:A,B16)+COUNTIF('2025'!A:A,B16)),100)</f>
        <v>76.666666666666671</v>
      </c>
      <c r="T16" s="15">
        <f>IFERROR((SUMIF('2022'!$P:$P,$B16,'2022'!$X:$X)+SUMIF('2023'!$P:$P,$B16,'2023'!$X:$X)+SUMIF('2024'!$P:$P,$B16,'2024'!$X:$X)+SUMIF('2025'!$P:$P,$B16,'2025'!$X:$X))/(COUNTIF('2022'!A:A,B16)+COUNTIF('2023'!A:A,B16)+COUNTIF('2024'!A:A,B16)+COUNTIF('2025'!A:A,B16)),100)</f>
        <v>73</v>
      </c>
      <c r="U16" s="12">
        <f>IFERROR(VLOOKUP($B16,'2022'!$P:$U,6,0),0)+IFERROR(VLOOKUP($B16,'2023'!$P:$U,6,0),0)+IFERROR(VLOOKUP($B16,'2024'!$P:$U,6,0),0)+IFERROR(VLOOKUP($B16,'2025'!$P:$U,6,0),0)</f>
        <v>3</v>
      </c>
      <c r="V16" s="14">
        <f>P16-Q16</f>
        <v>-1</v>
      </c>
      <c r="W16" s="12">
        <f>RANK(V16,V:V,0)</f>
        <v>26</v>
      </c>
      <c r="X16" s="12">
        <f>RANK(T16,T:T,1)</f>
        <v>24</v>
      </c>
      <c r="Y16" s="12">
        <f>RANK(U16,U:U,0)</f>
        <v>14</v>
      </c>
      <c r="Z16" s="12">
        <f>(40-W16)*3+(40-Y16)*2+(40-X16)</f>
        <v>110</v>
      </c>
      <c r="AA16" s="37">
        <f>RANK(Z16,Z:Z,0)</f>
        <v>24</v>
      </c>
      <c r="AB16" s="32">
        <f>COUNTIFS('2018'!$AA:$AA,$B16,'2018'!$AJ:$AJ,AB$2)+COUNTIFS('2019'!$AA:$AA,$B16,'2019'!$AJ:$AJ,AB$2)+COUNTIFS('2020'!$AA:$AA,$B16,'2020'!$AJ:$AJ,AB$2)+COUNTIFS('2021'!$AA:$AA,$B16,'2021'!$AJ:$AJ,AB$2)+COUNTIFS('2022'!$AA:$AA,$B16,'2022'!$AJ:$AJ,AB$2)+COUNTIFS('2023'!$AA:$AA,$B16,'2023'!$AJ:$AJ,AB$2)+COUNTIFS('2024'!$AA:$AA,$B16,'2024'!$AJ:$AJ,AB$2)+COUNTIFS('2025'!$AA:$AA,$B16,'2025'!$AJ:$AJ,AB$2)</f>
        <v>2</v>
      </c>
      <c r="AC16" s="33">
        <f>COUNTIFS('2018'!$AA:$AA,$B16,'2018'!$AJ:$AJ,AC$2)+COUNTIFS('2019'!$AA:$AA,$B16,'2019'!$AJ:$AJ,AC$2)+COUNTIFS('2020'!$AA:$AA,$B16,'2020'!$AJ:$AJ,AC$2)+COUNTIFS('2021'!$AA:$AA,$B16,'2021'!$AJ:$AJ,AC$2)+COUNTIFS('2022'!$AA:$AA,$B16,'2022'!$AJ:$AJ,AC$2)+COUNTIFS('2023'!$AA:$AA,$B16,'2023'!$AJ:$AJ,AC$2)+COUNTIFS('2024'!$AA:$AA,$B16,'2024'!$AJ:$AJ,AC$2)+COUNTIFS('2025'!$AA:$AA,$B16,'2025'!$AJ:$AJ,AC$2)</f>
        <v>3</v>
      </c>
      <c r="AD16" s="33">
        <f>COUNTIFS('2018'!$AA:$AA,$B16,'2018'!$AJ:$AJ,AD$2)+COUNTIFS('2019'!$AA:$AA,$B16,'2019'!$AJ:$AJ,AD$2)+COUNTIFS('2020'!$AA:$AA,$B16,'2020'!$AJ:$AJ,AD$2)+COUNTIFS('2021'!$AA:$AA,$B16,'2021'!$AJ:$AJ,AD$2)+COUNTIFS('2022'!$AA:$AA,$B16,'2022'!$AJ:$AJ,AD$2)+COUNTIFS('2023'!$AA:$AA,$B16,'2023'!$AJ:$AJ,AD$2)+COUNTIFS('2024'!$AA:$AA,$B16,'2024'!$AJ:$AJ,AD$2)+COUNTIFS('2025'!$AA:$AA,$B16,'2025'!$AJ:$AJ,AD$2)</f>
        <v>1</v>
      </c>
      <c r="AE16" s="15">
        <f>IFERROR((SUMIF('2022'!$AA:$AA,$B16,'2022'!$AH:$AH)+SUMIF('2023'!$AA:$AA,$B16,'2023'!$AH:$AH)+SUMIF('2024'!$AA:$AA,$B16,'2024'!$AH:$AH)+SUMIF('2025'!$AA:$AA,$B16,'2025'!$AH:$AH))/(COUNTIF('2022'!A:A,B16)+COUNTIF('2023'!A:A,B16)+COUNTIF('2024'!A:A,B16)+COUNTIF('2025'!A:A,B16)),100)</f>
        <v>95</v>
      </c>
      <c r="AF16" s="15">
        <f>IFERROR((SUMIF('2022'!$AA:$AA,$B16,'2022'!$AI:$AI)+SUMIF('2023'!$AA:$AA,$B16,'2023'!$AI:$AI)+SUMIF('2024'!$AA:$AA,$B16,'2024'!$AI:$AI)+SUMIF('2025'!$AA:$AA,$B16,'2025'!$AI:$AI))/(COUNTIF('2022'!A:A,B16)+COUNTIF('2023'!A:A,B16)+COUNTIF('2024'!A:A,B16)+COUNTIF('2025'!A:A,B16)),100)</f>
        <v>76</v>
      </c>
      <c r="AG16" s="12">
        <f>IFERROR(VLOOKUP($B16,'2022'!$AA:$AF,6,0),0)+IFERROR(VLOOKUP($B16,'2023'!$AA:$AF,6,0),0)+IFERROR(VLOOKUP($B16,'2024'!$AA:$AF,6,0),0)+IFERROR(VLOOKUP($B16,'2025'!$AA:$AF,6,0),0)</f>
        <v>-3</v>
      </c>
      <c r="AH16" s="14">
        <f>AB16-AC16</f>
        <v>-1</v>
      </c>
      <c r="AI16" s="12">
        <f>RANK(AH16,AH:AH,0)</f>
        <v>27</v>
      </c>
      <c r="AJ16" s="12">
        <f>RANK(AF16,AF:AF,1)</f>
        <v>14</v>
      </c>
      <c r="AK16" s="12">
        <f>RANK(AG16,AG:AG,0)</f>
        <v>29</v>
      </c>
      <c r="AL16" s="12">
        <f>(40-AI16)*3+(40-AK16)*2+(40-AJ16)</f>
        <v>87</v>
      </c>
      <c r="AM16" s="37">
        <f>RANK(AL16,AL:AL,0)</f>
        <v>29</v>
      </c>
      <c r="AN16" s="32">
        <f>COUNTIFS('2018'!$AL:$AL,$B16,'2018'!$AU:$AU,AN$2)+COUNTIFS('2019'!$AL:$AL,$B16,'2019'!$AU:$AU,AN$2)+COUNTIFS('2020'!$AL:$AL,$B16,'2020'!$AU:$AU,AN$2)+COUNTIFS('2021'!$AL:$AL,$B16,'2021'!$AU:$AU,AN$2)+COUNTIFS('2022'!$AL:$AL,$B16,'2022'!$AU:$AU,AN$2)+COUNTIFS('2023'!$AL:$AL,$B16,'2023'!$AU:$AU,AN$2)+COUNTIFS('2024'!$AL:$AL,$B16,'2024'!$AU:$AU,AN$2)+COUNTIFS('2025'!$AL:$AL,$B16,'2025'!$AU:$AU,AN$2)</f>
        <v>2</v>
      </c>
      <c r="AO16" s="33">
        <f>COUNTIFS('2018'!$AL:$AL,$B16,'2018'!$AU:$AU,AO$2)+COUNTIFS('2019'!$AL:$AL,$B16,'2019'!$AU:$AU,AO$2)+COUNTIFS('2020'!$AL:$AL,$B16,'2020'!$AU:$AU,AO$2)+COUNTIFS('2021'!$AL:$AL,$B16,'2021'!$AU:$AU,AO$2)+COUNTIFS('2022'!$AL:$AL,$B16,'2022'!$AU:$AU,AO$2)+COUNTIFS('2023'!$AL:$AL,$B16,'2023'!$AU:$AU,AO$2)+COUNTIFS('2024'!$AL:$AL,$B16,'2024'!$AU:$AU,AO$2)+COUNTIFS('2025'!$AL:$AL,$B16,'2025'!$AU:$AU,AO$2)</f>
        <v>4</v>
      </c>
      <c r="AP16" s="33">
        <f>COUNTIFS('2018'!$AL:$AL,$B16,'2018'!$AU:$AU,AP$2)+COUNTIFS('2019'!$AL:$AL,$B16,'2019'!$AU:$AU,AP$2)+COUNTIFS('2020'!$AL:$AL,$B16,'2020'!$AU:$AU,AP$2)+COUNTIFS('2021'!$AL:$AL,$B16,'2021'!$AU:$AU,AP$2)+COUNTIFS('2022'!$AL:$AL,$B16,'2022'!$AU:$AU,AP$2)+COUNTIFS('2023'!$AL:$AL,$B16,'2023'!$AU:$AU,AP$2)+COUNTIFS('2024'!$AL:$AL,$B16,'2024'!$AU:$AU,AP$2)+COUNTIFS('2025'!$AL:$AL,$B16,'2025'!$AU:$AU,AP$2)</f>
        <v>0</v>
      </c>
      <c r="AQ16" s="15">
        <f>IFERROR((SUMIF('2022'!$AL:$AL,$B16,'2022'!$AS:$AS)+SUMIF('2023'!$AL:$AL,$B16,'2023'!$AS:$AS)+SUMIF('2024'!$AL:$AL,$B16,'2024'!$AS:$AS)+SUMIF('2025'!$AL:$AL,$B16,'2025'!$AS:$AS))/(COUNTIF('2022'!A:A,B16)+COUNTIF('2023'!A:A,B16)+COUNTIF('2024'!A:A,B16)+COUNTIF('2025'!A:A,B16)),100)</f>
        <v>98.666666666666671</v>
      </c>
      <c r="AR16" s="15">
        <f>IFERROR((SUMIF('2022'!$AL:$AL,$B16,'2022'!$AT:$AT)+SUMIF('2023'!$AL:$AL,$B16,'2023'!$AT:$AT)+SUMIF('2024'!$AL:$AL,$B16,'2024'!$AT:$AT)+SUMIF('2025'!$AL:$AL,$B16,'2025'!$AT:$AT))/(COUNTIF('2022'!A:A,B16)+COUNTIF('2023'!A:A,B16)+COUNTIF('2024'!A:A,B16)+COUNTIF('2025'!A:A,B16)),100)</f>
        <v>79.333333333333329</v>
      </c>
      <c r="AS16" s="12">
        <f>IFERROR(VLOOKUP($B16,'2022'!$AL:$AQ,6,0),0)+IFERROR(VLOOKUP($B16,'2023'!$AL:$AQ,6,0),0)+IFERROR(VLOOKUP($B16,'2024'!$AL:$AQ,6,0),0)+IFERROR(VLOOKUP($B16,'2025'!$AL:$AQ,6,0),0)</f>
        <v>-6</v>
      </c>
      <c r="AT16" s="14">
        <f>AN16-AO16</f>
        <v>-2</v>
      </c>
      <c r="AU16" s="12">
        <f>RANK(AT16,AT:AT,0)</f>
        <v>38</v>
      </c>
      <c r="AV16" s="12">
        <f>RANK(AR16,AR:AR,1)</f>
        <v>21</v>
      </c>
      <c r="AW16" s="12">
        <f>RANK(AS16,AS:AS,0)</f>
        <v>39</v>
      </c>
      <c r="AX16" s="12">
        <f>(40-AU16)*3+(40-AW16)*2+(40-AV16)</f>
        <v>27</v>
      </c>
      <c r="AY16" s="37">
        <f>RANK(AX16,AX:AX,0)</f>
        <v>41</v>
      </c>
      <c r="AZ16" s="13">
        <f>IFERROR(VLOOKUP(B16,'2018'!A:M,13,0),0)+IFERROR(VLOOKUP(B16,'2019'!A:M,13,0),0)+IFERROR(VLOOKUP(B16,'2020'!A:M,13,0),0)+IFERROR(VLOOKUP(B16,'2021'!A:M,13,0),0)+IFERROR(VLOOKUP(B16,'2022'!A:M,13,0),0)+IFERROR(VLOOKUP(B16,'2023'!A:M,13,0),0)+IFERROR(VLOOKUP(B16,'2024'!A:M,13,0),0)+IFERROR(VLOOKUP(B16,'2025'!A:M,13,0),0)</f>
        <v>296</v>
      </c>
      <c r="BA16" s="14">
        <f>IFERROR(VLOOKUP($B16,'2018'!$A:$N,14,0),17)</f>
        <v>2</v>
      </c>
      <c r="BB16" s="14">
        <f>IFERROR(VLOOKUP($B16,'2019'!$A:$N,14,0),17)</f>
        <v>17</v>
      </c>
      <c r="BC16" s="14">
        <f>IFERROR(VLOOKUP($B16,'2020'!$A:$N,14,0),25)</f>
        <v>20</v>
      </c>
      <c r="BD16" s="14">
        <f>IFERROR(VLOOKUP($B16,'2021'!$A:$N,14,0),25)</f>
        <v>10</v>
      </c>
      <c r="BE16" s="14">
        <f>IFERROR(VLOOKUP($B16,'2022'!$A:$N,14,0),25)</f>
        <v>14</v>
      </c>
      <c r="BF16" s="14">
        <f>IFERROR(VLOOKUP($B16,'2023'!$A:$N,14,0),25)</f>
        <v>13</v>
      </c>
      <c r="BG16" s="14">
        <f>IFERROR(VLOOKUP($B16,'2024'!$A:$N,14,0),29)</f>
        <v>22</v>
      </c>
      <c r="BH16" s="14">
        <f>IFERROR(VLOOKUP($B16,'2025'!$A:$N,14,0),25)</f>
        <v>25</v>
      </c>
      <c r="BI16" s="27">
        <f>17-BA16+17-BB16+25-BC16+25-BD16+25-BE16+25-BF16+29-BG16+25-BH16</f>
        <v>65</v>
      </c>
      <c r="BK16" s="3" t="s">
        <v>87</v>
      </c>
      <c r="BL16" s="3"/>
      <c r="BM16" s="3"/>
      <c r="BN16" s="3"/>
      <c r="BO16" s="3"/>
    </row>
    <row r="17" spans="1:67" customFormat="1" x14ac:dyDescent="0.2">
      <c r="A17" s="39">
        <f>RANK(BI17,BI:BI,0)</f>
        <v>15</v>
      </c>
      <c r="B17" t="s">
        <v>4</v>
      </c>
      <c r="C17" s="13">
        <f>COUNTIF('2022'!A:A,B17)+COUNTIF('2023'!A:A,B17)+COUNTIF('2024'!A:A,B17)+COUNTIF('2025'!A:A,B17)+COUNTIF('2021'!A:A,B17)+COUNTIF('2020'!A:A,B17)+COUNTIF('2019'!A:A,B17)+COUNTIF('2018'!A:A,B17)</f>
        <v>3</v>
      </c>
      <c r="D17" s="20">
        <f>IFERROR(VLOOKUP($B17,'2018'!A:N,3,0),0)+IFERROR(VLOOKUP($B17,'2019'!A:N,3,0),0)+IFERROR(VLOOKUP($B17,'2020'!A:N,3,0),0)++IFERROR(VLOOKUP($B17,'2021'!A:N,3,0),0)+IFERROR(VLOOKUP($B17,'2022'!A:N,3,0),0)+IFERROR(VLOOKUP($B17,'2023'!A:N,3,0),0)+IFERROR(VLOOKUP($B17,'2024'!A:N,3,0),0)+IFERROR(VLOOKUP($B17,'2025'!A:N,3,0),0)</f>
        <v>6</v>
      </c>
      <c r="E17" s="20">
        <f>IFERROR(VLOOKUP($B17,'2018'!A:N,4,0),0)+IFERROR(VLOOKUP($B17,'2019'!A:N,4,0),0)+IFERROR(VLOOKUP($B17,'2020'!A:N,4,0),0)+IFERROR(VLOOKUP($B17,'2021'!A:N,4,0),0)+IFERROR(VLOOKUP($B17,'2022'!A:N,4,0),0)+IFERROR(VLOOKUP($B17,'2023'!A:N,4,0),0)+IFERROR(VLOOKUP($B17,'2024'!A:N,4,0),0)+IFERROR(VLOOKUP($B17,'2025'!A:N,4,0),0)</f>
        <v>2</v>
      </c>
      <c r="F17" s="20">
        <f>IFERROR(VLOOKUP($B17,'2018'!A:N,5,0),0)+IFERROR(VLOOKUP($B17,'2019'!A:N,5,0),0)+IFERROR(VLOOKUP($B17,'2020'!A:N,5,0),0)+IFERROR(VLOOKUP($B17,'2021'!A:N,5,0),0)+IFERROR(VLOOKUP($B17,'2022'!A:N,5,0),0)+IFERROR(VLOOKUP($B17,'2023'!A:N,5,0),0)+IFERROR(VLOOKUP($B17,'2024'!A:N,5,0),0)+IFERROR(VLOOKUP($B17,'2025'!A:N,5,0),0)</f>
        <v>1</v>
      </c>
      <c r="G17" s="21">
        <f>IFERROR((IFERROR(VLOOKUP($B17,'2022'!A:N,6,0),0)+IFERROR(VLOOKUP($B17,'2023'!A:N,6,0),0)+IFERROR(VLOOKUP($B17,'2024'!A:N,6,0),0)+IFERROR(VLOOKUP($B17,'2025'!A:N,6,0),0))/(COUNTIF('2022'!A:A,B17)+COUNTIF('2023'!A:A,B17)+COUNTIF('2024'!A:A,B17)+COUNTIF('2025'!A:A,B17)),100)</f>
        <v>92.333333333333329</v>
      </c>
      <c r="H17" s="12">
        <f>IFERROR((IFERROR(VLOOKUP($B17,'2022'!A:N,7,0),0)+IFERROR(VLOOKUP($B17,'2023'!A:N,7,0),0)+IFERROR(VLOOKUP($B17,'2024'!A:N,7,0),0)+IFERROR(VLOOKUP($B17,'2025'!A:N,7,0),0))/(COUNTIF('2022'!A:A,B17)+COUNTIF('2023'!A:A,B17)+COUNTIF('2024'!A:A,B17)+COUNTIF('2025'!A:A,B17)),100)</f>
        <v>73.5</v>
      </c>
      <c r="I17" s="12">
        <f>IFERROR(VLOOKUP($B17,'2022'!A:N,8,0),0)+IFERROR(VLOOKUP($B17,'2023'!A:N,8,0),0)+IFERROR(VLOOKUP($B17,'2024'!A:N,8,0),0)+IFERROR(VLOOKUP($B17,'2025'!A:N,8,0),0)</f>
        <v>18</v>
      </c>
      <c r="J17" s="12">
        <f>D17-E17</f>
        <v>4</v>
      </c>
      <c r="K17" s="12">
        <f>RANK(J17,J:J,0)</f>
        <v>5</v>
      </c>
      <c r="L17" s="12">
        <f>RANK(H17,H:H,1)</f>
        <v>6</v>
      </c>
      <c r="M17" s="12">
        <f>RANK(I17,I:I,0)</f>
        <v>4</v>
      </c>
      <c r="N17" s="12">
        <f>(40-K17)*3+(40-M17)*2+(40-L17)</f>
        <v>211</v>
      </c>
      <c r="O17" s="37">
        <f>RANK(N17,N:N,0)</f>
        <v>3</v>
      </c>
      <c r="P17" s="32">
        <f>COUNTIFS('2018'!$P:$P,$B17,'2018'!$Y:$Y,P$2)+COUNTIFS('2019'!$P:$P,$B17,'2019'!$Y:$Y,P$2)+COUNTIFS('2020'!$P:$P,$B17,'2020'!$Y:$Y,P$2)+COUNTIFS('2021'!$P:$P,$B17,'2021'!$Y:$Y,P$2)+COUNTIFS('2022'!$P:$P,$B17,'2022'!$Y:$Y,P$2)+COUNTIFS('2023'!$P:$P,$B17,'2023'!$Y:$Y,P$2)+COUNTIFS('2024'!$P:$P,$B17,'2024'!$Y:$Y,P$2)+COUNTIFS('2025'!$P:$P,$B17,'2025'!$Y:$Y,P$2)</f>
        <v>2</v>
      </c>
      <c r="Q17" s="33">
        <f>COUNTIFS('2018'!$P:$P,$B17,'2018'!$Y:$Y,Q$2)+COUNTIFS('2019'!$P:$P,$B17,'2019'!$Y:$Y,Q$2)+COUNTIFS('2020'!$P:$P,$B17,'2020'!$Y:$Y,Q$2)+COUNTIFS('2021'!$P:$P,$B17,'2021'!$Y:$Y,Q$2)+COUNTIFS('2022'!$P:$P,$B17,'2022'!$Y:$Y,Q$2)+COUNTIFS('2023'!$P:$P,$B17,'2023'!$Y:$Y,Q$2)+COUNTIFS('2024'!$P:$P,$B17,'2024'!$Y:$Y,Q$2)+COUNTIFS('2025'!$P:$P,$B17,'2025'!$Y:$Y,Q$2)</f>
        <v>1</v>
      </c>
      <c r="R17" s="33">
        <f>COUNTIFS('2018'!$P:$P,$B17,'2018'!$Y:$Y,R$2)+COUNTIFS('2019'!$P:$P,$B17,'2019'!$Y:$Y,R$2)+COUNTIFS('2020'!$P:$P,$B17,'2020'!$Y:$Y,R$2)+COUNTIFS('2021'!$P:$P,$B17,'2021'!$Y:$Y,R$2)+COUNTIFS('2022'!$P:$P,$B17,'2022'!$Y:$Y,R$2)+COUNTIFS('2023'!$P:$P,$B17,'2023'!$Y:$Y,R$2)+COUNTIFS('2024'!$P:$P,$B17,'2024'!$Y:$Y,R$2)+COUNTIFS('2025'!$P:$P,$B17,'2025'!$Y:$Y,R$2)</f>
        <v>0</v>
      </c>
      <c r="S17" s="15">
        <f>IFERROR((SUMIF('2022'!$P:$P,$B17,'2022'!$W:$W)+SUMIF('2023'!$P:$P,$B17,'2023'!$W:$W)+SUMIF('2024'!$P:$P,$B17,'2024'!$W:$W)+SUMIF('2025'!$P:$P,$B17,'2025'!$W:$W))/(COUNTIF('2022'!A:A,B17)+COUNTIF('2023'!A:A,B17)+COUNTIF('2024'!A:A,B17)+COUNTIF('2025'!A:A,B17)),100)</f>
        <v>79.333333333333329</v>
      </c>
      <c r="T17" s="15">
        <f>IFERROR((SUMIF('2022'!$P:$P,$B17,'2022'!$X:$X)+SUMIF('2023'!$P:$P,$B17,'2023'!$X:$X)+SUMIF('2024'!$P:$P,$B17,'2024'!$X:$X)+SUMIF('2025'!$P:$P,$B17,'2025'!$X:$X))/(COUNTIF('2022'!A:A,B17)+COUNTIF('2023'!A:A,B17)+COUNTIF('2024'!A:A,B17)+COUNTIF('2025'!A:A,B17)),100)</f>
        <v>71.333333333333329</v>
      </c>
      <c r="U17" s="12">
        <f>IFERROR(VLOOKUP($B17,'2022'!$P:$U,6,0),0)+IFERROR(VLOOKUP($B17,'2023'!$P:$U,6,0),0)+IFERROR(VLOOKUP($B17,'2024'!$P:$U,6,0),0)+IFERROR(VLOOKUP($B17,'2025'!$P:$U,6,0),0)</f>
        <v>9</v>
      </c>
      <c r="V17" s="14">
        <f>P17-Q17</f>
        <v>1</v>
      </c>
      <c r="W17" s="12">
        <f>RANK(V17,V:V,0)</f>
        <v>11</v>
      </c>
      <c r="X17" s="12">
        <f>RANK(T17,T:T,1)</f>
        <v>14</v>
      </c>
      <c r="Y17" s="12">
        <f>RANK(U17,U:U,0)</f>
        <v>3</v>
      </c>
      <c r="Z17" s="12">
        <f>(40-W17)*3+(40-Y17)*2+(40-X17)</f>
        <v>187</v>
      </c>
      <c r="AA17" s="37">
        <f>RANK(Z17,Z:Z,0)</f>
        <v>10</v>
      </c>
      <c r="AB17" s="32">
        <f>COUNTIFS('2018'!$AA:$AA,$B17,'2018'!$AJ:$AJ,AB$2)+COUNTIFS('2019'!$AA:$AA,$B17,'2019'!$AJ:$AJ,AB$2)+COUNTIFS('2020'!$AA:$AA,$B17,'2020'!$AJ:$AJ,AB$2)+COUNTIFS('2021'!$AA:$AA,$B17,'2021'!$AJ:$AJ,AB$2)+COUNTIFS('2022'!$AA:$AA,$B17,'2022'!$AJ:$AJ,AB$2)+COUNTIFS('2023'!$AA:$AA,$B17,'2023'!$AJ:$AJ,AB$2)+COUNTIFS('2024'!$AA:$AA,$B17,'2024'!$AJ:$AJ,AB$2)+COUNTIFS('2025'!$AA:$AA,$B17,'2025'!$AJ:$AJ,AB$2)</f>
        <v>2</v>
      </c>
      <c r="AC17" s="33">
        <f>COUNTIFS('2018'!$AA:$AA,$B17,'2018'!$AJ:$AJ,AC$2)+COUNTIFS('2019'!$AA:$AA,$B17,'2019'!$AJ:$AJ,AC$2)+COUNTIFS('2020'!$AA:$AA,$B17,'2020'!$AJ:$AJ,AC$2)+COUNTIFS('2021'!$AA:$AA,$B17,'2021'!$AJ:$AJ,AC$2)+COUNTIFS('2022'!$AA:$AA,$B17,'2022'!$AJ:$AJ,AC$2)+COUNTIFS('2023'!$AA:$AA,$B17,'2023'!$AJ:$AJ,AC$2)+COUNTIFS('2024'!$AA:$AA,$B17,'2024'!$AJ:$AJ,AC$2)+COUNTIFS('2025'!$AA:$AA,$B17,'2025'!$AJ:$AJ,AC$2)</f>
        <v>1</v>
      </c>
      <c r="AD17" s="33">
        <f>COUNTIFS('2018'!$AA:$AA,$B17,'2018'!$AJ:$AJ,AD$2)+COUNTIFS('2019'!$AA:$AA,$B17,'2019'!$AJ:$AJ,AD$2)+COUNTIFS('2020'!$AA:$AA,$B17,'2020'!$AJ:$AJ,AD$2)+COUNTIFS('2021'!$AA:$AA,$B17,'2021'!$AJ:$AJ,AD$2)+COUNTIFS('2022'!$AA:$AA,$B17,'2022'!$AJ:$AJ,AD$2)+COUNTIFS('2023'!$AA:$AA,$B17,'2023'!$AJ:$AJ,AD$2)+COUNTIFS('2024'!$AA:$AA,$B17,'2024'!$AJ:$AJ,AD$2)+COUNTIFS('2025'!$AA:$AA,$B17,'2025'!$AJ:$AJ,AD$2)</f>
        <v>0</v>
      </c>
      <c r="AE17" s="15">
        <f>IFERROR((SUMIF('2022'!$AA:$AA,$B17,'2022'!$AH:$AH)+SUMIF('2023'!$AA:$AA,$B17,'2023'!$AH:$AH)+SUMIF('2024'!$AA:$AA,$B17,'2024'!$AH:$AH)+SUMIF('2025'!$AA:$AA,$B17,'2025'!$AH:$AH))/(COUNTIF('2022'!A:A,B17)+COUNTIF('2023'!A:A,B17)+COUNTIF('2024'!A:A,B17)+COUNTIF('2025'!A:A,B17)),100)</f>
        <v>91.666666666666671</v>
      </c>
      <c r="AF17" s="15">
        <f>IFERROR((SUMIF('2022'!$AA:$AA,$B17,'2022'!$AI:$AI)+SUMIF('2023'!$AA:$AA,$B17,'2023'!$AI:$AI)+SUMIF('2024'!$AA:$AA,$B17,'2024'!$AI:$AI)+SUMIF('2025'!$AA:$AA,$B17,'2025'!$AI:$AI))/(COUNTIF('2022'!A:A,B17)+COUNTIF('2023'!A:A,B17)+COUNTIF('2024'!A:A,B17)+COUNTIF('2025'!A:A,B17)),100)</f>
        <v>72.666666666666671</v>
      </c>
      <c r="AG17" s="12">
        <f>IFERROR(VLOOKUP($B17,'2022'!$AA:$AF,6,0),0)+IFERROR(VLOOKUP($B17,'2023'!$AA:$AF,6,0),0)+IFERROR(VLOOKUP($B17,'2024'!$AA:$AF,6,0),0)+IFERROR(VLOOKUP($B17,'2025'!$AA:$AF,6,0),0)</f>
        <v>4</v>
      </c>
      <c r="AH17" s="14">
        <f>AB17-AC17</f>
        <v>1</v>
      </c>
      <c r="AI17" s="12">
        <f>RANK(AH17,AH:AH,0)</f>
        <v>9</v>
      </c>
      <c r="AJ17" s="12">
        <f>RANK(AF17,AF:AF,1)</f>
        <v>4</v>
      </c>
      <c r="AK17" s="12">
        <f>RANK(AG17,AG:AG,0)</f>
        <v>12</v>
      </c>
      <c r="AL17" s="12">
        <f>(40-AI17)*3+(40-AK17)*2+(40-AJ17)</f>
        <v>185</v>
      </c>
      <c r="AM17" s="37">
        <f>RANK(AL17,AL:AL,0)</f>
        <v>8</v>
      </c>
      <c r="AN17" s="32">
        <f>COUNTIFS('2018'!$AL:$AL,$B17,'2018'!$AU:$AU,AN$2)+COUNTIFS('2019'!$AL:$AL,$B17,'2019'!$AU:$AU,AN$2)+COUNTIFS('2020'!$AL:$AL,$B17,'2020'!$AU:$AU,AN$2)+COUNTIFS('2021'!$AL:$AL,$B17,'2021'!$AU:$AU,AN$2)+COUNTIFS('2022'!$AL:$AL,$B17,'2022'!$AU:$AU,AN$2)+COUNTIFS('2023'!$AL:$AL,$B17,'2023'!$AU:$AU,AN$2)+COUNTIFS('2024'!$AL:$AL,$B17,'2024'!$AU:$AU,AN$2)+COUNTIFS('2025'!$AL:$AL,$B17,'2025'!$AU:$AU,AN$2)</f>
        <v>2</v>
      </c>
      <c r="AO17" s="33">
        <f>COUNTIFS('2018'!$AL:$AL,$B17,'2018'!$AU:$AU,AO$2)+COUNTIFS('2019'!$AL:$AL,$B17,'2019'!$AU:$AU,AO$2)+COUNTIFS('2020'!$AL:$AL,$B17,'2020'!$AU:$AU,AO$2)+COUNTIFS('2021'!$AL:$AL,$B17,'2021'!$AU:$AU,AO$2)+COUNTIFS('2022'!$AL:$AL,$B17,'2022'!$AU:$AU,AO$2)+COUNTIFS('2023'!$AL:$AL,$B17,'2023'!$AU:$AU,AO$2)+COUNTIFS('2024'!$AL:$AL,$B17,'2024'!$AU:$AU,AO$2)+COUNTIFS('2025'!$AL:$AL,$B17,'2025'!$AU:$AU,AO$2)</f>
        <v>0</v>
      </c>
      <c r="AP17" s="33">
        <f>COUNTIFS('2018'!$AL:$AL,$B17,'2018'!$AU:$AU,AP$2)+COUNTIFS('2019'!$AL:$AL,$B17,'2019'!$AU:$AU,AP$2)+COUNTIFS('2020'!$AL:$AL,$B17,'2020'!$AU:$AU,AP$2)+COUNTIFS('2021'!$AL:$AL,$B17,'2021'!$AU:$AU,AP$2)+COUNTIFS('2022'!$AL:$AL,$B17,'2022'!$AU:$AU,AP$2)+COUNTIFS('2023'!$AL:$AL,$B17,'2023'!$AU:$AU,AP$2)+COUNTIFS('2024'!$AL:$AL,$B17,'2024'!$AU:$AU,AP$2)+COUNTIFS('2025'!$AL:$AL,$B17,'2025'!$AU:$AU,AP$2)</f>
        <v>1</v>
      </c>
      <c r="AQ17" s="15">
        <f>IFERROR((SUMIF('2022'!$AL:$AL,$B17,'2022'!$AS:$AS)+SUMIF('2023'!$AL:$AL,$B17,'2023'!$AS:$AS)+SUMIF('2024'!$AL:$AL,$B17,'2024'!$AS:$AS)+SUMIF('2025'!$AL:$AL,$B17,'2025'!$AS:$AS))/(COUNTIF('2022'!A:A,B17)+COUNTIF('2023'!A:A,B17)+COUNTIF('2024'!A:A,B17)+COUNTIF('2025'!A:A,B17)),100)</f>
        <v>93</v>
      </c>
      <c r="AR17" s="15">
        <f>IFERROR((SUMIF('2022'!$AL:$AL,$B17,'2022'!$AT:$AT)+SUMIF('2023'!$AL:$AL,$B17,'2023'!$AT:$AT)+SUMIF('2024'!$AL:$AL,$B17,'2024'!$AT:$AT)+SUMIF('2025'!$AL:$AL,$B17,'2025'!$AT:$AT))/(COUNTIF('2022'!A:A,B17)+COUNTIF('2023'!A:A,B17)+COUNTIF('2024'!A:A,B17)+COUNTIF('2025'!A:A,B17)),100)</f>
        <v>74.333333333333329</v>
      </c>
      <c r="AS17" s="12">
        <f>IFERROR(VLOOKUP($B17,'2022'!$AL:$AQ,6,0),0)+IFERROR(VLOOKUP($B17,'2023'!$AL:$AQ,6,0),0)+IFERROR(VLOOKUP($B17,'2024'!$AL:$AQ,6,0),0)+IFERROR(VLOOKUP($B17,'2025'!$AL:$AQ,6,0),0)</f>
        <v>5</v>
      </c>
      <c r="AT17" s="14">
        <f>AN17-AO17</f>
        <v>2</v>
      </c>
      <c r="AU17" s="12">
        <f>RANK(AT17,AT:AT,0)</f>
        <v>4</v>
      </c>
      <c r="AV17" s="12">
        <f>RANK(AR17,AR:AR,1)</f>
        <v>8</v>
      </c>
      <c r="AW17" s="12">
        <f>RANK(AS17,AS:AS,0)</f>
        <v>7</v>
      </c>
      <c r="AX17" s="12">
        <f>(40-AU17)*3+(40-AW17)*2+(40-AV17)</f>
        <v>206</v>
      </c>
      <c r="AY17" s="37">
        <f>RANK(AX17,AX:AX,0)</f>
        <v>4</v>
      </c>
      <c r="AZ17" s="13">
        <f>IFERROR(VLOOKUP(B17,'2018'!A:M,13,0),0)+IFERROR(VLOOKUP(B17,'2019'!A:M,13,0),0)+IFERROR(VLOOKUP(B17,'2020'!A:M,13,0),0)+IFERROR(VLOOKUP(B17,'2021'!A:M,13,0),0)+IFERROR(VLOOKUP(B17,'2022'!A:M,13,0),0)+IFERROR(VLOOKUP(B17,'2023'!A:M,13,0),0)+IFERROR(VLOOKUP(B17,'2024'!A:M,13,0),0)+IFERROR(VLOOKUP(B17,'2025'!A:M,13,0),0)</f>
        <v>358</v>
      </c>
      <c r="BA17" s="14">
        <f>IFERROR(VLOOKUP($B17,'2018'!$A:$N,14,0),17)</f>
        <v>17</v>
      </c>
      <c r="BB17" s="14">
        <f>IFERROR(VLOOKUP($B17,'2019'!$A:$N,14,0),17)</f>
        <v>17</v>
      </c>
      <c r="BC17" s="14">
        <f>IFERROR(VLOOKUP($B17,'2020'!$A:$N,14,0),25)</f>
        <v>25</v>
      </c>
      <c r="BD17" s="14">
        <f>IFERROR(VLOOKUP($B17,'2021'!$A:$N,14,0),25)</f>
        <v>25</v>
      </c>
      <c r="BE17" s="14">
        <f>IFERROR(VLOOKUP($B17,'2022'!$A:$N,14,0),25)</f>
        <v>25</v>
      </c>
      <c r="BF17" s="14">
        <f>IFERROR(VLOOKUP($B17,'2023'!$A:$N,14,0),25)</f>
        <v>8</v>
      </c>
      <c r="BG17" s="14">
        <f>IFERROR(VLOOKUP($B17,'2024'!$A:$N,14,0),29)</f>
        <v>8</v>
      </c>
      <c r="BH17" s="14">
        <f>IFERROR(VLOOKUP($B17,'2025'!$A:$N,14,0),25)</f>
        <v>1</v>
      </c>
      <c r="BI17" s="27">
        <f>17-BA17+17-BB17+25-BC17+25-BD17+25-BE17+25-BF17+29-BG17+25-BH17</f>
        <v>62</v>
      </c>
      <c r="BK17">
        <v>1</v>
      </c>
      <c r="BL17" t="s">
        <v>14</v>
      </c>
      <c r="BM17">
        <v>7</v>
      </c>
      <c r="BN17">
        <v>1</v>
      </c>
      <c r="BO17">
        <v>0</v>
      </c>
    </row>
    <row r="18" spans="1:67" customFormat="1" x14ac:dyDescent="0.2">
      <c r="A18" s="39">
        <f>RANK(BI18,BI:BI,0)</f>
        <v>16</v>
      </c>
      <c r="B18" t="s">
        <v>53</v>
      </c>
      <c r="C18" s="13">
        <f>COUNTIF('2022'!A:A,B18)+COUNTIF('2023'!A:A,B18)+COUNTIF('2024'!A:A,B18)+COUNTIF('2025'!A:A,B18)+COUNTIF('2021'!A:A,B18)+COUNTIF('2020'!A:A,B18)+COUNTIF('2019'!A:A,B18)+COUNTIF('2018'!A:A,B18)</f>
        <v>5</v>
      </c>
      <c r="D18" s="20">
        <f>IFERROR(VLOOKUP($B18,'2018'!A:N,3,0),0)+IFERROR(VLOOKUP($B18,'2019'!A:N,3,0),0)+IFERROR(VLOOKUP($B18,'2020'!A:N,3,0),0)++IFERROR(VLOOKUP($B18,'2021'!A:N,3,0),0)+IFERROR(VLOOKUP($B18,'2022'!A:N,3,0),0)+IFERROR(VLOOKUP($B18,'2023'!A:N,3,0),0)+IFERROR(VLOOKUP($B18,'2024'!A:N,3,0),0)+IFERROR(VLOOKUP($B18,'2025'!A:N,3,0),0)</f>
        <v>7</v>
      </c>
      <c r="E18" s="20">
        <f>IFERROR(VLOOKUP($B18,'2018'!A:N,4,0),0)+IFERROR(VLOOKUP($B18,'2019'!A:N,4,0),0)+IFERROR(VLOOKUP($B18,'2020'!A:N,4,0),0)+IFERROR(VLOOKUP($B18,'2021'!A:N,4,0),0)+IFERROR(VLOOKUP($B18,'2022'!A:N,4,0),0)+IFERROR(VLOOKUP($B18,'2023'!A:N,4,0),0)+IFERROR(VLOOKUP($B18,'2024'!A:N,4,0),0)+IFERROR(VLOOKUP($B18,'2025'!A:N,4,0),0)</f>
        <v>7</v>
      </c>
      <c r="F18" s="20">
        <f>IFERROR(VLOOKUP($B18,'2018'!A:N,5,0),0)+IFERROR(VLOOKUP($B18,'2019'!A:N,5,0),0)+IFERROR(VLOOKUP($B18,'2020'!A:N,5,0),0)+IFERROR(VLOOKUP($B18,'2021'!A:N,5,0),0)+IFERROR(VLOOKUP($B18,'2022'!A:N,5,0),0)+IFERROR(VLOOKUP($B18,'2023'!A:N,5,0),0)+IFERROR(VLOOKUP($B18,'2024'!A:N,5,0),0)+IFERROR(VLOOKUP($B18,'2025'!A:N,5,0),0)</f>
        <v>1</v>
      </c>
      <c r="G18" s="21">
        <f>IFERROR((IFERROR(VLOOKUP($B18,'2022'!A:N,6,0),0)+IFERROR(VLOOKUP($B18,'2023'!A:N,6,0),0)+IFERROR(VLOOKUP($B18,'2024'!A:N,6,0),0)+IFERROR(VLOOKUP($B18,'2025'!A:N,6,0),0))/(COUNTIF('2022'!A:A,B18)+COUNTIF('2023'!A:A,B18)+COUNTIF('2024'!A:A,B18)+COUNTIF('2025'!A:A,B18)),100)</f>
        <v>107.5</v>
      </c>
      <c r="H18" s="12">
        <f>IFERROR((IFERROR(VLOOKUP($B18,'2022'!A:N,7,0),0)+IFERROR(VLOOKUP($B18,'2023'!A:N,7,0),0)+IFERROR(VLOOKUP($B18,'2024'!A:N,7,0),0)+IFERROR(VLOOKUP($B18,'2025'!A:N,7,0),0))/(COUNTIF('2022'!A:A,B18)+COUNTIF('2023'!A:A,B18)+COUNTIF('2024'!A:A,B18)+COUNTIF('2025'!A:A,B18)),100)</f>
        <v>85</v>
      </c>
      <c r="I18" s="12">
        <f>IFERROR(VLOOKUP($B18,'2022'!A:N,8,0),0)+IFERROR(VLOOKUP($B18,'2023'!A:N,8,0),0)+IFERROR(VLOOKUP($B18,'2024'!A:N,8,0),0)+IFERROR(VLOOKUP($B18,'2025'!A:N,8,0),0)</f>
        <v>5</v>
      </c>
      <c r="J18" s="12">
        <f>D18-E18</f>
        <v>0</v>
      </c>
      <c r="K18" s="12">
        <f>RANK(J18,J:J,0)</f>
        <v>19</v>
      </c>
      <c r="L18" s="12">
        <f>RANK(H18,H:H,1)</f>
        <v>38</v>
      </c>
      <c r="M18" s="12">
        <f>RANK(I18,I:I,0)</f>
        <v>8</v>
      </c>
      <c r="N18" s="12">
        <f>(40-K18)*3+(40-M18)*2+(40-L18)</f>
        <v>129</v>
      </c>
      <c r="O18" s="37">
        <f>RANK(N18,N:N,0)</f>
        <v>20</v>
      </c>
      <c r="P18" s="32">
        <f>COUNTIFS('2018'!$P:$P,$B18,'2018'!$Y:$Y,P$2)+COUNTIFS('2019'!$P:$P,$B18,'2019'!$Y:$Y,P$2)+COUNTIFS('2020'!$P:$P,$B18,'2020'!$Y:$Y,P$2)+COUNTIFS('2021'!$P:$P,$B18,'2021'!$Y:$Y,P$2)+COUNTIFS('2022'!$P:$P,$B18,'2022'!$Y:$Y,P$2)+COUNTIFS('2023'!$P:$P,$B18,'2023'!$Y:$Y,P$2)+COUNTIFS('2024'!$P:$P,$B18,'2024'!$Y:$Y,P$2)+COUNTIFS('2025'!$P:$P,$B18,'2025'!$Y:$Y,P$2)</f>
        <v>2</v>
      </c>
      <c r="Q18" s="33">
        <f>COUNTIFS('2018'!$P:$P,$B18,'2018'!$Y:$Y,Q$2)+COUNTIFS('2019'!$P:$P,$B18,'2019'!$Y:$Y,Q$2)+COUNTIFS('2020'!$P:$P,$B18,'2020'!$Y:$Y,Q$2)+COUNTIFS('2021'!$P:$P,$B18,'2021'!$Y:$Y,Q$2)+COUNTIFS('2022'!$P:$P,$B18,'2022'!$Y:$Y,Q$2)+COUNTIFS('2023'!$P:$P,$B18,'2023'!$Y:$Y,Q$2)+COUNTIFS('2024'!$P:$P,$B18,'2024'!$Y:$Y,Q$2)+COUNTIFS('2025'!$P:$P,$B18,'2025'!$Y:$Y,Q$2)</f>
        <v>3</v>
      </c>
      <c r="R18" s="33">
        <f>COUNTIFS('2018'!$P:$P,$B18,'2018'!$Y:$Y,R$2)+COUNTIFS('2019'!$P:$P,$B18,'2019'!$Y:$Y,R$2)+COUNTIFS('2020'!$P:$P,$B18,'2020'!$Y:$Y,R$2)+COUNTIFS('2021'!$P:$P,$B18,'2021'!$Y:$Y,R$2)+COUNTIFS('2022'!$P:$P,$B18,'2022'!$Y:$Y,R$2)+COUNTIFS('2023'!$P:$P,$B18,'2023'!$Y:$Y,R$2)+COUNTIFS('2024'!$P:$P,$B18,'2024'!$Y:$Y,R$2)+COUNTIFS('2025'!$P:$P,$B18,'2025'!$Y:$Y,R$2)</f>
        <v>0</v>
      </c>
      <c r="S18" s="15">
        <f>IFERROR((SUMIF('2022'!$P:$P,$B18,'2022'!$W:$W)+SUMIF('2023'!$P:$P,$B18,'2023'!$W:$W)+SUMIF('2024'!$P:$P,$B18,'2024'!$W:$W)+SUMIF('2025'!$P:$P,$B18,'2025'!$W:$W))/(COUNTIF('2022'!A:A,B18)+COUNTIF('2023'!A:A,B18)+COUNTIF('2024'!A:A,B18)+COUNTIF('2025'!A:A,B18)),100)</f>
        <v>82</v>
      </c>
      <c r="T18" s="15">
        <f>IFERROR((SUMIF('2022'!$P:$P,$B18,'2022'!$X:$X)+SUMIF('2023'!$P:$P,$B18,'2023'!$X:$X)+SUMIF('2024'!$P:$P,$B18,'2024'!$X:$X)+SUMIF('2025'!$P:$P,$B18,'2025'!$X:$X))/(COUNTIF('2022'!A:A,B18)+COUNTIF('2023'!A:A,B18)+COUNTIF('2024'!A:A,B18)+COUNTIF('2025'!A:A,B18)),100)</f>
        <v>77</v>
      </c>
      <c r="U18" s="12">
        <f>IFERROR(VLOOKUP($B18,'2022'!$P:$U,6,0),0)+IFERROR(VLOOKUP($B18,'2023'!$P:$U,6,0),0)+IFERROR(VLOOKUP($B18,'2024'!$P:$U,6,0),0)+IFERROR(VLOOKUP($B18,'2025'!$P:$U,6,0),0)</f>
        <v>4</v>
      </c>
      <c r="V18" s="14">
        <f>P18-Q18</f>
        <v>-1</v>
      </c>
      <c r="W18" s="12">
        <f>RANK(V18,V:V,0)</f>
        <v>26</v>
      </c>
      <c r="X18" s="12">
        <f>RANK(T18,T:T,1)</f>
        <v>33</v>
      </c>
      <c r="Y18" s="12">
        <f>RANK(U18,U:U,0)</f>
        <v>11</v>
      </c>
      <c r="Z18" s="12">
        <f>(40-W18)*3+(40-Y18)*2+(40-X18)</f>
        <v>107</v>
      </c>
      <c r="AA18" s="37">
        <f>RANK(Z18,Z:Z,0)</f>
        <v>27</v>
      </c>
      <c r="AB18" s="32">
        <f>COUNTIFS('2018'!$AA:$AA,$B18,'2018'!$AJ:$AJ,AB$2)+COUNTIFS('2019'!$AA:$AA,$B18,'2019'!$AJ:$AJ,AB$2)+COUNTIFS('2020'!$AA:$AA,$B18,'2020'!$AJ:$AJ,AB$2)+COUNTIFS('2021'!$AA:$AA,$B18,'2021'!$AJ:$AJ,AB$2)+COUNTIFS('2022'!$AA:$AA,$B18,'2022'!$AJ:$AJ,AB$2)+COUNTIFS('2023'!$AA:$AA,$B18,'2023'!$AJ:$AJ,AB$2)+COUNTIFS('2024'!$AA:$AA,$B18,'2024'!$AJ:$AJ,AB$2)+COUNTIFS('2025'!$AA:$AA,$B18,'2025'!$AJ:$AJ,AB$2)</f>
        <v>2</v>
      </c>
      <c r="AC18" s="33">
        <f>COUNTIFS('2018'!$AA:$AA,$B18,'2018'!$AJ:$AJ,AC$2)+COUNTIFS('2019'!$AA:$AA,$B18,'2019'!$AJ:$AJ,AC$2)+COUNTIFS('2020'!$AA:$AA,$B18,'2020'!$AJ:$AJ,AC$2)+COUNTIFS('2021'!$AA:$AA,$B18,'2021'!$AJ:$AJ,AC$2)+COUNTIFS('2022'!$AA:$AA,$B18,'2022'!$AJ:$AJ,AC$2)+COUNTIFS('2023'!$AA:$AA,$B18,'2023'!$AJ:$AJ,AC$2)+COUNTIFS('2024'!$AA:$AA,$B18,'2024'!$AJ:$AJ,AC$2)+COUNTIFS('2025'!$AA:$AA,$B18,'2025'!$AJ:$AJ,AC$2)</f>
        <v>2</v>
      </c>
      <c r="AD18" s="33">
        <f>COUNTIFS('2018'!$AA:$AA,$B18,'2018'!$AJ:$AJ,AD$2)+COUNTIFS('2019'!$AA:$AA,$B18,'2019'!$AJ:$AJ,AD$2)+COUNTIFS('2020'!$AA:$AA,$B18,'2020'!$AJ:$AJ,AD$2)+COUNTIFS('2021'!$AA:$AA,$B18,'2021'!$AJ:$AJ,AD$2)+COUNTIFS('2022'!$AA:$AA,$B18,'2022'!$AJ:$AJ,AD$2)+COUNTIFS('2023'!$AA:$AA,$B18,'2023'!$AJ:$AJ,AD$2)+COUNTIFS('2024'!$AA:$AA,$B18,'2024'!$AJ:$AJ,AD$2)+COUNTIFS('2025'!$AA:$AA,$B18,'2025'!$AJ:$AJ,AD$2)</f>
        <v>1</v>
      </c>
      <c r="AE18" s="15">
        <f>IFERROR((SUMIF('2022'!$AA:$AA,$B18,'2022'!$AH:$AH)+SUMIF('2023'!$AA:$AA,$B18,'2023'!$AH:$AH)+SUMIF('2024'!$AA:$AA,$B18,'2024'!$AH:$AH)+SUMIF('2025'!$AA:$AA,$B18,'2025'!$AH:$AH))/(COUNTIF('2022'!A:A,B18)+COUNTIF('2023'!A:A,B18)+COUNTIF('2024'!A:A,B18)+COUNTIF('2025'!A:A,B18)),100)</f>
        <v>102</v>
      </c>
      <c r="AF18" s="15">
        <f>IFERROR((SUMIF('2022'!$AA:$AA,$B18,'2022'!$AI:$AI)+SUMIF('2023'!$AA:$AA,$B18,'2023'!$AI:$AI)+SUMIF('2024'!$AA:$AA,$B18,'2024'!$AI:$AI)+SUMIF('2025'!$AA:$AA,$B18,'2025'!$AI:$AI))/(COUNTIF('2022'!A:A,B18)+COUNTIF('2023'!A:A,B18)+COUNTIF('2024'!A:A,B18)+COUNTIF('2025'!A:A,B18)),100)</f>
        <v>80</v>
      </c>
      <c r="AG18" s="12">
        <f>IFERROR(VLOOKUP($B18,'2022'!$AA:$AF,6,0),0)+IFERROR(VLOOKUP($B18,'2023'!$AA:$AF,6,0),0)+IFERROR(VLOOKUP($B18,'2024'!$AA:$AF,6,0),0)+IFERROR(VLOOKUP($B18,'2025'!$AA:$AF,6,0),0)</f>
        <v>0</v>
      </c>
      <c r="AH18" s="14">
        <f>AB18-AC18</f>
        <v>0</v>
      </c>
      <c r="AI18" s="12">
        <f>RANK(AH18,AH:AH,0)</f>
        <v>13</v>
      </c>
      <c r="AJ18" s="12">
        <f>RANK(AF18,AF:AF,1)</f>
        <v>29</v>
      </c>
      <c r="AK18" s="12">
        <f>RANK(AG18,AG:AG,0)</f>
        <v>22</v>
      </c>
      <c r="AL18" s="12">
        <f>(40-AI18)*3+(40-AK18)*2+(40-AJ18)</f>
        <v>128</v>
      </c>
      <c r="AM18" s="37">
        <f>RANK(AL18,AL:AL,0)</f>
        <v>20</v>
      </c>
      <c r="AN18" s="32">
        <f>COUNTIFS('2018'!$AL:$AL,$B18,'2018'!$AU:$AU,AN$2)+COUNTIFS('2019'!$AL:$AL,$B18,'2019'!$AU:$AU,AN$2)+COUNTIFS('2020'!$AL:$AL,$B18,'2020'!$AU:$AU,AN$2)+COUNTIFS('2021'!$AL:$AL,$B18,'2021'!$AU:$AU,AN$2)+COUNTIFS('2022'!$AL:$AL,$B18,'2022'!$AU:$AU,AN$2)+COUNTIFS('2023'!$AL:$AL,$B18,'2023'!$AU:$AU,AN$2)+COUNTIFS('2024'!$AL:$AL,$B18,'2024'!$AU:$AU,AN$2)+COUNTIFS('2025'!$AL:$AL,$B18,'2025'!$AU:$AU,AN$2)</f>
        <v>3</v>
      </c>
      <c r="AO18" s="33">
        <f>COUNTIFS('2018'!$AL:$AL,$B18,'2018'!$AU:$AU,AO$2)+COUNTIFS('2019'!$AL:$AL,$B18,'2019'!$AU:$AU,AO$2)+COUNTIFS('2020'!$AL:$AL,$B18,'2020'!$AU:$AU,AO$2)+COUNTIFS('2021'!$AL:$AL,$B18,'2021'!$AU:$AU,AO$2)+COUNTIFS('2022'!$AL:$AL,$B18,'2022'!$AU:$AU,AO$2)+COUNTIFS('2023'!$AL:$AL,$B18,'2023'!$AU:$AU,AO$2)+COUNTIFS('2024'!$AL:$AL,$B18,'2024'!$AU:$AU,AO$2)+COUNTIFS('2025'!$AL:$AL,$B18,'2025'!$AU:$AU,AO$2)</f>
        <v>2</v>
      </c>
      <c r="AP18" s="33">
        <f>COUNTIFS('2018'!$AL:$AL,$B18,'2018'!$AU:$AU,AP$2)+COUNTIFS('2019'!$AL:$AL,$B18,'2019'!$AU:$AU,AP$2)+COUNTIFS('2020'!$AL:$AL,$B18,'2020'!$AU:$AU,AP$2)+COUNTIFS('2021'!$AL:$AL,$B18,'2021'!$AU:$AU,AP$2)+COUNTIFS('2022'!$AL:$AL,$B18,'2022'!$AU:$AU,AP$2)+COUNTIFS('2023'!$AL:$AL,$B18,'2023'!$AU:$AU,AP$2)+COUNTIFS('2024'!$AL:$AL,$B18,'2024'!$AU:$AU,AP$2)+COUNTIFS('2025'!$AL:$AL,$B18,'2025'!$AU:$AU,AP$2)</f>
        <v>0</v>
      </c>
      <c r="AQ18" s="15">
        <f>IFERROR((SUMIF('2022'!$AL:$AL,$B18,'2022'!$AS:$AS)+SUMIF('2023'!$AL:$AL,$B18,'2023'!$AS:$AS)+SUMIF('2024'!$AL:$AL,$B18,'2024'!$AS:$AS)+SUMIF('2025'!$AL:$AL,$B18,'2025'!$AS:$AS))/(COUNTIF('2022'!A:A,B18)+COUNTIF('2023'!A:A,B18)+COUNTIF('2024'!A:A,B18)+COUNTIF('2025'!A:A,B18)),100)</f>
        <v>113</v>
      </c>
      <c r="AR18" s="15">
        <f>IFERROR((SUMIF('2022'!$AL:$AL,$B18,'2022'!$AT:$AT)+SUMIF('2023'!$AL:$AL,$B18,'2023'!$AT:$AT)+SUMIF('2024'!$AL:$AL,$B18,'2024'!$AT:$AT)+SUMIF('2025'!$AL:$AL,$B18,'2025'!$AT:$AT))/(COUNTIF('2022'!A:A,B18)+COUNTIF('2023'!A:A,B18)+COUNTIF('2024'!A:A,B18)+COUNTIF('2025'!A:A,B18)),100)</f>
        <v>90</v>
      </c>
      <c r="AS18" s="12">
        <f>IFERROR(VLOOKUP($B18,'2022'!$AL:$AQ,6,0),0)+IFERROR(VLOOKUP($B18,'2023'!$AL:$AQ,6,0),0)+IFERROR(VLOOKUP($B18,'2024'!$AL:$AQ,6,0),0)+IFERROR(VLOOKUP($B18,'2025'!$AL:$AQ,6,0),0)</f>
        <v>1</v>
      </c>
      <c r="AT18" s="14">
        <f>AN18-AO18</f>
        <v>1</v>
      </c>
      <c r="AU18" s="12">
        <f>RANK(AT18,AT:AT,0)</f>
        <v>6</v>
      </c>
      <c r="AV18" s="12">
        <f>RANK(AR18,AR:AR,1)</f>
        <v>38</v>
      </c>
      <c r="AW18" s="12">
        <f>RANK(AS18,AS:AS,0)</f>
        <v>15</v>
      </c>
      <c r="AX18" s="12">
        <f>(40-AU18)*3+(40-AW18)*2+(40-AV18)</f>
        <v>154</v>
      </c>
      <c r="AY18" s="37">
        <f>RANK(AX18,AX:AX,0)</f>
        <v>15</v>
      </c>
      <c r="AZ18" s="13">
        <f>IFERROR(VLOOKUP(B18,'2018'!A:M,13,0),0)+IFERROR(VLOOKUP(B18,'2019'!A:M,13,0),0)+IFERROR(VLOOKUP(B18,'2020'!A:M,13,0),0)+IFERROR(VLOOKUP(B18,'2021'!A:M,13,0),0)+IFERROR(VLOOKUP(B18,'2022'!A:M,13,0),0)+IFERROR(VLOOKUP(B18,'2023'!A:M,13,0),0)+IFERROR(VLOOKUP(B18,'2024'!A:M,13,0),0)+IFERROR(VLOOKUP(B18,'2025'!A:M,13,0),0)</f>
        <v>212</v>
      </c>
      <c r="BA18" s="14">
        <f>IFERROR(VLOOKUP($B18,'2018'!$A:$N,14,0),17)</f>
        <v>2</v>
      </c>
      <c r="BB18" s="14">
        <f>IFERROR(VLOOKUP($B18,'2019'!$A:$N,14,0),17)</f>
        <v>9</v>
      </c>
      <c r="BC18" s="14">
        <f>IFERROR(VLOOKUP($B18,'2020'!$A:$N,14,0),25)</f>
        <v>24</v>
      </c>
      <c r="BD18" s="14">
        <f>IFERROR(VLOOKUP($B18,'2021'!$A:$N,14,0),25)</f>
        <v>8</v>
      </c>
      <c r="BE18" s="14">
        <f>IFERROR(VLOOKUP($B18,'2022'!$A:$N,14,0),25)</f>
        <v>7</v>
      </c>
      <c r="BF18" s="14">
        <f>IFERROR(VLOOKUP($B18,'2023'!$A:$N,14,0),25)</f>
        <v>25</v>
      </c>
      <c r="BG18" s="14">
        <f>IFERROR(VLOOKUP($B18,'2024'!$A:$N,14,0),29)</f>
        <v>29</v>
      </c>
      <c r="BH18" s="14">
        <f>IFERROR(VLOOKUP($B18,'2025'!$A:$N,14,0),25)</f>
        <v>25</v>
      </c>
      <c r="BI18" s="27">
        <f>17-BA18+17-BB18+25-BC18+25-BD18+25-BE18+25-BF18+29-BG18+25-BH18</f>
        <v>59</v>
      </c>
      <c r="BK18">
        <v>2</v>
      </c>
      <c r="BL18" t="s">
        <v>1</v>
      </c>
      <c r="BM18">
        <v>6</v>
      </c>
      <c r="BN18">
        <v>1</v>
      </c>
      <c r="BO18">
        <v>0</v>
      </c>
    </row>
    <row r="19" spans="1:67" customFormat="1" x14ac:dyDescent="0.2">
      <c r="A19" s="39">
        <f>RANK(BI19,BI:BI,0)</f>
        <v>17</v>
      </c>
      <c r="B19" t="s">
        <v>35</v>
      </c>
      <c r="C19" s="13">
        <f>COUNTIF('2022'!A:A,B19)+COUNTIF('2023'!A:A,B19)+COUNTIF('2024'!A:A,B19)+COUNTIF('2025'!A:A,B19)+COUNTIF('2021'!A:A,B19)+COUNTIF('2020'!A:A,B19)+COUNTIF('2019'!A:A,B19)+COUNTIF('2018'!A:A,B19)</f>
        <v>3</v>
      </c>
      <c r="D19" s="20">
        <f>IFERROR(VLOOKUP($B19,'2018'!A:N,3,0),0)+IFERROR(VLOOKUP($B19,'2019'!A:N,3,0),0)+IFERROR(VLOOKUP($B19,'2020'!A:N,3,0),0)++IFERROR(VLOOKUP($B19,'2021'!A:N,3,0),0)+IFERROR(VLOOKUP($B19,'2022'!A:N,3,0),0)+IFERROR(VLOOKUP($B19,'2023'!A:N,3,0),0)+IFERROR(VLOOKUP($B19,'2024'!A:N,3,0),0)+IFERROR(VLOOKUP($B19,'2025'!A:N,3,0),0)</f>
        <v>6</v>
      </c>
      <c r="E19" s="20">
        <f>IFERROR(VLOOKUP($B19,'2018'!A:N,4,0),0)+IFERROR(VLOOKUP($B19,'2019'!A:N,4,0),0)+IFERROR(VLOOKUP($B19,'2020'!A:N,4,0),0)+IFERROR(VLOOKUP($B19,'2021'!A:N,4,0),0)+IFERROR(VLOOKUP($B19,'2022'!A:N,4,0),0)+IFERROR(VLOOKUP($B19,'2023'!A:N,4,0),0)+IFERROR(VLOOKUP($B19,'2024'!A:N,4,0),0)+IFERROR(VLOOKUP($B19,'2025'!A:N,4,0),0)</f>
        <v>3</v>
      </c>
      <c r="F19" s="20">
        <f>IFERROR(VLOOKUP($B19,'2018'!A:N,5,0),0)+IFERROR(VLOOKUP($B19,'2019'!A:N,5,0),0)+IFERROR(VLOOKUP($B19,'2020'!A:N,5,0),0)+IFERROR(VLOOKUP($B19,'2021'!A:N,5,0),0)+IFERROR(VLOOKUP($B19,'2022'!A:N,5,0),0)+IFERROR(VLOOKUP($B19,'2023'!A:N,5,0),0)+IFERROR(VLOOKUP($B19,'2024'!A:N,5,0),0)+IFERROR(VLOOKUP($B19,'2025'!A:N,5,0),0)</f>
        <v>0</v>
      </c>
      <c r="G19" s="21">
        <f>IFERROR((IFERROR(VLOOKUP($B19,'2022'!A:N,6,0),0)+IFERROR(VLOOKUP($B19,'2023'!A:N,6,0),0)+IFERROR(VLOOKUP($B19,'2024'!A:N,6,0),0)+IFERROR(VLOOKUP($B19,'2025'!A:N,6,0),0))/(COUNTIF('2022'!A:A,B19)+COUNTIF('2023'!A:A,B19)+COUNTIF('2024'!A:A,B19)+COUNTIF('2025'!A:A,B19)),100)</f>
        <v>92.833333333333329</v>
      </c>
      <c r="H19" s="12">
        <f>IFERROR((IFERROR(VLOOKUP($B19,'2022'!A:N,7,0),0)+IFERROR(VLOOKUP($B19,'2023'!A:N,7,0),0)+IFERROR(VLOOKUP($B19,'2024'!A:N,7,0),0)+IFERROR(VLOOKUP($B19,'2025'!A:N,7,0),0))/(COUNTIF('2022'!A:A,B19)+COUNTIF('2023'!A:A,B19)+COUNTIF('2024'!A:A,B19)+COUNTIF('2025'!A:A,B19)),100)</f>
        <v>68.833333333333329</v>
      </c>
      <c r="I19" s="12">
        <f>IFERROR(VLOOKUP($B19,'2022'!A:N,8,0),0)+IFERROR(VLOOKUP($B19,'2023'!A:N,8,0),0)+IFERROR(VLOOKUP($B19,'2024'!A:N,8,0),0)+IFERROR(VLOOKUP($B19,'2025'!A:N,8,0),0)</f>
        <v>16</v>
      </c>
      <c r="J19" s="12">
        <f>D19-E19</f>
        <v>3</v>
      </c>
      <c r="K19" s="12">
        <f>RANK(J19,J:J,0)</f>
        <v>7</v>
      </c>
      <c r="L19" s="12">
        <f>RANK(H19,H:H,1)</f>
        <v>1</v>
      </c>
      <c r="M19" s="12">
        <f>RANK(I19,I:I,0)</f>
        <v>5</v>
      </c>
      <c r="N19" s="12">
        <f>(40-K19)*3+(40-M19)*2+(40-L19)</f>
        <v>208</v>
      </c>
      <c r="O19" s="37">
        <f>RANK(N19,N:N,0)</f>
        <v>4</v>
      </c>
      <c r="P19" s="32">
        <f>COUNTIFS('2018'!$P:$P,$B19,'2018'!$Y:$Y,P$2)+COUNTIFS('2019'!$P:$P,$B19,'2019'!$Y:$Y,P$2)+COUNTIFS('2020'!$P:$P,$B19,'2020'!$Y:$Y,P$2)+COUNTIFS('2021'!$P:$P,$B19,'2021'!$Y:$Y,P$2)+COUNTIFS('2022'!$P:$P,$B19,'2022'!$Y:$Y,P$2)+COUNTIFS('2023'!$P:$P,$B19,'2023'!$Y:$Y,P$2)+COUNTIFS('2024'!$P:$P,$B19,'2024'!$Y:$Y,P$2)+COUNTIFS('2025'!$P:$P,$B19,'2025'!$Y:$Y,P$2)</f>
        <v>1</v>
      </c>
      <c r="Q19" s="33">
        <f>COUNTIFS('2018'!$P:$P,$B19,'2018'!$Y:$Y,Q$2)+COUNTIFS('2019'!$P:$P,$B19,'2019'!$Y:$Y,Q$2)+COUNTIFS('2020'!$P:$P,$B19,'2020'!$Y:$Y,Q$2)+COUNTIFS('2021'!$P:$P,$B19,'2021'!$Y:$Y,Q$2)+COUNTIFS('2022'!$P:$P,$B19,'2022'!$Y:$Y,Q$2)+COUNTIFS('2023'!$P:$P,$B19,'2023'!$Y:$Y,Q$2)+COUNTIFS('2024'!$P:$P,$B19,'2024'!$Y:$Y,Q$2)+COUNTIFS('2025'!$P:$P,$B19,'2025'!$Y:$Y,Q$2)</f>
        <v>2</v>
      </c>
      <c r="R19" s="33">
        <f>COUNTIFS('2018'!$P:$P,$B19,'2018'!$Y:$Y,R$2)+COUNTIFS('2019'!$P:$P,$B19,'2019'!$Y:$Y,R$2)+COUNTIFS('2020'!$P:$P,$B19,'2020'!$Y:$Y,R$2)+COUNTIFS('2021'!$P:$P,$B19,'2021'!$Y:$Y,R$2)+COUNTIFS('2022'!$P:$P,$B19,'2022'!$Y:$Y,R$2)+COUNTIFS('2023'!$P:$P,$B19,'2023'!$Y:$Y,R$2)+COUNTIFS('2024'!$P:$P,$B19,'2024'!$Y:$Y,R$2)+COUNTIFS('2025'!$P:$P,$B19,'2025'!$Y:$Y,R$2)</f>
        <v>0</v>
      </c>
      <c r="S19" s="15">
        <f>IFERROR((SUMIF('2022'!$P:$P,$B19,'2022'!$W:$W)+SUMIF('2023'!$P:$P,$B19,'2023'!$W:$W)+SUMIF('2024'!$P:$P,$B19,'2024'!$W:$W)+SUMIF('2025'!$P:$P,$B19,'2025'!$W:$W))/(COUNTIF('2022'!A:A,B19)+COUNTIF('2023'!A:A,B19)+COUNTIF('2024'!A:A,B19)+COUNTIF('2025'!A:A,B19)),100)</f>
        <v>81.666666666666671</v>
      </c>
      <c r="T19" s="15">
        <f>IFERROR((SUMIF('2022'!$P:$P,$B19,'2022'!$X:$X)+SUMIF('2023'!$P:$P,$B19,'2023'!$X:$X)+SUMIF('2024'!$P:$P,$B19,'2024'!$X:$X)+SUMIF('2025'!$P:$P,$B19,'2025'!$X:$X))/(COUNTIF('2022'!A:A,B19)+COUNTIF('2023'!A:A,B19)+COUNTIF('2024'!A:A,B19)+COUNTIF('2025'!A:A,B19)),100)</f>
        <v>76.333333333333329</v>
      </c>
      <c r="U19" s="12">
        <f>IFERROR(VLOOKUP($B19,'2022'!$P:$U,6,0),0)+IFERROR(VLOOKUP($B19,'2023'!$P:$U,6,0),0)+IFERROR(VLOOKUP($B19,'2024'!$P:$U,6,0),0)+IFERROR(VLOOKUP($B19,'2025'!$P:$U,6,0),0)</f>
        <v>-7</v>
      </c>
      <c r="V19" s="14">
        <f>P19-Q19</f>
        <v>-1</v>
      </c>
      <c r="W19" s="12">
        <f>RANK(V19,V:V,0)</f>
        <v>26</v>
      </c>
      <c r="X19" s="12">
        <f>RANK(T19,T:T,1)</f>
        <v>31</v>
      </c>
      <c r="Y19" s="12">
        <f>RANK(U19,U:U,0)</f>
        <v>39</v>
      </c>
      <c r="Z19" s="12">
        <f>(40-W19)*3+(40-Y19)*2+(40-X19)</f>
        <v>53</v>
      </c>
      <c r="AA19" s="37">
        <f>RANK(Z19,Z:Z,0)</f>
        <v>37</v>
      </c>
      <c r="AB19" s="32">
        <f>COUNTIFS('2018'!$AA:$AA,$B19,'2018'!$AJ:$AJ,AB$2)+COUNTIFS('2019'!$AA:$AA,$B19,'2019'!$AJ:$AJ,AB$2)+COUNTIFS('2020'!$AA:$AA,$B19,'2020'!$AJ:$AJ,AB$2)+COUNTIFS('2021'!$AA:$AA,$B19,'2021'!$AJ:$AJ,AB$2)+COUNTIFS('2022'!$AA:$AA,$B19,'2022'!$AJ:$AJ,AB$2)+COUNTIFS('2023'!$AA:$AA,$B19,'2023'!$AJ:$AJ,AB$2)+COUNTIFS('2024'!$AA:$AA,$B19,'2024'!$AJ:$AJ,AB$2)+COUNTIFS('2025'!$AA:$AA,$B19,'2025'!$AJ:$AJ,AB$2)</f>
        <v>3</v>
      </c>
      <c r="AC19" s="33">
        <f>COUNTIFS('2018'!$AA:$AA,$B19,'2018'!$AJ:$AJ,AC$2)+COUNTIFS('2019'!$AA:$AA,$B19,'2019'!$AJ:$AJ,AC$2)+COUNTIFS('2020'!$AA:$AA,$B19,'2020'!$AJ:$AJ,AC$2)+COUNTIFS('2021'!$AA:$AA,$B19,'2021'!$AJ:$AJ,AC$2)+COUNTIFS('2022'!$AA:$AA,$B19,'2022'!$AJ:$AJ,AC$2)+COUNTIFS('2023'!$AA:$AA,$B19,'2023'!$AJ:$AJ,AC$2)+COUNTIFS('2024'!$AA:$AA,$B19,'2024'!$AJ:$AJ,AC$2)+COUNTIFS('2025'!$AA:$AA,$B19,'2025'!$AJ:$AJ,AC$2)</f>
        <v>0</v>
      </c>
      <c r="AD19" s="33">
        <f>COUNTIFS('2018'!$AA:$AA,$B19,'2018'!$AJ:$AJ,AD$2)+COUNTIFS('2019'!$AA:$AA,$B19,'2019'!$AJ:$AJ,AD$2)+COUNTIFS('2020'!$AA:$AA,$B19,'2020'!$AJ:$AJ,AD$2)+COUNTIFS('2021'!$AA:$AA,$B19,'2021'!$AJ:$AJ,AD$2)+COUNTIFS('2022'!$AA:$AA,$B19,'2022'!$AJ:$AJ,AD$2)+COUNTIFS('2023'!$AA:$AA,$B19,'2023'!$AJ:$AJ,AD$2)+COUNTIFS('2024'!$AA:$AA,$B19,'2024'!$AJ:$AJ,AD$2)+COUNTIFS('2025'!$AA:$AA,$B19,'2025'!$AJ:$AJ,AD$2)</f>
        <v>0</v>
      </c>
      <c r="AE19" s="15">
        <f>IFERROR((SUMIF('2022'!$AA:$AA,$B19,'2022'!$AH:$AH)+SUMIF('2023'!$AA:$AA,$B19,'2023'!$AH:$AH)+SUMIF('2024'!$AA:$AA,$B19,'2024'!$AH:$AH)+SUMIF('2025'!$AA:$AA,$B19,'2025'!$AH:$AH))/(COUNTIF('2022'!A:A,B19)+COUNTIF('2023'!A:A,B19)+COUNTIF('2024'!A:A,B19)+COUNTIF('2025'!A:A,B19)),100)</f>
        <v>95.333333333333329</v>
      </c>
      <c r="AF19" s="15">
        <f>IFERROR((SUMIF('2022'!$AA:$AA,$B19,'2022'!$AI:$AI)+SUMIF('2023'!$AA:$AA,$B19,'2023'!$AI:$AI)+SUMIF('2024'!$AA:$AA,$B19,'2024'!$AI:$AI)+SUMIF('2025'!$AA:$AA,$B19,'2025'!$AI:$AI))/(COUNTIF('2022'!A:A,B19)+COUNTIF('2023'!A:A,B19)+COUNTIF('2024'!A:A,B19)+COUNTIF('2025'!A:A,B19)),100)</f>
        <v>71.333333333333329</v>
      </c>
      <c r="AG19" s="12">
        <f>IFERROR(VLOOKUP($B19,'2022'!$AA:$AF,6,0),0)+IFERROR(VLOOKUP($B19,'2023'!$AA:$AF,6,0),0)+IFERROR(VLOOKUP($B19,'2024'!$AA:$AF,6,0),0)+IFERROR(VLOOKUP($B19,'2025'!$AA:$AF,6,0),0)</f>
        <v>12</v>
      </c>
      <c r="AH19" s="14">
        <f>AB19-AC19</f>
        <v>3</v>
      </c>
      <c r="AI19" s="12">
        <f>RANK(AH19,AH:AH,0)</f>
        <v>3</v>
      </c>
      <c r="AJ19" s="12">
        <f>RANK(AF19,AF:AF,1)</f>
        <v>2</v>
      </c>
      <c r="AK19" s="12">
        <f>RANK(AG19,AG:AG,0)</f>
        <v>3</v>
      </c>
      <c r="AL19" s="12">
        <f>(40-AI19)*3+(40-AK19)*2+(40-AJ19)</f>
        <v>223</v>
      </c>
      <c r="AM19" s="37">
        <f>RANK(AL19,AL:AL,0)</f>
        <v>2</v>
      </c>
      <c r="AN19" s="32">
        <f>COUNTIFS('2018'!$AL:$AL,$B19,'2018'!$AU:$AU,AN$2)+COUNTIFS('2019'!$AL:$AL,$B19,'2019'!$AU:$AU,AN$2)+COUNTIFS('2020'!$AL:$AL,$B19,'2020'!$AU:$AU,AN$2)+COUNTIFS('2021'!$AL:$AL,$B19,'2021'!$AU:$AU,AN$2)+COUNTIFS('2022'!$AL:$AL,$B19,'2022'!$AU:$AU,AN$2)+COUNTIFS('2023'!$AL:$AL,$B19,'2023'!$AU:$AU,AN$2)+COUNTIFS('2024'!$AL:$AL,$B19,'2024'!$AU:$AU,AN$2)+COUNTIFS('2025'!$AL:$AL,$B19,'2025'!$AU:$AU,AN$2)</f>
        <v>2</v>
      </c>
      <c r="AO19" s="33">
        <f>COUNTIFS('2018'!$AL:$AL,$B19,'2018'!$AU:$AU,AO$2)+COUNTIFS('2019'!$AL:$AL,$B19,'2019'!$AU:$AU,AO$2)+COUNTIFS('2020'!$AL:$AL,$B19,'2020'!$AU:$AU,AO$2)+COUNTIFS('2021'!$AL:$AL,$B19,'2021'!$AU:$AU,AO$2)+COUNTIFS('2022'!$AL:$AL,$B19,'2022'!$AU:$AU,AO$2)+COUNTIFS('2023'!$AL:$AL,$B19,'2023'!$AU:$AU,AO$2)+COUNTIFS('2024'!$AL:$AL,$B19,'2024'!$AU:$AU,AO$2)+COUNTIFS('2025'!$AL:$AL,$B19,'2025'!$AU:$AU,AO$2)</f>
        <v>1</v>
      </c>
      <c r="AP19" s="33">
        <f>COUNTIFS('2018'!$AL:$AL,$B19,'2018'!$AU:$AU,AP$2)+COUNTIFS('2019'!$AL:$AL,$B19,'2019'!$AU:$AU,AP$2)+COUNTIFS('2020'!$AL:$AL,$B19,'2020'!$AU:$AU,AP$2)+COUNTIFS('2021'!$AL:$AL,$B19,'2021'!$AU:$AU,AP$2)+COUNTIFS('2022'!$AL:$AL,$B19,'2022'!$AU:$AU,AP$2)+COUNTIFS('2023'!$AL:$AL,$B19,'2023'!$AU:$AU,AP$2)+COUNTIFS('2024'!$AL:$AL,$B19,'2024'!$AU:$AU,AP$2)+COUNTIFS('2025'!$AL:$AL,$B19,'2025'!$AU:$AU,AP$2)</f>
        <v>0</v>
      </c>
      <c r="AQ19" s="15">
        <f>IFERROR((SUMIF('2022'!$AL:$AL,$B19,'2022'!$AS:$AS)+SUMIF('2023'!$AL:$AL,$B19,'2023'!$AS:$AS)+SUMIF('2024'!$AL:$AL,$B19,'2024'!$AS:$AS)+SUMIF('2025'!$AL:$AL,$B19,'2025'!$AS:$AS))/(COUNTIF('2022'!A:A,B19)+COUNTIF('2023'!A:A,B19)+COUNTIF('2024'!A:A,B19)+COUNTIF('2025'!A:A,B19)),100)</f>
        <v>90.333333333333329</v>
      </c>
      <c r="AR19" s="15">
        <f>IFERROR((SUMIF('2022'!$AL:$AL,$B19,'2022'!$AT:$AT)+SUMIF('2023'!$AL:$AL,$B19,'2023'!$AT:$AT)+SUMIF('2024'!$AL:$AL,$B19,'2024'!$AT:$AT)+SUMIF('2025'!$AL:$AL,$B19,'2025'!$AT:$AT))/(COUNTIF('2022'!A:A,B19)+COUNTIF('2023'!A:A,B19)+COUNTIF('2024'!A:A,B19)+COUNTIF('2025'!A:A,B19)),100)</f>
        <v>66.333333333333329</v>
      </c>
      <c r="AS19" s="12">
        <f>IFERROR(VLOOKUP($B19,'2022'!$AL:$AQ,6,0),0)+IFERROR(VLOOKUP($B19,'2023'!$AL:$AQ,6,0),0)+IFERROR(VLOOKUP($B19,'2024'!$AL:$AQ,6,0),0)+IFERROR(VLOOKUP($B19,'2025'!$AL:$AQ,6,0),0)</f>
        <v>11</v>
      </c>
      <c r="AT19" s="14">
        <f>AN19-AO19</f>
        <v>1</v>
      </c>
      <c r="AU19" s="12">
        <f>RANK(AT19,AT:AT,0)</f>
        <v>6</v>
      </c>
      <c r="AV19" s="12">
        <f>RANK(AR19,AR:AR,1)</f>
        <v>1</v>
      </c>
      <c r="AW19" s="12">
        <f>RANK(AS19,AS:AS,0)</f>
        <v>3</v>
      </c>
      <c r="AX19" s="12">
        <f>(40-AU19)*3+(40-AW19)*2+(40-AV19)</f>
        <v>215</v>
      </c>
      <c r="AY19" s="37">
        <f>RANK(AX19,AX:AX,0)</f>
        <v>3</v>
      </c>
      <c r="AZ19" s="13">
        <f>IFERROR(VLOOKUP(B19,'2018'!A:M,13,0),0)+IFERROR(VLOOKUP(B19,'2019'!A:M,13,0),0)+IFERROR(VLOOKUP(B19,'2020'!A:M,13,0),0)+IFERROR(VLOOKUP(B19,'2021'!A:M,13,0),0)+IFERROR(VLOOKUP(B19,'2022'!A:M,13,0),0)+IFERROR(VLOOKUP(B19,'2023'!A:M,13,0),0)+IFERROR(VLOOKUP(B19,'2024'!A:M,13,0),0)+IFERROR(VLOOKUP(B19,'2025'!A:M,13,0),0)</f>
        <v>336</v>
      </c>
      <c r="BA19" s="14">
        <f>IFERROR(VLOOKUP($B19,'2018'!$A:$N,14,0),17)</f>
        <v>17</v>
      </c>
      <c r="BB19" s="14">
        <f>IFERROR(VLOOKUP($B19,'2019'!$A:$N,14,0),17)</f>
        <v>17</v>
      </c>
      <c r="BC19" s="14">
        <f>IFERROR(VLOOKUP($B19,'2020'!$A:$N,14,0),25)</f>
        <v>25</v>
      </c>
      <c r="BD19" s="14">
        <f>IFERROR(VLOOKUP($B19,'2021'!$A:$N,14,0),25)</f>
        <v>25</v>
      </c>
      <c r="BE19" s="14">
        <f>IFERROR(VLOOKUP($B19,'2022'!$A:$N,14,0),25)</f>
        <v>4</v>
      </c>
      <c r="BF19" s="14">
        <f>IFERROR(VLOOKUP($B19,'2023'!$A:$N,14,0),25)</f>
        <v>1</v>
      </c>
      <c r="BG19" s="14">
        <f>IFERROR(VLOOKUP($B19,'2024'!$A:$N,14,0),29)</f>
        <v>16</v>
      </c>
      <c r="BH19" s="14">
        <f>IFERROR(VLOOKUP($B19,'2025'!$A:$N,14,0),25)</f>
        <v>25</v>
      </c>
      <c r="BI19" s="27">
        <f>17-BA19+17-BB19+25-BC19+25-BD19+25-BE19+25-BF19+29-BG19+25-BH19</f>
        <v>58</v>
      </c>
      <c r="BK19">
        <v>3</v>
      </c>
      <c r="BL19" t="s">
        <v>35</v>
      </c>
      <c r="BM19">
        <v>2</v>
      </c>
      <c r="BN19">
        <v>1</v>
      </c>
      <c r="BO19">
        <v>0</v>
      </c>
    </row>
    <row r="20" spans="1:67" customFormat="1" x14ac:dyDescent="0.2">
      <c r="A20" s="39">
        <f>RANK(BI20,BI:BI,0)</f>
        <v>18</v>
      </c>
      <c r="B20" t="s">
        <v>12</v>
      </c>
      <c r="C20" s="13">
        <f>COUNTIF('2022'!A:A,B20)+COUNTIF('2023'!A:A,B20)+COUNTIF('2024'!A:A,B20)+COUNTIF('2025'!A:A,B20)+COUNTIF('2021'!A:A,B20)+COUNTIF('2020'!A:A,B20)+COUNTIF('2019'!A:A,B20)+COUNTIF('2018'!A:A,B20)</f>
        <v>4</v>
      </c>
      <c r="D20" s="20">
        <f>IFERROR(VLOOKUP($B20,'2018'!A:N,3,0),0)+IFERROR(VLOOKUP($B20,'2019'!A:N,3,0),0)+IFERROR(VLOOKUP($B20,'2020'!A:N,3,0),0)++IFERROR(VLOOKUP($B20,'2021'!A:N,3,0),0)+IFERROR(VLOOKUP($B20,'2022'!A:N,3,0),0)+IFERROR(VLOOKUP($B20,'2023'!A:N,3,0),0)+IFERROR(VLOOKUP($B20,'2024'!A:N,3,0),0)+IFERROR(VLOOKUP($B20,'2025'!A:N,3,0),0)</f>
        <v>5</v>
      </c>
      <c r="E20" s="20">
        <f>IFERROR(VLOOKUP($B20,'2018'!A:N,4,0),0)+IFERROR(VLOOKUP($B20,'2019'!A:N,4,0),0)+IFERROR(VLOOKUP($B20,'2020'!A:N,4,0),0)+IFERROR(VLOOKUP($B20,'2021'!A:N,4,0),0)+IFERROR(VLOOKUP($B20,'2022'!A:N,4,0),0)+IFERROR(VLOOKUP($B20,'2023'!A:N,4,0),0)+IFERROR(VLOOKUP($B20,'2024'!A:N,4,0),0)+IFERROR(VLOOKUP($B20,'2025'!A:N,4,0),0)</f>
        <v>6</v>
      </c>
      <c r="F20" s="20">
        <f>IFERROR(VLOOKUP($B20,'2018'!A:N,5,0),0)+IFERROR(VLOOKUP($B20,'2019'!A:N,5,0),0)+IFERROR(VLOOKUP($B20,'2020'!A:N,5,0),0)+IFERROR(VLOOKUP($B20,'2021'!A:N,5,0),0)+IFERROR(VLOOKUP($B20,'2022'!A:N,5,0),0)+IFERROR(VLOOKUP($B20,'2023'!A:N,5,0),0)+IFERROR(VLOOKUP($B20,'2024'!A:N,5,0),0)+IFERROR(VLOOKUP($B20,'2025'!A:N,5,0),0)</f>
        <v>1</v>
      </c>
      <c r="G20" s="21">
        <f>IFERROR((IFERROR(VLOOKUP($B20,'2022'!A:N,6,0),0)+IFERROR(VLOOKUP($B20,'2023'!A:N,6,0),0)+IFERROR(VLOOKUP($B20,'2024'!A:N,6,0),0)+IFERROR(VLOOKUP($B20,'2025'!A:N,6,0),0))/(COUNTIF('2022'!A:A,B20)+COUNTIF('2023'!A:A,B20)+COUNTIF('2024'!A:A,B20)+COUNTIF('2025'!A:A,B20)),100)</f>
        <v>106.375</v>
      </c>
      <c r="H20" s="12">
        <f>IFERROR((IFERROR(VLOOKUP($B20,'2022'!A:N,7,0),0)+IFERROR(VLOOKUP($B20,'2023'!A:N,7,0),0)+IFERROR(VLOOKUP($B20,'2024'!A:N,7,0),0)+IFERROR(VLOOKUP($B20,'2025'!A:N,7,0),0))/(COUNTIF('2022'!A:A,B20)+COUNTIF('2023'!A:A,B20)+COUNTIF('2024'!A:A,B20)+COUNTIF('2025'!A:A,B20)),100)</f>
        <v>76.25</v>
      </c>
      <c r="I20" s="12">
        <f>IFERROR(VLOOKUP($B20,'2022'!A:N,8,0),0)+IFERROR(VLOOKUP($B20,'2023'!A:N,8,0),0)+IFERROR(VLOOKUP($B20,'2024'!A:N,8,0),0)+IFERROR(VLOOKUP($B20,'2025'!A:N,8,0),0)</f>
        <v>4</v>
      </c>
      <c r="J20" s="12">
        <f>D20-E20</f>
        <v>-1</v>
      </c>
      <c r="K20" s="12">
        <f>RANK(J20,J:J,0)</f>
        <v>26</v>
      </c>
      <c r="L20" s="12">
        <f>RANK(H20,H:H,1)</f>
        <v>12</v>
      </c>
      <c r="M20" s="12">
        <f>RANK(I20,I:I,0)</f>
        <v>10</v>
      </c>
      <c r="N20" s="12">
        <f>(40-K20)*3+(40-M20)*2+(40-L20)</f>
        <v>130</v>
      </c>
      <c r="O20" s="37">
        <f>RANK(N20,N:N,0)</f>
        <v>19</v>
      </c>
      <c r="P20" s="32">
        <f>COUNTIFS('2018'!$P:$P,$B20,'2018'!$Y:$Y,P$2)+COUNTIFS('2019'!$P:$P,$B20,'2019'!$Y:$Y,P$2)+COUNTIFS('2020'!$P:$P,$B20,'2020'!$Y:$Y,P$2)+COUNTIFS('2021'!$P:$P,$B20,'2021'!$Y:$Y,P$2)+COUNTIFS('2022'!$P:$P,$B20,'2022'!$Y:$Y,P$2)+COUNTIFS('2023'!$P:$P,$B20,'2023'!$Y:$Y,P$2)+COUNTIFS('2024'!$P:$P,$B20,'2024'!$Y:$Y,P$2)+COUNTIFS('2025'!$P:$P,$B20,'2025'!$Y:$Y,P$2)</f>
        <v>2</v>
      </c>
      <c r="Q20" s="33">
        <f>COUNTIFS('2018'!$P:$P,$B20,'2018'!$Y:$Y,Q$2)+COUNTIFS('2019'!$P:$P,$B20,'2019'!$Y:$Y,Q$2)+COUNTIFS('2020'!$P:$P,$B20,'2020'!$Y:$Y,Q$2)+COUNTIFS('2021'!$P:$P,$B20,'2021'!$Y:$Y,Q$2)+COUNTIFS('2022'!$P:$P,$B20,'2022'!$Y:$Y,Q$2)+COUNTIFS('2023'!$P:$P,$B20,'2023'!$Y:$Y,Q$2)+COUNTIFS('2024'!$P:$P,$B20,'2024'!$Y:$Y,Q$2)+COUNTIFS('2025'!$P:$P,$B20,'2025'!$Y:$Y,Q$2)</f>
        <v>2</v>
      </c>
      <c r="R20" s="33">
        <f>COUNTIFS('2018'!$P:$P,$B20,'2018'!$Y:$Y,R$2)+COUNTIFS('2019'!$P:$P,$B20,'2019'!$Y:$Y,R$2)+COUNTIFS('2020'!$P:$P,$B20,'2020'!$Y:$Y,R$2)+COUNTIFS('2021'!$P:$P,$B20,'2021'!$Y:$Y,R$2)+COUNTIFS('2022'!$P:$P,$B20,'2022'!$Y:$Y,R$2)+COUNTIFS('2023'!$P:$P,$B20,'2023'!$Y:$Y,R$2)+COUNTIFS('2024'!$P:$P,$B20,'2024'!$Y:$Y,R$2)+COUNTIFS('2025'!$P:$P,$B20,'2025'!$Y:$Y,R$2)</f>
        <v>0</v>
      </c>
      <c r="S20" s="15">
        <f>IFERROR((SUMIF('2022'!$P:$P,$B20,'2022'!$W:$W)+SUMIF('2023'!$P:$P,$B20,'2023'!$W:$W)+SUMIF('2024'!$P:$P,$B20,'2024'!$W:$W)+SUMIF('2025'!$P:$P,$B20,'2025'!$W:$W))/(COUNTIF('2022'!A:A,B20)+COUNTIF('2023'!A:A,B20)+COUNTIF('2024'!A:A,B20)+COUNTIF('2025'!A:A,B20)),100)</f>
        <v>75.75</v>
      </c>
      <c r="T20" s="15">
        <f>IFERROR((SUMIF('2022'!$P:$P,$B20,'2022'!$X:$X)+SUMIF('2023'!$P:$P,$B20,'2023'!$X:$X)+SUMIF('2024'!$P:$P,$B20,'2024'!$X:$X)+SUMIF('2025'!$P:$P,$B20,'2025'!$X:$X))/(COUNTIF('2022'!A:A,B20)+COUNTIF('2023'!A:A,B20)+COUNTIF('2024'!A:A,B20)+COUNTIF('2025'!A:A,B20)),100)</f>
        <v>70.25</v>
      </c>
      <c r="U20" s="12">
        <f>IFERROR(VLOOKUP($B20,'2022'!$P:$U,6,0),0)+IFERROR(VLOOKUP($B20,'2023'!$P:$U,6,0),0)+IFERROR(VLOOKUP($B20,'2024'!$P:$U,6,0),0)+IFERROR(VLOOKUP($B20,'2025'!$P:$U,6,0),0)</f>
        <v>4</v>
      </c>
      <c r="V20" s="14">
        <f>P20-Q20</f>
        <v>0</v>
      </c>
      <c r="W20" s="12">
        <f>RANK(V20,V:V,0)</f>
        <v>18</v>
      </c>
      <c r="X20" s="12">
        <f>RANK(T20,T:T,1)</f>
        <v>12</v>
      </c>
      <c r="Y20" s="12">
        <f>RANK(U20,U:U,0)</f>
        <v>11</v>
      </c>
      <c r="Z20" s="12">
        <f>(40-W20)*3+(40-Y20)*2+(40-X20)</f>
        <v>152</v>
      </c>
      <c r="AA20" s="37">
        <f>RANK(Z20,Z:Z,0)</f>
        <v>16</v>
      </c>
      <c r="AB20" s="32">
        <f>COUNTIFS('2018'!$AA:$AA,$B20,'2018'!$AJ:$AJ,AB$2)+COUNTIFS('2019'!$AA:$AA,$B20,'2019'!$AJ:$AJ,AB$2)+COUNTIFS('2020'!$AA:$AA,$B20,'2020'!$AJ:$AJ,AB$2)+COUNTIFS('2021'!$AA:$AA,$B20,'2021'!$AJ:$AJ,AB$2)+COUNTIFS('2022'!$AA:$AA,$B20,'2022'!$AJ:$AJ,AB$2)+COUNTIFS('2023'!$AA:$AA,$B20,'2023'!$AJ:$AJ,AB$2)+COUNTIFS('2024'!$AA:$AA,$B20,'2024'!$AJ:$AJ,AB$2)+COUNTIFS('2025'!$AA:$AA,$B20,'2025'!$AJ:$AJ,AB$2)</f>
        <v>2</v>
      </c>
      <c r="AC20" s="33">
        <f>COUNTIFS('2018'!$AA:$AA,$B20,'2018'!$AJ:$AJ,AC$2)+COUNTIFS('2019'!$AA:$AA,$B20,'2019'!$AJ:$AJ,AC$2)+COUNTIFS('2020'!$AA:$AA,$B20,'2020'!$AJ:$AJ,AC$2)+COUNTIFS('2021'!$AA:$AA,$B20,'2021'!$AJ:$AJ,AC$2)+COUNTIFS('2022'!$AA:$AA,$B20,'2022'!$AJ:$AJ,AC$2)+COUNTIFS('2023'!$AA:$AA,$B20,'2023'!$AJ:$AJ,AC$2)+COUNTIFS('2024'!$AA:$AA,$B20,'2024'!$AJ:$AJ,AC$2)+COUNTIFS('2025'!$AA:$AA,$B20,'2025'!$AJ:$AJ,AC$2)</f>
        <v>2</v>
      </c>
      <c r="AD20" s="33">
        <f>COUNTIFS('2018'!$AA:$AA,$B20,'2018'!$AJ:$AJ,AD$2)+COUNTIFS('2019'!$AA:$AA,$B20,'2019'!$AJ:$AJ,AD$2)+COUNTIFS('2020'!$AA:$AA,$B20,'2020'!$AJ:$AJ,AD$2)+COUNTIFS('2021'!$AA:$AA,$B20,'2021'!$AJ:$AJ,AD$2)+COUNTIFS('2022'!$AA:$AA,$B20,'2022'!$AJ:$AJ,AD$2)+COUNTIFS('2023'!$AA:$AA,$B20,'2023'!$AJ:$AJ,AD$2)+COUNTIFS('2024'!$AA:$AA,$B20,'2024'!$AJ:$AJ,AD$2)+COUNTIFS('2025'!$AA:$AA,$B20,'2025'!$AJ:$AJ,AD$2)</f>
        <v>0</v>
      </c>
      <c r="AE20" s="15">
        <f>IFERROR((SUMIF('2022'!$AA:$AA,$B20,'2022'!$AH:$AH)+SUMIF('2023'!$AA:$AA,$B20,'2023'!$AH:$AH)+SUMIF('2024'!$AA:$AA,$B20,'2024'!$AH:$AH)+SUMIF('2025'!$AA:$AA,$B20,'2025'!$AH:$AH))/(COUNTIF('2022'!A:A,B20)+COUNTIF('2023'!A:A,B20)+COUNTIF('2024'!A:A,B20)+COUNTIF('2025'!A:A,B20)),100)</f>
        <v>107</v>
      </c>
      <c r="AF20" s="15">
        <f>IFERROR((SUMIF('2022'!$AA:$AA,$B20,'2022'!$AI:$AI)+SUMIF('2023'!$AA:$AA,$B20,'2023'!$AI:$AI)+SUMIF('2024'!$AA:$AA,$B20,'2024'!$AI:$AI)+SUMIF('2025'!$AA:$AA,$B20,'2025'!$AI:$AI))/(COUNTIF('2022'!A:A,B20)+COUNTIF('2023'!A:A,B20)+COUNTIF('2024'!A:A,B20)+COUNTIF('2025'!A:A,B20)),100)</f>
        <v>75.75</v>
      </c>
      <c r="AG20" s="12">
        <f>IFERROR(VLOOKUP($B20,'2022'!$AA:$AF,6,0),0)+IFERROR(VLOOKUP($B20,'2023'!$AA:$AF,6,0),0)+IFERROR(VLOOKUP($B20,'2024'!$AA:$AF,6,0),0)+IFERROR(VLOOKUP($B20,'2025'!$AA:$AF,6,0),0)</f>
        <v>1</v>
      </c>
      <c r="AH20" s="14">
        <f>AB20-AC20</f>
        <v>0</v>
      </c>
      <c r="AI20" s="12">
        <f>RANK(AH20,AH:AH,0)</f>
        <v>13</v>
      </c>
      <c r="AJ20" s="12">
        <f>RANK(AF20,AF:AF,1)</f>
        <v>12</v>
      </c>
      <c r="AK20" s="12">
        <f>RANK(AG20,AG:AG,0)</f>
        <v>18</v>
      </c>
      <c r="AL20" s="12">
        <f>(40-AI20)*3+(40-AK20)*2+(40-AJ20)</f>
        <v>153</v>
      </c>
      <c r="AM20" s="37">
        <f>RANK(AL20,AL:AL,0)</f>
        <v>15</v>
      </c>
      <c r="AN20" s="32">
        <f>COUNTIFS('2018'!$AL:$AL,$B20,'2018'!$AU:$AU,AN$2)+COUNTIFS('2019'!$AL:$AL,$B20,'2019'!$AU:$AU,AN$2)+COUNTIFS('2020'!$AL:$AL,$B20,'2020'!$AU:$AU,AN$2)+COUNTIFS('2021'!$AL:$AL,$B20,'2021'!$AU:$AU,AN$2)+COUNTIFS('2022'!$AL:$AL,$B20,'2022'!$AU:$AU,AN$2)+COUNTIFS('2023'!$AL:$AL,$B20,'2023'!$AU:$AU,AN$2)+COUNTIFS('2024'!$AL:$AL,$B20,'2024'!$AU:$AU,AN$2)+COUNTIFS('2025'!$AL:$AL,$B20,'2025'!$AU:$AU,AN$2)</f>
        <v>1</v>
      </c>
      <c r="AO20" s="33">
        <f>COUNTIFS('2018'!$AL:$AL,$B20,'2018'!$AU:$AU,AO$2)+COUNTIFS('2019'!$AL:$AL,$B20,'2019'!$AU:$AU,AO$2)+COUNTIFS('2020'!$AL:$AL,$B20,'2020'!$AU:$AU,AO$2)+COUNTIFS('2021'!$AL:$AL,$B20,'2021'!$AU:$AU,AO$2)+COUNTIFS('2022'!$AL:$AL,$B20,'2022'!$AU:$AU,AO$2)+COUNTIFS('2023'!$AL:$AL,$B20,'2023'!$AU:$AU,AO$2)+COUNTIFS('2024'!$AL:$AL,$B20,'2024'!$AU:$AU,AO$2)+COUNTIFS('2025'!$AL:$AL,$B20,'2025'!$AU:$AU,AO$2)</f>
        <v>2</v>
      </c>
      <c r="AP20" s="33">
        <f>COUNTIFS('2018'!$AL:$AL,$B20,'2018'!$AU:$AU,AP$2)+COUNTIFS('2019'!$AL:$AL,$B20,'2019'!$AU:$AU,AP$2)+COUNTIFS('2020'!$AL:$AL,$B20,'2020'!$AU:$AU,AP$2)+COUNTIFS('2021'!$AL:$AL,$B20,'2021'!$AU:$AU,AP$2)+COUNTIFS('2022'!$AL:$AL,$B20,'2022'!$AU:$AU,AP$2)+COUNTIFS('2023'!$AL:$AL,$B20,'2023'!$AU:$AU,AP$2)+COUNTIFS('2024'!$AL:$AL,$B20,'2024'!$AU:$AU,AP$2)+COUNTIFS('2025'!$AL:$AL,$B20,'2025'!$AU:$AU,AP$2)</f>
        <v>1</v>
      </c>
      <c r="AQ20" s="15">
        <f>IFERROR((SUMIF('2022'!$AL:$AL,$B20,'2022'!$AS:$AS)+SUMIF('2023'!$AL:$AL,$B20,'2023'!$AS:$AS)+SUMIF('2024'!$AL:$AL,$B20,'2024'!$AS:$AS)+SUMIF('2025'!$AL:$AL,$B20,'2025'!$AS:$AS))/(COUNTIF('2022'!A:A,B20)+COUNTIF('2023'!A:A,B20)+COUNTIF('2024'!A:A,B20)+COUNTIF('2025'!A:A,B20)),100)</f>
        <v>105.75</v>
      </c>
      <c r="AR20" s="15">
        <f>IFERROR((SUMIF('2022'!$AL:$AL,$B20,'2022'!$AT:$AT)+SUMIF('2023'!$AL:$AL,$B20,'2023'!$AT:$AT)+SUMIF('2024'!$AL:$AL,$B20,'2024'!$AT:$AT)+SUMIF('2025'!$AL:$AL,$B20,'2025'!$AT:$AT))/(COUNTIF('2022'!A:A,B20)+COUNTIF('2023'!A:A,B20)+COUNTIF('2024'!A:A,B20)+COUNTIF('2025'!A:A,B20)),100)</f>
        <v>76.75</v>
      </c>
      <c r="AS20" s="12">
        <f>IFERROR(VLOOKUP($B20,'2022'!$AL:$AQ,6,0),0)+IFERROR(VLOOKUP($B20,'2023'!$AL:$AQ,6,0),0)+IFERROR(VLOOKUP($B20,'2024'!$AL:$AQ,6,0),0)+IFERROR(VLOOKUP($B20,'2025'!$AL:$AQ,6,0),0)</f>
        <v>-1</v>
      </c>
      <c r="AT20" s="14">
        <f>AN20-AO20</f>
        <v>-1</v>
      </c>
      <c r="AU20" s="12">
        <f>RANK(AT20,AT:AT,0)</f>
        <v>29</v>
      </c>
      <c r="AV20" s="12">
        <f>RANK(AR20,AR:AR,1)</f>
        <v>14</v>
      </c>
      <c r="AW20" s="12">
        <f>RANK(AS20,AS:AS,0)</f>
        <v>24</v>
      </c>
      <c r="AX20" s="12">
        <f>(40-AU20)*3+(40-AW20)*2+(40-AV20)</f>
        <v>91</v>
      </c>
      <c r="AY20" s="37">
        <f>RANK(AX20,AX:AX,0)</f>
        <v>30</v>
      </c>
      <c r="AZ20" s="13">
        <f>IFERROR(VLOOKUP(B20,'2018'!A:M,13,0),0)+IFERROR(VLOOKUP(B20,'2019'!A:M,13,0),0)+IFERROR(VLOOKUP(B20,'2020'!A:M,13,0),0)+IFERROR(VLOOKUP(B20,'2021'!A:M,13,0),0)+IFERROR(VLOOKUP(B20,'2022'!A:M,13,0),0)+IFERROR(VLOOKUP(B20,'2023'!A:M,13,0),0)+IFERROR(VLOOKUP(B20,'2024'!A:M,13,0),0)+IFERROR(VLOOKUP(B20,'2025'!A:M,13,0),0)</f>
        <v>340</v>
      </c>
      <c r="BA20" s="14">
        <f>IFERROR(VLOOKUP($B20,'2018'!$A:$N,14,0),17)</f>
        <v>17</v>
      </c>
      <c r="BB20" s="14">
        <f>IFERROR(VLOOKUP($B20,'2019'!$A:$N,14,0),17)</f>
        <v>17</v>
      </c>
      <c r="BC20" s="14">
        <f>IFERROR(VLOOKUP($B20,'2020'!$A:$N,14,0),25)</f>
        <v>25</v>
      </c>
      <c r="BD20" s="14">
        <f>IFERROR(VLOOKUP($B20,'2021'!$A:$N,14,0),25)</f>
        <v>25</v>
      </c>
      <c r="BE20" s="14">
        <f>IFERROR(VLOOKUP($B20,'2022'!$A:$N,14,0),25)</f>
        <v>3</v>
      </c>
      <c r="BF20" s="14">
        <f>IFERROR(VLOOKUP($B20,'2023'!$A:$N,14,0),25)</f>
        <v>14</v>
      </c>
      <c r="BG20" s="14">
        <f>IFERROR(VLOOKUP($B20,'2024'!$A:$N,14,0),29)</f>
        <v>9</v>
      </c>
      <c r="BH20" s="14">
        <f>IFERROR(VLOOKUP($B20,'2025'!$A:$N,14,0),25)</f>
        <v>24</v>
      </c>
      <c r="BI20" s="27">
        <f>17-BA20+17-BB20+25-BC20+25-BD20+25-BE20+25-BF20+29-BG20+25-BH20</f>
        <v>54</v>
      </c>
      <c r="BK20">
        <v>4</v>
      </c>
      <c r="BL20" t="s">
        <v>4</v>
      </c>
      <c r="BM20">
        <v>2</v>
      </c>
      <c r="BN20">
        <v>0</v>
      </c>
      <c r="BO20">
        <v>1</v>
      </c>
    </row>
    <row r="21" spans="1:67" customFormat="1" x14ac:dyDescent="0.2">
      <c r="A21" s="39">
        <f>RANK(BI21,BI:BI,0)</f>
        <v>19</v>
      </c>
      <c r="B21" t="s">
        <v>16</v>
      </c>
      <c r="C21" s="13">
        <f>COUNTIF('2022'!A:A,B21)+COUNTIF('2023'!A:A,B21)+COUNTIF('2024'!A:A,B21)+COUNTIF('2025'!A:A,B21)+COUNTIF('2021'!A:A,B21)+COUNTIF('2020'!A:A,B21)+COUNTIF('2019'!A:A,B21)+COUNTIF('2018'!A:A,B21)</f>
        <v>4</v>
      </c>
      <c r="D21" s="20">
        <f>IFERROR(VLOOKUP($B21,'2018'!A:N,3,0),0)+IFERROR(VLOOKUP($B21,'2019'!A:N,3,0),0)+IFERROR(VLOOKUP($B21,'2020'!A:N,3,0),0)++IFERROR(VLOOKUP($B21,'2021'!A:N,3,0),0)+IFERROR(VLOOKUP($B21,'2022'!A:N,3,0),0)+IFERROR(VLOOKUP($B21,'2023'!A:N,3,0),0)+IFERROR(VLOOKUP($B21,'2024'!A:N,3,0),0)+IFERROR(VLOOKUP($B21,'2025'!A:N,3,0),0)</f>
        <v>5</v>
      </c>
      <c r="E21" s="20">
        <f>IFERROR(VLOOKUP($B21,'2018'!A:N,4,0),0)+IFERROR(VLOOKUP($B21,'2019'!A:N,4,0),0)+IFERROR(VLOOKUP($B21,'2020'!A:N,4,0),0)+IFERROR(VLOOKUP($B21,'2021'!A:N,4,0),0)+IFERROR(VLOOKUP($B21,'2022'!A:N,4,0),0)+IFERROR(VLOOKUP($B21,'2023'!A:N,4,0),0)+IFERROR(VLOOKUP($B21,'2024'!A:N,4,0),0)+IFERROR(VLOOKUP($B21,'2025'!A:N,4,0),0)</f>
        <v>6</v>
      </c>
      <c r="F21" s="20">
        <f>IFERROR(VLOOKUP($B21,'2018'!A:N,5,0),0)+IFERROR(VLOOKUP($B21,'2019'!A:N,5,0),0)+IFERROR(VLOOKUP($B21,'2020'!A:N,5,0),0)+IFERROR(VLOOKUP($B21,'2021'!A:N,5,0),0)+IFERROR(VLOOKUP($B21,'2022'!A:N,5,0),0)+IFERROR(VLOOKUP($B21,'2023'!A:N,5,0),0)+IFERROR(VLOOKUP($B21,'2024'!A:N,5,0),0)+IFERROR(VLOOKUP($B21,'2025'!A:N,5,0),0)</f>
        <v>1</v>
      </c>
      <c r="G21" s="21">
        <f>IFERROR((IFERROR(VLOOKUP($B21,'2022'!A:N,6,0),0)+IFERROR(VLOOKUP($B21,'2023'!A:N,6,0),0)+IFERROR(VLOOKUP($B21,'2024'!A:N,6,0),0)+IFERROR(VLOOKUP($B21,'2025'!A:N,6,0),0))/(COUNTIF('2022'!A:A,B21)+COUNTIF('2023'!A:A,B21)+COUNTIF('2024'!A:A,B21)+COUNTIF('2025'!A:A,B21)),100)</f>
        <v>95.75</v>
      </c>
      <c r="H21" s="12">
        <f>IFERROR((IFERROR(VLOOKUP($B21,'2022'!A:N,7,0),0)+IFERROR(VLOOKUP($B21,'2023'!A:N,7,0),0)+IFERROR(VLOOKUP($B21,'2024'!A:N,7,0),0)+IFERROR(VLOOKUP($B21,'2025'!A:N,7,0),0))/(COUNTIF('2022'!A:A,B21)+COUNTIF('2023'!A:A,B21)+COUNTIF('2024'!A:A,B21)+COUNTIF('2025'!A:A,B21)),100)</f>
        <v>80</v>
      </c>
      <c r="I21" s="12">
        <f>IFERROR(VLOOKUP($B21,'2022'!A:N,8,0),0)+IFERROR(VLOOKUP($B21,'2023'!A:N,8,0),0)+IFERROR(VLOOKUP($B21,'2024'!A:N,8,0),0)+IFERROR(VLOOKUP($B21,'2025'!A:N,8,0),0)</f>
        <v>3</v>
      </c>
      <c r="J21" s="12">
        <f>D21-E21</f>
        <v>-1</v>
      </c>
      <c r="K21" s="12">
        <f>RANK(J21,J:J,0)</f>
        <v>26</v>
      </c>
      <c r="L21" s="12">
        <f>RANK(H21,H:H,1)</f>
        <v>25</v>
      </c>
      <c r="M21" s="12">
        <f>RANK(I21,I:I,0)</f>
        <v>14</v>
      </c>
      <c r="N21" s="12">
        <f>(40-K21)*3+(40-M21)*2+(40-L21)</f>
        <v>109</v>
      </c>
      <c r="O21" s="37">
        <f>RANK(N21,N:N,0)</f>
        <v>24</v>
      </c>
      <c r="P21" s="32">
        <f>COUNTIFS('2018'!$P:$P,$B21,'2018'!$Y:$Y,P$2)+COUNTIFS('2019'!$P:$P,$B21,'2019'!$Y:$Y,P$2)+COUNTIFS('2020'!$P:$P,$B21,'2020'!$Y:$Y,P$2)+COUNTIFS('2021'!$P:$P,$B21,'2021'!$Y:$Y,P$2)+COUNTIFS('2022'!$P:$P,$B21,'2022'!$Y:$Y,P$2)+COUNTIFS('2023'!$P:$P,$B21,'2023'!$Y:$Y,P$2)+COUNTIFS('2024'!$P:$P,$B21,'2024'!$Y:$Y,P$2)+COUNTIFS('2025'!$P:$P,$B21,'2025'!$Y:$Y,P$2)</f>
        <v>1</v>
      </c>
      <c r="Q21" s="33">
        <f>COUNTIFS('2018'!$P:$P,$B21,'2018'!$Y:$Y,Q$2)+COUNTIFS('2019'!$P:$P,$B21,'2019'!$Y:$Y,Q$2)+COUNTIFS('2020'!$P:$P,$B21,'2020'!$Y:$Y,Q$2)+COUNTIFS('2021'!$P:$P,$B21,'2021'!$Y:$Y,Q$2)+COUNTIFS('2022'!$P:$P,$B21,'2022'!$Y:$Y,Q$2)+COUNTIFS('2023'!$P:$P,$B21,'2023'!$Y:$Y,Q$2)+COUNTIFS('2024'!$P:$P,$B21,'2024'!$Y:$Y,Q$2)+COUNTIFS('2025'!$P:$P,$B21,'2025'!$Y:$Y,Q$2)</f>
        <v>2</v>
      </c>
      <c r="R21" s="33">
        <f>COUNTIFS('2018'!$P:$P,$B21,'2018'!$Y:$Y,R$2)+COUNTIFS('2019'!$P:$P,$B21,'2019'!$Y:$Y,R$2)+COUNTIFS('2020'!$P:$P,$B21,'2020'!$Y:$Y,R$2)+COUNTIFS('2021'!$P:$P,$B21,'2021'!$Y:$Y,R$2)+COUNTIFS('2022'!$P:$P,$B21,'2022'!$Y:$Y,R$2)+COUNTIFS('2023'!$P:$P,$B21,'2023'!$Y:$Y,R$2)+COUNTIFS('2024'!$P:$P,$B21,'2024'!$Y:$Y,R$2)+COUNTIFS('2025'!$P:$P,$B21,'2025'!$Y:$Y,R$2)</f>
        <v>1</v>
      </c>
      <c r="S21" s="15">
        <f>IFERROR((SUMIF('2022'!$P:$P,$B21,'2022'!$W:$W)+SUMIF('2023'!$P:$P,$B21,'2023'!$W:$W)+SUMIF('2024'!$P:$P,$B21,'2024'!$W:$W)+SUMIF('2025'!$P:$P,$B21,'2025'!$W:$W))/(COUNTIF('2022'!A:A,B21)+COUNTIF('2023'!A:A,B21)+COUNTIF('2024'!A:A,B21)+COUNTIF('2025'!A:A,B21)),100)</f>
        <v>78.5</v>
      </c>
      <c r="T21" s="15">
        <f>IFERROR((SUMIF('2022'!$P:$P,$B21,'2022'!$X:$X)+SUMIF('2023'!$P:$P,$B21,'2023'!$X:$X)+SUMIF('2024'!$P:$P,$B21,'2024'!$X:$X)+SUMIF('2025'!$P:$P,$B21,'2025'!$X:$X))/(COUNTIF('2022'!A:A,B21)+COUNTIF('2023'!A:A,B21)+COUNTIF('2024'!A:A,B21)+COUNTIF('2025'!A:A,B21)),100)</f>
        <v>71.5</v>
      </c>
      <c r="U21" s="12">
        <f>IFERROR(VLOOKUP($B21,'2022'!$P:$U,6,0),0)+IFERROR(VLOOKUP($B21,'2023'!$P:$U,6,0),0)+IFERROR(VLOOKUP($B21,'2024'!$P:$U,6,0),0)+IFERROR(VLOOKUP($B21,'2025'!$P:$U,6,0),0)</f>
        <v>-4</v>
      </c>
      <c r="V21" s="14">
        <f>P21-Q21</f>
        <v>-1</v>
      </c>
      <c r="W21" s="12">
        <f>RANK(V21,V:V,0)</f>
        <v>26</v>
      </c>
      <c r="X21" s="12">
        <f>RANK(T21,T:T,1)</f>
        <v>16</v>
      </c>
      <c r="Y21" s="12">
        <f>RANK(U21,U:U,0)</f>
        <v>31</v>
      </c>
      <c r="Z21" s="12">
        <f>(40-W21)*3+(40-Y21)*2+(40-X21)</f>
        <v>84</v>
      </c>
      <c r="AA21" s="37">
        <f>RANK(Z21,Z:Z,0)</f>
        <v>29</v>
      </c>
      <c r="AB21" s="32">
        <f>COUNTIFS('2018'!$AA:$AA,$B21,'2018'!$AJ:$AJ,AB$2)+COUNTIFS('2019'!$AA:$AA,$B21,'2019'!$AJ:$AJ,AB$2)+COUNTIFS('2020'!$AA:$AA,$B21,'2020'!$AJ:$AJ,AB$2)+COUNTIFS('2021'!$AA:$AA,$B21,'2021'!$AJ:$AJ,AB$2)+COUNTIFS('2022'!$AA:$AA,$B21,'2022'!$AJ:$AJ,AB$2)+COUNTIFS('2023'!$AA:$AA,$B21,'2023'!$AJ:$AJ,AB$2)+COUNTIFS('2024'!$AA:$AA,$B21,'2024'!$AJ:$AJ,AB$2)+COUNTIFS('2025'!$AA:$AA,$B21,'2025'!$AJ:$AJ,AB$2)</f>
        <v>2</v>
      </c>
      <c r="AC21" s="33">
        <f>COUNTIFS('2018'!$AA:$AA,$B21,'2018'!$AJ:$AJ,AC$2)+COUNTIFS('2019'!$AA:$AA,$B21,'2019'!$AJ:$AJ,AC$2)+COUNTIFS('2020'!$AA:$AA,$B21,'2020'!$AJ:$AJ,AC$2)+COUNTIFS('2021'!$AA:$AA,$B21,'2021'!$AJ:$AJ,AC$2)+COUNTIFS('2022'!$AA:$AA,$B21,'2022'!$AJ:$AJ,AC$2)+COUNTIFS('2023'!$AA:$AA,$B21,'2023'!$AJ:$AJ,AC$2)+COUNTIFS('2024'!$AA:$AA,$B21,'2024'!$AJ:$AJ,AC$2)+COUNTIFS('2025'!$AA:$AA,$B21,'2025'!$AJ:$AJ,AC$2)</f>
        <v>2</v>
      </c>
      <c r="AD21" s="33">
        <f>COUNTIFS('2018'!$AA:$AA,$B21,'2018'!$AJ:$AJ,AD$2)+COUNTIFS('2019'!$AA:$AA,$B21,'2019'!$AJ:$AJ,AD$2)+COUNTIFS('2020'!$AA:$AA,$B21,'2020'!$AJ:$AJ,AD$2)+COUNTIFS('2021'!$AA:$AA,$B21,'2021'!$AJ:$AJ,AD$2)+COUNTIFS('2022'!$AA:$AA,$B21,'2022'!$AJ:$AJ,AD$2)+COUNTIFS('2023'!$AA:$AA,$B21,'2023'!$AJ:$AJ,AD$2)+COUNTIFS('2024'!$AA:$AA,$B21,'2024'!$AJ:$AJ,AD$2)+COUNTIFS('2025'!$AA:$AA,$B21,'2025'!$AJ:$AJ,AD$2)</f>
        <v>0</v>
      </c>
      <c r="AE21" s="15">
        <f>IFERROR((SUMIF('2022'!$AA:$AA,$B21,'2022'!$AH:$AH)+SUMIF('2023'!$AA:$AA,$B21,'2023'!$AH:$AH)+SUMIF('2024'!$AA:$AA,$B21,'2024'!$AH:$AH)+SUMIF('2025'!$AA:$AA,$B21,'2025'!$AH:$AH))/(COUNTIF('2022'!A:A,B21)+COUNTIF('2023'!A:A,B21)+COUNTIF('2024'!A:A,B21)+COUNTIF('2025'!A:A,B21)),100)</f>
        <v>92</v>
      </c>
      <c r="AF21" s="15">
        <f>IFERROR((SUMIF('2022'!$AA:$AA,$B21,'2022'!$AI:$AI)+SUMIF('2023'!$AA:$AA,$B21,'2023'!$AI:$AI)+SUMIF('2024'!$AA:$AA,$B21,'2024'!$AI:$AI)+SUMIF('2025'!$AA:$AA,$B21,'2025'!$AI:$AI))/(COUNTIF('2022'!A:A,B21)+COUNTIF('2023'!A:A,B21)+COUNTIF('2024'!A:A,B21)+COUNTIF('2025'!A:A,B21)),100)</f>
        <v>76</v>
      </c>
      <c r="AG21" s="12">
        <f>IFERROR(VLOOKUP($B21,'2022'!$AA:$AF,6,0),0)+IFERROR(VLOOKUP($B21,'2023'!$AA:$AF,6,0),0)+IFERROR(VLOOKUP($B21,'2024'!$AA:$AF,6,0),0)+IFERROR(VLOOKUP($B21,'2025'!$AA:$AF,6,0),0)</f>
        <v>3</v>
      </c>
      <c r="AH21" s="14">
        <f>AB21-AC21</f>
        <v>0</v>
      </c>
      <c r="AI21" s="12">
        <f>RANK(AH21,AH:AH,0)</f>
        <v>13</v>
      </c>
      <c r="AJ21" s="12">
        <f>RANK(AF21,AF:AF,1)</f>
        <v>14</v>
      </c>
      <c r="AK21" s="12">
        <f>RANK(AG21,AG:AG,0)</f>
        <v>13</v>
      </c>
      <c r="AL21" s="12">
        <f>(40-AI21)*3+(40-AK21)*2+(40-AJ21)</f>
        <v>161</v>
      </c>
      <c r="AM21" s="37">
        <f>RANK(AL21,AL:AL,0)</f>
        <v>13</v>
      </c>
      <c r="AN21" s="32">
        <f>COUNTIFS('2018'!$AL:$AL,$B21,'2018'!$AU:$AU,AN$2)+COUNTIFS('2019'!$AL:$AL,$B21,'2019'!$AU:$AU,AN$2)+COUNTIFS('2020'!$AL:$AL,$B21,'2020'!$AU:$AU,AN$2)+COUNTIFS('2021'!$AL:$AL,$B21,'2021'!$AU:$AU,AN$2)+COUNTIFS('2022'!$AL:$AL,$B21,'2022'!$AU:$AU,AN$2)+COUNTIFS('2023'!$AL:$AL,$B21,'2023'!$AU:$AU,AN$2)+COUNTIFS('2024'!$AL:$AL,$B21,'2024'!$AU:$AU,AN$2)+COUNTIFS('2025'!$AL:$AL,$B21,'2025'!$AU:$AU,AN$2)</f>
        <v>2</v>
      </c>
      <c r="AO21" s="33">
        <f>COUNTIFS('2018'!$AL:$AL,$B21,'2018'!$AU:$AU,AO$2)+COUNTIFS('2019'!$AL:$AL,$B21,'2019'!$AU:$AU,AO$2)+COUNTIFS('2020'!$AL:$AL,$B21,'2020'!$AU:$AU,AO$2)+COUNTIFS('2021'!$AL:$AL,$B21,'2021'!$AU:$AU,AO$2)+COUNTIFS('2022'!$AL:$AL,$B21,'2022'!$AU:$AU,AO$2)+COUNTIFS('2023'!$AL:$AL,$B21,'2023'!$AU:$AU,AO$2)+COUNTIFS('2024'!$AL:$AL,$B21,'2024'!$AU:$AU,AO$2)+COUNTIFS('2025'!$AL:$AL,$B21,'2025'!$AU:$AU,AO$2)</f>
        <v>2</v>
      </c>
      <c r="AP21" s="33">
        <f>COUNTIFS('2018'!$AL:$AL,$B21,'2018'!$AU:$AU,AP$2)+COUNTIFS('2019'!$AL:$AL,$B21,'2019'!$AU:$AU,AP$2)+COUNTIFS('2020'!$AL:$AL,$B21,'2020'!$AU:$AU,AP$2)+COUNTIFS('2021'!$AL:$AL,$B21,'2021'!$AU:$AU,AP$2)+COUNTIFS('2022'!$AL:$AL,$B21,'2022'!$AU:$AU,AP$2)+COUNTIFS('2023'!$AL:$AL,$B21,'2023'!$AU:$AU,AP$2)+COUNTIFS('2024'!$AL:$AL,$B21,'2024'!$AU:$AU,AP$2)+COUNTIFS('2025'!$AL:$AL,$B21,'2025'!$AU:$AU,AP$2)</f>
        <v>0</v>
      </c>
      <c r="AQ21" s="15">
        <f>IFERROR((SUMIF('2022'!$AL:$AL,$B21,'2022'!$AS:$AS)+SUMIF('2023'!$AL:$AL,$B21,'2023'!$AS:$AS)+SUMIF('2024'!$AL:$AL,$B21,'2024'!$AS:$AS)+SUMIF('2025'!$AL:$AL,$B21,'2025'!$AS:$AS))/(COUNTIF('2022'!A:A,B21)+COUNTIF('2023'!A:A,B21)+COUNTIF('2024'!A:A,B21)+COUNTIF('2025'!A:A,B21)),100)</f>
        <v>99.5</v>
      </c>
      <c r="AR21" s="15">
        <f>IFERROR((SUMIF('2022'!$AL:$AL,$B21,'2022'!$AT:$AT)+SUMIF('2023'!$AL:$AL,$B21,'2023'!$AT:$AT)+SUMIF('2024'!$AL:$AL,$B21,'2024'!$AT:$AT)+SUMIF('2025'!$AL:$AL,$B21,'2025'!$AT:$AT))/(COUNTIF('2022'!A:A,B21)+COUNTIF('2023'!A:A,B21)+COUNTIF('2024'!A:A,B21)+COUNTIF('2025'!A:A,B21)),100)</f>
        <v>84</v>
      </c>
      <c r="AS21" s="12">
        <f>IFERROR(VLOOKUP($B21,'2022'!$AL:$AQ,6,0),0)+IFERROR(VLOOKUP($B21,'2023'!$AL:$AQ,6,0),0)+IFERROR(VLOOKUP($B21,'2024'!$AL:$AQ,6,0),0)+IFERROR(VLOOKUP($B21,'2025'!$AL:$AQ,6,0),0)</f>
        <v>4</v>
      </c>
      <c r="AT21" s="14">
        <f>AN21-AO21</f>
        <v>0</v>
      </c>
      <c r="AU21" s="12">
        <f>RANK(AT21,AT:AT,0)</f>
        <v>12</v>
      </c>
      <c r="AV21" s="12">
        <f>RANK(AR21,AR:AR,1)</f>
        <v>32</v>
      </c>
      <c r="AW21" s="12">
        <f>RANK(AS21,AS:AS,0)</f>
        <v>8</v>
      </c>
      <c r="AX21" s="12">
        <f>(40-AU21)*3+(40-AW21)*2+(40-AV21)</f>
        <v>156</v>
      </c>
      <c r="AY21" s="37">
        <f>RANK(AX21,AX:AX,0)</f>
        <v>14</v>
      </c>
      <c r="AZ21" s="13">
        <f>IFERROR(VLOOKUP(B21,'2018'!A:M,13,0),0)+IFERROR(VLOOKUP(B21,'2019'!A:M,13,0),0)+IFERROR(VLOOKUP(B21,'2020'!A:M,13,0),0)+IFERROR(VLOOKUP(B21,'2021'!A:M,13,0),0)+IFERROR(VLOOKUP(B21,'2022'!A:M,13,0),0)+IFERROR(VLOOKUP(B21,'2023'!A:M,13,0),0)+IFERROR(VLOOKUP(B21,'2024'!A:M,13,0),0)+IFERROR(VLOOKUP(B21,'2025'!A:M,13,0),0)</f>
        <v>213</v>
      </c>
      <c r="BA21" s="14">
        <f>IFERROR(VLOOKUP($B21,'2018'!$A:$N,14,0),17)</f>
        <v>17</v>
      </c>
      <c r="BB21" s="14">
        <f>IFERROR(VLOOKUP($B21,'2019'!$A:$N,14,0),17)</f>
        <v>17</v>
      </c>
      <c r="BC21" s="14">
        <f>IFERROR(VLOOKUP($B21,'2020'!$A:$N,14,0),25)</f>
        <v>12</v>
      </c>
      <c r="BD21" s="14">
        <f>IFERROR(VLOOKUP($B21,'2021'!$A:$N,14,0),25)</f>
        <v>8</v>
      </c>
      <c r="BE21" s="14">
        <f>IFERROR(VLOOKUP($B21,'2022'!$A:$N,14,0),25)</f>
        <v>25</v>
      </c>
      <c r="BF21" s="14">
        <f>IFERROR(VLOOKUP($B21,'2023'!$A:$N,14,0),25)</f>
        <v>5</v>
      </c>
      <c r="BG21" s="14">
        <f>IFERROR(VLOOKUP($B21,'2024'!$A:$N,14,0),29)</f>
        <v>29</v>
      </c>
      <c r="BH21" s="14">
        <f>IFERROR(VLOOKUP($B21,'2025'!$A:$N,14,0),25)</f>
        <v>22</v>
      </c>
      <c r="BI21" s="27">
        <f>17-BA21+17-BB21+25-BC21+25-BD21+25-BE21+25-BF21+29-BG21+25-BH21</f>
        <v>53</v>
      </c>
      <c r="BK21">
        <v>5</v>
      </c>
      <c r="BL21" t="s">
        <v>43</v>
      </c>
      <c r="BM21">
        <v>6</v>
      </c>
      <c r="BN21">
        <v>1</v>
      </c>
      <c r="BO21">
        <v>0</v>
      </c>
    </row>
    <row r="22" spans="1:67" customFormat="1" x14ac:dyDescent="0.2">
      <c r="A22" s="39">
        <f>RANK(BI22,BI:BI,0)</f>
        <v>19</v>
      </c>
      <c r="B22" t="s">
        <v>37</v>
      </c>
      <c r="C22" s="13">
        <f>COUNTIF('2022'!A:A,B22)+COUNTIF('2023'!A:A,B22)+COUNTIF('2024'!A:A,B22)+COUNTIF('2025'!A:A,B22)+COUNTIF('2021'!A:A,B22)+COUNTIF('2020'!A:A,B22)+COUNTIF('2019'!A:A,B22)+COUNTIF('2018'!A:A,B22)</f>
        <v>5</v>
      </c>
      <c r="D22" s="20">
        <f>IFERROR(VLOOKUP($B22,'2018'!A:N,3,0),0)+IFERROR(VLOOKUP($B22,'2019'!A:N,3,0),0)+IFERROR(VLOOKUP($B22,'2020'!A:N,3,0),0)++IFERROR(VLOOKUP($B22,'2021'!A:N,3,0),0)+IFERROR(VLOOKUP($B22,'2022'!A:N,3,0),0)+IFERROR(VLOOKUP($B22,'2023'!A:N,3,0),0)+IFERROR(VLOOKUP($B22,'2024'!A:N,3,0),0)+IFERROR(VLOOKUP($B22,'2025'!A:N,3,0),0)</f>
        <v>4</v>
      </c>
      <c r="E22" s="20">
        <f>IFERROR(VLOOKUP($B22,'2018'!A:N,4,0),0)+IFERROR(VLOOKUP($B22,'2019'!A:N,4,0),0)+IFERROR(VLOOKUP($B22,'2020'!A:N,4,0),0)+IFERROR(VLOOKUP($B22,'2021'!A:N,4,0),0)+IFERROR(VLOOKUP($B22,'2022'!A:N,4,0),0)+IFERROR(VLOOKUP($B22,'2023'!A:N,4,0),0)+IFERROR(VLOOKUP($B22,'2024'!A:N,4,0),0)+IFERROR(VLOOKUP($B22,'2025'!A:N,4,0),0)</f>
        <v>10</v>
      </c>
      <c r="F22" s="20">
        <f>IFERROR(VLOOKUP($B22,'2018'!A:N,5,0),0)+IFERROR(VLOOKUP($B22,'2019'!A:N,5,0),0)+IFERROR(VLOOKUP($B22,'2020'!A:N,5,0),0)+IFERROR(VLOOKUP($B22,'2021'!A:N,5,0),0)+IFERROR(VLOOKUP($B22,'2022'!A:N,5,0),0)+IFERROR(VLOOKUP($B22,'2023'!A:N,5,0),0)+IFERROR(VLOOKUP($B22,'2024'!A:N,5,0),0)+IFERROR(VLOOKUP($B22,'2025'!A:N,5,0),0)</f>
        <v>1</v>
      </c>
      <c r="G22" s="21">
        <f>IFERROR((IFERROR(VLOOKUP($B22,'2022'!A:N,6,0),0)+IFERROR(VLOOKUP($B22,'2023'!A:N,6,0),0)+IFERROR(VLOOKUP($B22,'2024'!A:N,6,0),0)+IFERROR(VLOOKUP($B22,'2025'!A:N,6,0),0))/(COUNTIF('2022'!A:A,B22)+COUNTIF('2023'!A:A,B22)+COUNTIF('2024'!A:A,B22)+COUNTIF('2025'!A:A,B22)),100)</f>
        <v>92.5</v>
      </c>
      <c r="H22" s="12">
        <f>IFERROR((IFERROR(VLOOKUP($B22,'2022'!A:N,7,0),0)+IFERROR(VLOOKUP($B22,'2023'!A:N,7,0),0)+IFERROR(VLOOKUP($B22,'2024'!A:N,7,0),0)+IFERROR(VLOOKUP($B22,'2025'!A:N,7,0),0))/(COUNTIF('2022'!A:A,B22)+COUNTIF('2023'!A:A,B22)+COUNTIF('2024'!A:A,B22)+COUNTIF('2025'!A:A,B22)),100)</f>
        <v>73.833333333333329</v>
      </c>
      <c r="I22" s="12">
        <f>IFERROR(VLOOKUP($B22,'2022'!A:N,8,0),0)+IFERROR(VLOOKUP($B22,'2023'!A:N,8,0),0)+IFERROR(VLOOKUP($B22,'2024'!A:N,8,0),0)+IFERROR(VLOOKUP($B22,'2025'!A:N,8,0),0)</f>
        <v>-8</v>
      </c>
      <c r="J22" s="12">
        <f>D22-E22</f>
        <v>-6</v>
      </c>
      <c r="K22" s="12">
        <f>RANK(J22,J:J,0)</f>
        <v>43</v>
      </c>
      <c r="L22" s="12">
        <f>RANK(H22,H:H,1)</f>
        <v>7</v>
      </c>
      <c r="M22" s="12">
        <f>RANK(I22,I:I,0)</f>
        <v>36</v>
      </c>
      <c r="N22" s="12">
        <f>(40-K22)*3+(40-M22)*2+(40-L22)</f>
        <v>32</v>
      </c>
      <c r="O22" s="37">
        <f>RANK(N22,N:N,0)</f>
        <v>39</v>
      </c>
      <c r="P22" s="32">
        <f>COUNTIFS('2018'!$P:$P,$B22,'2018'!$Y:$Y,P$2)+COUNTIFS('2019'!$P:$P,$B22,'2019'!$Y:$Y,P$2)+COUNTIFS('2020'!$P:$P,$B22,'2020'!$Y:$Y,P$2)+COUNTIFS('2021'!$P:$P,$B22,'2021'!$Y:$Y,P$2)+COUNTIFS('2022'!$P:$P,$B22,'2022'!$Y:$Y,P$2)+COUNTIFS('2023'!$P:$P,$B22,'2023'!$Y:$Y,P$2)+COUNTIFS('2024'!$P:$P,$B22,'2024'!$Y:$Y,P$2)+COUNTIFS('2025'!$P:$P,$B22,'2025'!$Y:$Y,P$2)</f>
        <v>0</v>
      </c>
      <c r="Q22" s="33">
        <f>COUNTIFS('2018'!$P:$P,$B22,'2018'!$Y:$Y,Q$2)+COUNTIFS('2019'!$P:$P,$B22,'2019'!$Y:$Y,Q$2)+COUNTIFS('2020'!$P:$P,$B22,'2020'!$Y:$Y,Q$2)+COUNTIFS('2021'!$P:$P,$B22,'2021'!$Y:$Y,Q$2)+COUNTIFS('2022'!$P:$P,$B22,'2022'!$Y:$Y,Q$2)+COUNTIFS('2023'!$P:$P,$B22,'2023'!$Y:$Y,Q$2)+COUNTIFS('2024'!$P:$P,$B22,'2024'!$Y:$Y,Q$2)+COUNTIFS('2025'!$P:$P,$B22,'2025'!$Y:$Y,Q$2)</f>
        <v>5</v>
      </c>
      <c r="R22" s="33">
        <f>COUNTIFS('2018'!$P:$P,$B22,'2018'!$Y:$Y,R$2)+COUNTIFS('2019'!$P:$P,$B22,'2019'!$Y:$Y,R$2)+COUNTIFS('2020'!$P:$P,$B22,'2020'!$Y:$Y,R$2)+COUNTIFS('2021'!$P:$P,$B22,'2021'!$Y:$Y,R$2)+COUNTIFS('2022'!$P:$P,$B22,'2022'!$Y:$Y,R$2)+COUNTIFS('2023'!$P:$P,$B22,'2023'!$Y:$Y,R$2)+COUNTIFS('2024'!$P:$P,$B22,'2024'!$Y:$Y,R$2)+COUNTIFS('2025'!$P:$P,$B22,'2025'!$Y:$Y,R$2)</f>
        <v>0</v>
      </c>
      <c r="S22" s="15">
        <f>IFERROR((SUMIF('2022'!$P:$P,$B22,'2022'!$W:$W)+SUMIF('2023'!$P:$P,$B22,'2023'!$W:$W)+SUMIF('2024'!$P:$P,$B22,'2024'!$W:$W)+SUMIF('2025'!$P:$P,$B22,'2025'!$W:$W))/(COUNTIF('2022'!A:A,B22)+COUNTIF('2023'!A:A,B22)+COUNTIF('2024'!A:A,B22)+COUNTIF('2025'!A:A,B22)),100)</f>
        <v>80</v>
      </c>
      <c r="T22" s="15">
        <f>IFERROR((SUMIF('2022'!$P:$P,$B22,'2022'!$X:$X)+SUMIF('2023'!$P:$P,$B22,'2023'!$X:$X)+SUMIF('2024'!$P:$P,$B22,'2024'!$X:$X)+SUMIF('2025'!$P:$P,$B22,'2025'!$X:$X))/(COUNTIF('2022'!A:A,B22)+COUNTIF('2023'!A:A,B22)+COUNTIF('2024'!A:A,B22)+COUNTIF('2025'!A:A,B22)),100)</f>
        <v>75.666666666666671</v>
      </c>
      <c r="U22" s="12">
        <f>IFERROR(VLOOKUP($B22,'2022'!$P:$U,6,0),0)+IFERROR(VLOOKUP($B22,'2023'!$P:$U,6,0),0)+IFERROR(VLOOKUP($B22,'2024'!$P:$U,6,0),0)+IFERROR(VLOOKUP($B22,'2025'!$P:$U,6,0),0)</f>
        <v>-14</v>
      </c>
      <c r="V22" s="14">
        <f>P22-Q22</f>
        <v>-5</v>
      </c>
      <c r="W22" s="12">
        <f>RANK(V22,V:V,0)</f>
        <v>44</v>
      </c>
      <c r="X22" s="12">
        <f>RANK(T22,T:T,1)</f>
        <v>30</v>
      </c>
      <c r="Y22" s="12">
        <f>RANK(U22,U:U,0)</f>
        <v>42</v>
      </c>
      <c r="Z22" s="12">
        <f>(40-W22)*3+(40-Y22)*2+(40-X22)</f>
        <v>-6</v>
      </c>
      <c r="AA22" s="37">
        <f>RANK(Z22,Z:Z,0)</f>
        <v>43</v>
      </c>
      <c r="AB22" s="32">
        <f>COUNTIFS('2018'!$AA:$AA,$B22,'2018'!$AJ:$AJ,AB$2)+COUNTIFS('2019'!$AA:$AA,$B22,'2019'!$AJ:$AJ,AB$2)+COUNTIFS('2020'!$AA:$AA,$B22,'2020'!$AJ:$AJ,AB$2)+COUNTIFS('2021'!$AA:$AA,$B22,'2021'!$AJ:$AJ,AB$2)+COUNTIFS('2022'!$AA:$AA,$B22,'2022'!$AJ:$AJ,AB$2)+COUNTIFS('2023'!$AA:$AA,$B22,'2023'!$AJ:$AJ,AB$2)+COUNTIFS('2024'!$AA:$AA,$B22,'2024'!$AJ:$AJ,AB$2)+COUNTIFS('2025'!$AA:$AA,$B22,'2025'!$AJ:$AJ,AB$2)</f>
        <v>2</v>
      </c>
      <c r="AC22" s="33">
        <f>COUNTIFS('2018'!$AA:$AA,$B22,'2018'!$AJ:$AJ,AC$2)+COUNTIFS('2019'!$AA:$AA,$B22,'2019'!$AJ:$AJ,AC$2)+COUNTIFS('2020'!$AA:$AA,$B22,'2020'!$AJ:$AJ,AC$2)+COUNTIFS('2021'!$AA:$AA,$B22,'2021'!$AJ:$AJ,AC$2)+COUNTIFS('2022'!$AA:$AA,$B22,'2022'!$AJ:$AJ,AC$2)+COUNTIFS('2023'!$AA:$AA,$B22,'2023'!$AJ:$AJ,AC$2)+COUNTIFS('2024'!$AA:$AA,$B22,'2024'!$AJ:$AJ,AC$2)+COUNTIFS('2025'!$AA:$AA,$B22,'2025'!$AJ:$AJ,AC$2)</f>
        <v>3</v>
      </c>
      <c r="AD22" s="33">
        <f>COUNTIFS('2018'!$AA:$AA,$B22,'2018'!$AJ:$AJ,AD$2)+COUNTIFS('2019'!$AA:$AA,$B22,'2019'!$AJ:$AJ,AD$2)+COUNTIFS('2020'!$AA:$AA,$B22,'2020'!$AJ:$AJ,AD$2)+COUNTIFS('2021'!$AA:$AA,$B22,'2021'!$AJ:$AJ,AD$2)+COUNTIFS('2022'!$AA:$AA,$B22,'2022'!$AJ:$AJ,AD$2)+COUNTIFS('2023'!$AA:$AA,$B22,'2023'!$AJ:$AJ,AD$2)+COUNTIFS('2024'!$AA:$AA,$B22,'2024'!$AJ:$AJ,AD$2)+COUNTIFS('2025'!$AA:$AA,$B22,'2025'!$AJ:$AJ,AD$2)</f>
        <v>0</v>
      </c>
      <c r="AE22" s="15">
        <f>IFERROR((SUMIF('2022'!$AA:$AA,$B22,'2022'!$AH:$AH)+SUMIF('2023'!$AA:$AA,$B22,'2023'!$AH:$AH)+SUMIF('2024'!$AA:$AA,$B22,'2024'!$AH:$AH)+SUMIF('2025'!$AA:$AA,$B22,'2025'!$AH:$AH))/(COUNTIF('2022'!A:A,B22)+COUNTIF('2023'!A:A,B22)+COUNTIF('2024'!A:A,B22)+COUNTIF('2025'!A:A,B22)),100)</f>
        <v>92.666666666666671</v>
      </c>
      <c r="AF22" s="15">
        <f>IFERROR((SUMIF('2022'!$AA:$AA,$B22,'2022'!$AI:$AI)+SUMIF('2023'!$AA:$AA,$B22,'2023'!$AI:$AI)+SUMIF('2024'!$AA:$AA,$B22,'2024'!$AI:$AI)+SUMIF('2025'!$AA:$AA,$B22,'2025'!$AI:$AI))/(COUNTIF('2022'!A:A,B22)+COUNTIF('2023'!A:A,B22)+COUNTIF('2024'!A:A,B22)+COUNTIF('2025'!A:A,B22)),100)</f>
        <v>74.333333333333329</v>
      </c>
      <c r="AG22" s="12">
        <f>IFERROR(VLOOKUP($B22,'2022'!$AA:$AF,6,0),0)+IFERROR(VLOOKUP($B22,'2023'!$AA:$AF,6,0),0)+IFERROR(VLOOKUP($B22,'2024'!$AA:$AF,6,0),0)+IFERROR(VLOOKUP($B22,'2025'!$AA:$AF,6,0),0)</f>
        <v>2</v>
      </c>
      <c r="AH22" s="14">
        <f>AB22-AC22</f>
        <v>-1</v>
      </c>
      <c r="AI22" s="12">
        <f>RANK(AH22,AH:AH,0)</f>
        <v>27</v>
      </c>
      <c r="AJ22" s="12">
        <f>RANK(AF22,AF:AF,1)</f>
        <v>9</v>
      </c>
      <c r="AK22" s="12">
        <f>RANK(AG22,AG:AG,0)</f>
        <v>14</v>
      </c>
      <c r="AL22" s="12">
        <f>(40-AI22)*3+(40-AK22)*2+(40-AJ22)</f>
        <v>122</v>
      </c>
      <c r="AM22" s="37">
        <f>RANK(AL22,AL:AL,0)</f>
        <v>21</v>
      </c>
      <c r="AN22" s="32">
        <f>COUNTIFS('2018'!$AL:$AL,$B22,'2018'!$AU:$AU,AN$2)+COUNTIFS('2019'!$AL:$AL,$B22,'2019'!$AU:$AU,AN$2)+COUNTIFS('2020'!$AL:$AL,$B22,'2020'!$AU:$AU,AN$2)+COUNTIFS('2021'!$AL:$AL,$B22,'2021'!$AU:$AU,AN$2)+COUNTIFS('2022'!$AL:$AL,$B22,'2022'!$AU:$AU,AN$2)+COUNTIFS('2023'!$AL:$AL,$B22,'2023'!$AU:$AU,AN$2)+COUNTIFS('2024'!$AL:$AL,$B22,'2024'!$AU:$AU,AN$2)+COUNTIFS('2025'!$AL:$AL,$B22,'2025'!$AU:$AU,AN$2)</f>
        <v>2</v>
      </c>
      <c r="AO22" s="33">
        <f>COUNTIFS('2018'!$AL:$AL,$B22,'2018'!$AU:$AU,AO$2)+COUNTIFS('2019'!$AL:$AL,$B22,'2019'!$AU:$AU,AO$2)+COUNTIFS('2020'!$AL:$AL,$B22,'2020'!$AU:$AU,AO$2)+COUNTIFS('2021'!$AL:$AL,$B22,'2021'!$AU:$AU,AO$2)+COUNTIFS('2022'!$AL:$AL,$B22,'2022'!$AU:$AU,AO$2)+COUNTIFS('2023'!$AL:$AL,$B22,'2023'!$AU:$AU,AO$2)+COUNTIFS('2024'!$AL:$AL,$B22,'2024'!$AU:$AU,AO$2)+COUNTIFS('2025'!$AL:$AL,$B22,'2025'!$AU:$AU,AO$2)</f>
        <v>2</v>
      </c>
      <c r="AP22" s="33">
        <f>COUNTIFS('2018'!$AL:$AL,$B22,'2018'!$AU:$AU,AP$2)+COUNTIFS('2019'!$AL:$AL,$B22,'2019'!$AU:$AU,AP$2)+COUNTIFS('2020'!$AL:$AL,$B22,'2020'!$AU:$AU,AP$2)+COUNTIFS('2021'!$AL:$AL,$B22,'2021'!$AU:$AU,AP$2)+COUNTIFS('2022'!$AL:$AL,$B22,'2022'!$AU:$AU,AP$2)+COUNTIFS('2023'!$AL:$AL,$B22,'2023'!$AU:$AU,AP$2)+COUNTIFS('2024'!$AL:$AL,$B22,'2024'!$AU:$AU,AP$2)+COUNTIFS('2025'!$AL:$AL,$B22,'2025'!$AU:$AU,AP$2)</f>
        <v>1</v>
      </c>
      <c r="AQ22" s="15">
        <f>IFERROR((SUMIF('2022'!$AL:$AL,$B22,'2022'!$AS:$AS)+SUMIF('2023'!$AL:$AL,$B22,'2023'!$AS:$AS)+SUMIF('2024'!$AL:$AL,$B22,'2024'!$AS:$AS)+SUMIF('2025'!$AL:$AL,$B22,'2025'!$AS:$AS))/(COUNTIF('2022'!A:A,B22)+COUNTIF('2023'!A:A,B22)+COUNTIF('2024'!A:A,B22)+COUNTIF('2025'!A:A,B22)),100)</f>
        <v>92.333333333333329</v>
      </c>
      <c r="AR22" s="15">
        <f>IFERROR((SUMIF('2022'!$AL:$AL,$B22,'2022'!$AT:$AT)+SUMIF('2023'!$AL:$AL,$B22,'2023'!$AT:$AT)+SUMIF('2024'!$AL:$AL,$B22,'2024'!$AT:$AT)+SUMIF('2025'!$AL:$AL,$B22,'2025'!$AT:$AT))/(COUNTIF('2022'!A:A,B22)+COUNTIF('2023'!A:A,B22)+COUNTIF('2024'!A:A,B22)+COUNTIF('2025'!A:A,B22)),100)</f>
        <v>73.333333333333329</v>
      </c>
      <c r="AS22" s="12">
        <f>IFERROR(VLOOKUP($B22,'2022'!$AL:$AQ,6,0),0)+IFERROR(VLOOKUP($B22,'2023'!$AL:$AQ,6,0),0)+IFERROR(VLOOKUP($B22,'2024'!$AL:$AQ,6,0),0)+IFERROR(VLOOKUP($B22,'2025'!$AL:$AQ,6,0),0)</f>
        <v>4</v>
      </c>
      <c r="AT22" s="14">
        <f>AN22-AO22</f>
        <v>0</v>
      </c>
      <c r="AU22" s="12">
        <f>RANK(AT22,AT:AT,0)</f>
        <v>12</v>
      </c>
      <c r="AV22" s="12">
        <f>RANK(AR22,AR:AR,1)</f>
        <v>6</v>
      </c>
      <c r="AW22" s="12">
        <f>RANK(AS22,AS:AS,0)</f>
        <v>8</v>
      </c>
      <c r="AX22" s="12">
        <f>(40-AU22)*3+(40-AW22)*2+(40-AV22)</f>
        <v>182</v>
      </c>
      <c r="AY22" s="37">
        <f>RANK(AX22,AX:AX,0)</f>
        <v>9</v>
      </c>
      <c r="AZ22" s="13">
        <f>IFERROR(VLOOKUP(B22,'2018'!A:M,13,0),0)+IFERROR(VLOOKUP(B22,'2019'!A:M,13,0),0)+IFERROR(VLOOKUP(B22,'2020'!A:M,13,0),0)+IFERROR(VLOOKUP(B22,'2021'!A:M,13,0),0)+IFERROR(VLOOKUP(B22,'2022'!A:M,13,0),0)+IFERROR(VLOOKUP(B22,'2023'!A:M,13,0),0)+IFERROR(VLOOKUP(B22,'2024'!A:M,13,0),0)+IFERROR(VLOOKUP(B22,'2025'!A:M,13,0),0)</f>
        <v>262</v>
      </c>
      <c r="BA22" s="14">
        <f>IFERROR(VLOOKUP($B22,'2018'!$A:$N,14,0),17)</f>
        <v>14</v>
      </c>
      <c r="BB22" s="14">
        <f>IFERROR(VLOOKUP($B22,'2019'!$A:$N,14,0),17)</f>
        <v>17</v>
      </c>
      <c r="BC22" s="14">
        <f>IFERROR(VLOOKUP($B22,'2020'!$A:$N,14,0),25)</f>
        <v>25</v>
      </c>
      <c r="BD22" s="14">
        <f>IFERROR(VLOOKUP($B22,'2021'!$A:$N,14,0),25)</f>
        <v>13</v>
      </c>
      <c r="BE22" s="14">
        <f>IFERROR(VLOOKUP($B22,'2022'!$A:$N,14,0),25)</f>
        <v>13</v>
      </c>
      <c r="BF22" s="14">
        <f>IFERROR(VLOOKUP($B22,'2023'!$A:$N,14,0),25)</f>
        <v>11</v>
      </c>
      <c r="BG22" s="14">
        <f>IFERROR(VLOOKUP($B22,'2024'!$A:$N,14,0),29)</f>
        <v>17</v>
      </c>
      <c r="BH22" s="14">
        <f>IFERROR(VLOOKUP($B22,'2025'!$A:$N,14,0),25)</f>
        <v>25</v>
      </c>
      <c r="BI22" s="27">
        <f>17-BA22+17-BB22+25-BC22+25-BD22+25-BE22+25-BF22+29-BG22+25-BH22</f>
        <v>53</v>
      </c>
    </row>
    <row r="23" spans="1:67" customFormat="1" x14ac:dyDescent="0.2">
      <c r="A23" s="39">
        <f>RANK(BI23,BI:BI,0)</f>
        <v>21</v>
      </c>
      <c r="B23" t="s">
        <v>60</v>
      </c>
      <c r="C23" s="13">
        <f>COUNTIF('2022'!A:A,B23)+COUNTIF('2023'!A:A,B23)+COUNTIF('2024'!A:A,B23)+COUNTIF('2025'!A:A,B23)+COUNTIF('2021'!A:A,B23)+COUNTIF('2020'!A:A,B23)+COUNTIF('2019'!A:A,B23)+COUNTIF('2018'!A:A,B23)</f>
        <v>5</v>
      </c>
      <c r="D23" s="20">
        <f>IFERROR(VLOOKUP($B23,'2018'!A:N,3,0),0)+IFERROR(VLOOKUP($B23,'2019'!A:N,3,0),0)+IFERROR(VLOOKUP($B23,'2020'!A:N,3,0),0)++IFERROR(VLOOKUP($B23,'2021'!A:N,3,0),0)+IFERROR(VLOOKUP($B23,'2022'!A:N,3,0),0)+IFERROR(VLOOKUP($B23,'2023'!A:N,3,0),0)+IFERROR(VLOOKUP($B23,'2024'!A:N,3,0),0)+IFERROR(VLOOKUP($B23,'2025'!A:N,3,0),0)</f>
        <v>5</v>
      </c>
      <c r="E23" s="20">
        <f>IFERROR(VLOOKUP($B23,'2018'!A:N,4,0),0)+IFERROR(VLOOKUP($B23,'2019'!A:N,4,0),0)+IFERROR(VLOOKUP($B23,'2020'!A:N,4,0),0)+IFERROR(VLOOKUP($B23,'2021'!A:N,4,0),0)+IFERROR(VLOOKUP($B23,'2022'!A:N,4,0),0)+IFERROR(VLOOKUP($B23,'2023'!A:N,4,0),0)+IFERROR(VLOOKUP($B23,'2024'!A:N,4,0),0)+IFERROR(VLOOKUP($B23,'2025'!A:N,4,0),0)</f>
        <v>9</v>
      </c>
      <c r="F23" s="20">
        <f>IFERROR(VLOOKUP($B23,'2018'!A:N,5,0),0)+IFERROR(VLOOKUP($B23,'2019'!A:N,5,0),0)+IFERROR(VLOOKUP($B23,'2020'!A:N,5,0),0)+IFERROR(VLOOKUP($B23,'2021'!A:N,5,0),0)+IFERROR(VLOOKUP($B23,'2022'!A:N,5,0),0)+IFERROR(VLOOKUP($B23,'2023'!A:N,5,0),0)+IFERROR(VLOOKUP($B23,'2024'!A:N,5,0),0)+IFERROR(VLOOKUP($B23,'2025'!A:N,5,0),0)</f>
        <v>1</v>
      </c>
      <c r="G23" s="21">
        <f>IFERROR((IFERROR(VLOOKUP($B23,'2022'!A:N,6,0),0)+IFERROR(VLOOKUP($B23,'2023'!A:N,6,0),0)+IFERROR(VLOOKUP($B23,'2024'!A:N,6,0),0)+IFERROR(VLOOKUP($B23,'2025'!A:N,6,0),0))/(COUNTIF('2022'!A:A,B23)+COUNTIF('2023'!A:A,B23)+COUNTIF('2024'!A:A,B23)+COUNTIF('2025'!A:A,B23)),100)</f>
        <v>109.5</v>
      </c>
      <c r="H23" s="12">
        <f>IFERROR((IFERROR(VLOOKUP($B23,'2022'!A:N,7,0),0)+IFERROR(VLOOKUP($B23,'2023'!A:N,7,0),0)+IFERROR(VLOOKUP($B23,'2024'!A:N,7,0),0)+IFERROR(VLOOKUP($B23,'2025'!A:N,7,0),0))/(COUNTIF('2022'!A:A,B23)+COUNTIF('2023'!A:A,B23)+COUNTIF('2024'!A:A,B23)+COUNTIF('2025'!A:A,B23)),100)</f>
        <v>91.5</v>
      </c>
      <c r="I23" s="12">
        <f>IFERROR(VLOOKUP($B23,'2022'!A:N,8,0),0)+IFERROR(VLOOKUP($B23,'2023'!A:N,8,0),0)+IFERROR(VLOOKUP($B23,'2024'!A:N,8,0),0)+IFERROR(VLOOKUP($B23,'2025'!A:N,8,0),0)</f>
        <v>-12</v>
      </c>
      <c r="J23" s="12">
        <f>D23-E23</f>
        <v>-4</v>
      </c>
      <c r="K23" s="12">
        <f>RANK(J23,J:J,0)</f>
        <v>36</v>
      </c>
      <c r="L23" s="12">
        <f>RANK(H23,H:H,1)</f>
        <v>40</v>
      </c>
      <c r="M23" s="12">
        <f>RANK(I23,I:I,0)</f>
        <v>40</v>
      </c>
      <c r="N23" s="12">
        <f>(40-K23)*3+(40-M23)*2+(40-L23)</f>
        <v>12</v>
      </c>
      <c r="O23" s="37">
        <f>RANK(N23,N:N,0)</f>
        <v>41</v>
      </c>
      <c r="P23" s="32">
        <f>COUNTIFS('2018'!$P:$P,$B23,'2018'!$Y:$Y,P$2)+COUNTIFS('2019'!$P:$P,$B23,'2019'!$Y:$Y,P$2)+COUNTIFS('2020'!$P:$P,$B23,'2020'!$Y:$Y,P$2)+COUNTIFS('2021'!$P:$P,$B23,'2021'!$Y:$Y,P$2)+COUNTIFS('2022'!$P:$P,$B23,'2022'!$Y:$Y,P$2)+COUNTIFS('2023'!$P:$P,$B23,'2023'!$Y:$Y,P$2)+COUNTIFS('2024'!$P:$P,$B23,'2024'!$Y:$Y,P$2)+COUNTIFS('2025'!$P:$P,$B23,'2025'!$Y:$Y,P$2)</f>
        <v>2</v>
      </c>
      <c r="Q23" s="33">
        <f>COUNTIFS('2018'!$P:$P,$B23,'2018'!$Y:$Y,Q$2)+COUNTIFS('2019'!$P:$P,$B23,'2019'!$Y:$Y,Q$2)+COUNTIFS('2020'!$P:$P,$B23,'2020'!$Y:$Y,Q$2)+COUNTIFS('2021'!$P:$P,$B23,'2021'!$Y:$Y,Q$2)+COUNTIFS('2022'!$P:$P,$B23,'2022'!$Y:$Y,Q$2)+COUNTIFS('2023'!$P:$P,$B23,'2023'!$Y:$Y,Q$2)+COUNTIFS('2024'!$P:$P,$B23,'2024'!$Y:$Y,Q$2)+COUNTIFS('2025'!$P:$P,$B23,'2025'!$Y:$Y,Q$2)</f>
        <v>3</v>
      </c>
      <c r="R23" s="33">
        <f>COUNTIFS('2018'!$P:$P,$B23,'2018'!$Y:$Y,R$2)+COUNTIFS('2019'!$P:$P,$B23,'2019'!$Y:$Y,R$2)+COUNTIFS('2020'!$P:$P,$B23,'2020'!$Y:$Y,R$2)+COUNTIFS('2021'!$P:$P,$B23,'2021'!$Y:$Y,R$2)+COUNTIFS('2022'!$P:$P,$B23,'2022'!$Y:$Y,R$2)+COUNTIFS('2023'!$P:$P,$B23,'2023'!$Y:$Y,R$2)+COUNTIFS('2024'!$P:$P,$B23,'2024'!$Y:$Y,R$2)+COUNTIFS('2025'!$P:$P,$B23,'2025'!$Y:$Y,R$2)</f>
        <v>0</v>
      </c>
      <c r="S23" s="15">
        <f>IFERROR((SUMIF('2022'!$P:$P,$B23,'2022'!$W:$W)+SUMIF('2023'!$P:$P,$B23,'2023'!$W:$W)+SUMIF('2024'!$P:$P,$B23,'2024'!$W:$W)+SUMIF('2025'!$P:$P,$B23,'2025'!$W:$W))/(COUNTIF('2022'!A:A,B23)+COUNTIF('2023'!A:A,B23)+COUNTIF('2024'!A:A,B23)+COUNTIF('2025'!A:A,B23)),100)</f>
        <v>83</v>
      </c>
      <c r="T23" s="15">
        <f>IFERROR((SUMIF('2022'!$P:$P,$B23,'2022'!$X:$X)+SUMIF('2023'!$P:$P,$B23,'2023'!$X:$X)+SUMIF('2024'!$P:$P,$B23,'2024'!$X:$X)+SUMIF('2025'!$P:$P,$B23,'2025'!$X:$X))/(COUNTIF('2022'!A:A,B23)+COUNTIF('2023'!A:A,B23)+COUNTIF('2024'!A:A,B23)+COUNTIF('2025'!A:A,B23)),100)</f>
        <v>78</v>
      </c>
      <c r="U23" s="12">
        <f>IFERROR(VLOOKUP($B23,'2022'!$P:$U,6,0),0)+IFERROR(VLOOKUP($B23,'2023'!$P:$U,6,0),0)+IFERROR(VLOOKUP($B23,'2024'!$P:$U,6,0),0)+IFERROR(VLOOKUP($B23,'2025'!$P:$U,6,0),0)</f>
        <v>-4</v>
      </c>
      <c r="V23" s="14">
        <f>P23-Q23</f>
        <v>-1</v>
      </c>
      <c r="W23" s="12">
        <f>RANK(V23,V:V,0)</f>
        <v>26</v>
      </c>
      <c r="X23" s="12">
        <f>RANK(T23,T:T,1)</f>
        <v>35</v>
      </c>
      <c r="Y23" s="12">
        <f>RANK(U23,U:U,0)</f>
        <v>31</v>
      </c>
      <c r="Z23" s="12">
        <f>(40-W23)*3+(40-Y23)*2+(40-X23)</f>
        <v>65</v>
      </c>
      <c r="AA23" s="37">
        <f>RANK(Z23,Z:Z,0)</f>
        <v>33</v>
      </c>
      <c r="AB23" s="32">
        <f>COUNTIFS('2018'!$AA:$AA,$B23,'2018'!$AJ:$AJ,AB$2)+COUNTIFS('2019'!$AA:$AA,$B23,'2019'!$AJ:$AJ,AB$2)+COUNTIFS('2020'!$AA:$AA,$B23,'2020'!$AJ:$AJ,AB$2)+COUNTIFS('2021'!$AA:$AA,$B23,'2021'!$AJ:$AJ,AB$2)+COUNTIFS('2022'!$AA:$AA,$B23,'2022'!$AJ:$AJ,AB$2)+COUNTIFS('2023'!$AA:$AA,$B23,'2023'!$AJ:$AJ,AB$2)+COUNTIFS('2024'!$AA:$AA,$B23,'2024'!$AJ:$AJ,AB$2)+COUNTIFS('2025'!$AA:$AA,$B23,'2025'!$AJ:$AJ,AB$2)</f>
        <v>1</v>
      </c>
      <c r="AC23" s="33">
        <f>COUNTIFS('2018'!$AA:$AA,$B23,'2018'!$AJ:$AJ,AC$2)+COUNTIFS('2019'!$AA:$AA,$B23,'2019'!$AJ:$AJ,AC$2)+COUNTIFS('2020'!$AA:$AA,$B23,'2020'!$AJ:$AJ,AC$2)+COUNTIFS('2021'!$AA:$AA,$B23,'2021'!$AJ:$AJ,AC$2)+COUNTIFS('2022'!$AA:$AA,$B23,'2022'!$AJ:$AJ,AC$2)+COUNTIFS('2023'!$AA:$AA,$B23,'2023'!$AJ:$AJ,AC$2)+COUNTIFS('2024'!$AA:$AA,$B23,'2024'!$AJ:$AJ,AC$2)+COUNTIFS('2025'!$AA:$AA,$B23,'2025'!$AJ:$AJ,AC$2)</f>
        <v>3</v>
      </c>
      <c r="AD23" s="33">
        <f>COUNTIFS('2018'!$AA:$AA,$B23,'2018'!$AJ:$AJ,AD$2)+COUNTIFS('2019'!$AA:$AA,$B23,'2019'!$AJ:$AJ,AD$2)+COUNTIFS('2020'!$AA:$AA,$B23,'2020'!$AJ:$AJ,AD$2)+COUNTIFS('2021'!$AA:$AA,$B23,'2021'!$AJ:$AJ,AD$2)+COUNTIFS('2022'!$AA:$AA,$B23,'2022'!$AJ:$AJ,AD$2)+COUNTIFS('2023'!$AA:$AA,$B23,'2023'!$AJ:$AJ,AD$2)+COUNTIFS('2024'!$AA:$AA,$B23,'2024'!$AJ:$AJ,AD$2)+COUNTIFS('2025'!$AA:$AA,$B23,'2025'!$AJ:$AJ,AD$2)</f>
        <v>1</v>
      </c>
      <c r="AE23" s="15">
        <f>IFERROR((SUMIF('2022'!$AA:$AA,$B23,'2022'!$AH:$AH)+SUMIF('2023'!$AA:$AA,$B23,'2023'!$AH:$AH)+SUMIF('2024'!$AA:$AA,$B23,'2024'!$AH:$AH)+SUMIF('2025'!$AA:$AA,$B23,'2025'!$AH:$AH))/(COUNTIF('2022'!A:A,B23)+COUNTIF('2023'!A:A,B23)+COUNTIF('2024'!A:A,B23)+COUNTIF('2025'!A:A,B23)),100)</f>
        <v>104</v>
      </c>
      <c r="AF23" s="15">
        <f>IFERROR((SUMIF('2022'!$AA:$AA,$B23,'2022'!$AI:$AI)+SUMIF('2023'!$AA:$AA,$B23,'2023'!$AI:$AI)+SUMIF('2024'!$AA:$AA,$B23,'2024'!$AI:$AI)+SUMIF('2025'!$AA:$AA,$B23,'2025'!$AI:$AI))/(COUNTIF('2022'!A:A,B23)+COUNTIF('2023'!A:A,B23)+COUNTIF('2024'!A:A,B23)+COUNTIF('2025'!A:A,B23)),100)</f>
        <v>86</v>
      </c>
      <c r="AG23" s="12">
        <f>IFERROR(VLOOKUP($B23,'2022'!$AA:$AF,6,0),0)+IFERROR(VLOOKUP($B23,'2023'!$AA:$AF,6,0),0)+IFERROR(VLOOKUP($B23,'2024'!$AA:$AF,6,0),0)+IFERROR(VLOOKUP($B23,'2025'!$AA:$AF,6,0),0)</f>
        <v>-7</v>
      </c>
      <c r="AH23" s="14">
        <f>AB23-AC23</f>
        <v>-2</v>
      </c>
      <c r="AI23" s="12">
        <f>RANK(AH23,AH:AH,0)</f>
        <v>37</v>
      </c>
      <c r="AJ23" s="12">
        <f>RANK(AF23,AF:AF,1)</f>
        <v>39</v>
      </c>
      <c r="AK23" s="12">
        <f>RANK(AG23,AG:AG,0)</f>
        <v>36</v>
      </c>
      <c r="AL23" s="12">
        <f>(40-AI23)*3+(40-AK23)*2+(40-AJ23)</f>
        <v>18</v>
      </c>
      <c r="AM23" s="37">
        <f>RANK(AL23,AL:AL,0)</f>
        <v>42</v>
      </c>
      <c r="AN23" s="32">
        <f>COUNTIFS('2018'!$AL:$AL,$B23,'2018'!$AU:$AU,AN$2)+COUNTIFS('2019'!$AL:$AL,$B23,'2019'!$AU:$AU,AN$2)+COUNTIFS('2020'!$AL:$AL,$B23,'2020'!$AU:$AU,AN$2)+COUNTIFS('2021'!$AL:$AL,$B23,'2021'!$AU:$AU,AN$2)+COUNTIFS('2022'!$AL:$AL,$B23,'2022'!$AU:$AU,AN$2)+COUNTIFS('2023'!$AL:$AL,$B23,'2023'!$AU:$AU,AN$2)+COUNTIFS('2024'!$AL:$AL,$B23,'2024'!$AU:$AU,AN$2)+COUNTIFS('2025'!$AL:$AL,$B23,'2025'!$AU:$AU,AN$2)</f>
        <v>2</v>
      </c>
      <c r="AO23" s="33">
        <f>COUNTIFS('2018'!$AL:$AL,$B23,'2018'!$AU:$AU,AO$2)+COUNTIFS('2019'!$AL:$AL,$B23,'2019'!$AU:$AU,AO$2)+COUNTIFS('2020'!$AL:$AL,$B23,'2020'!$AU:$AU,AO$2)+COUNTIFS('2021'!$AL:$AL,$B23,'2021'!$AU:$AU,AO$2)+COUNTIFS('2022'!$AL:$AL,$B23,'2022'!$AU:$AU,AO$2)+COUNTIFS('2023'!$AL:$AL,$B23,'2023'!$AU:$AU,AO$2)+COUNTIFS('2024'!$AL:$AL,$B23,'2024'!$AU:$AU,AO$2)+COUNTIFS('2025'!$AL:$AL,$B23,'2025'!$AU:$AU,AO$2)</f>
        <v>3</v>
      </c>
      <c r="AP23" s="33">
        <f>COUNTIFS('2018'!$AL:$AL,$B23,'2018'!$AU:$AU,AP$2)+COUNTIFS('2019'!$AL:$AL,$B23,'2019'!$AU:$AU,AP$2)+COUNTIFS('2020'!$AL:$AL,$B23,'2020'!$AU:$AU,AP$2)+COUNTIFS('2021'!$AL:$AL,$B23,'2021'!$AU:$AU,AP$2)+COUNTIFS('2022'!$AL:$AL,$B23,'2022'!$AU:$AU,AP$2)+COUNTIFS('2023'!$AL:$AL,$B23,'2023'!$AU:$AU,AP$2)+COUNTIFS('2024'!$AL:$AL,$B23,'2024'!$AU:$AU,AP$2)+COUNTIFS('2025'!$AL:$AL,$B23,'2025'!$AU:$AU,AP$2)</f>
        <v>0</v>
      </c>
      <c r="AQ23" s="15">
        <f>IFERROR((SUMIF('2022'!$AL:$AL,$B23,'2022'!$AS:$AS)+SUMIF('2023'!$AL:$AL,$B23,'2023'!$AS:$AS)+SUMIF('2024'!$AL:$AL,$B23,'2024'!$AS:$AS)+SUMIF('2025'!$AL:$AL,$B23,'2025'!$AS:$AS))/(COUNTIF('2022'!A:A,B23)+COUNTIF('2023'!A:A,B23)+COUNTIF('2024'!A:A,B23)+COUNTIF('2025'!A:A,B23)),100)</f>
        <v>115</v>
      </c>
      <c r="AR23" s="15">
        <f>IFERROR((SUMIF('2022'!$AL:$AL,$B23,'2022'!$AT:$AT)+SUMIF('2023'!$AL:$AL,$B23,'2023'!$AT:$AT)+SUMIF('2024'!$AL:$AL,$B23,'2024'!$AT:$AT)+SUMIF('2025'!$AL:$AL,$B23,'2025'!$AT:$AT))/(COUNTIF('2022'!A:A,B23)+COUNTIF('2023'!A:A,B23)+COUNTIF('2024'!A:A,B23)+COUNTIF('2025'!A:A,B23)),100)</f>
        <v>97</v>
      </c>
      <c r="AS23" s="12">
        <f>IFERROR(VLOOKUP($B23,'2022'!$AL:$AQ,6,0),0)+IFERROR(VLOOKUP($B23,'2023'!$AL:$AQ,6,0),0)+IFERROR(VLOOKUP($B23,'2024'!$AL:$AQ,6,0),0)+IFERROR(VLOOKUP($B23,'2025'!$AL:$AQ,6,0),0)</f>
        <v>-1</v>
      </c>
      <c r="AT23" s="14">
        <f>AN23-AO23</f>
        <v>-1</v>
      </c>
      <c r="AU23" s="12">
        <f>RANK(AT23,AT:AT,0)</f>
        <v>29</v>
      </c>
      <c r="AV23" s="12">
        <f>RANK(AR23,AR:AR,1)</f>
        <v>40</v>
      </c>
      <c r="AW23" s="12">
        <f>RANK(AS23,AS:AS,0)</f>
        <v>24</v>
      </c>
      <c r="AX23" s="12">
        <f>(40-AU23)*3+(40-AW23)*2+(40-AV23)</f>
        <v>65</v>
      </c>
      <c r="AY23" s="37">
        <f>RANK(AX23,AX:AX,0)</f>
        <v>34</v>
      </c>
      <c r="AZ23" s="13">
        <f>IFERROR(VLOOKUP(B23,'2018'!A:M,13,0),0)+IFERROR(VLOOKUP(B23,'2019'!A:M,13,0),0)+IFERROR(VLOOKUP(B23,'2020'!A:M,13,0),0)+IFERROR(VLOOKUP(B23,'2021'!A:M,13,0),0)+IFERROR(VLOOKUP(B23,'2022'!A:M,13,0),0)+IFERROR(VLOOKUP(B23,'2023'!A:M,13,0),0)+IFERROR(VLOOKUP(B23,'2024'!A:M,13,0),0)+IFERROR(VLOOKUP(B23,'2025'!A:M,13,0),0)</f>
        <v>149</v>
      </c>
      <c r="BA23" s="14">
        <f>IFERROR(VLOOKUP($B23,'2018'!$A:$N,14,0),17)</f>
        <v>2</v>
      </c>
      <c r="BB23" s="14">
        <f>IFERROR(VLOOKUP($B23,'2019'!$A:$N,14,0),17)</f>
        <v>9</v>
      </c>
      <c r="BC23" s="14">
        <f>IFERROR(VLOOKUP($B23,'2020'!$A:$N,14,0),25)</f>
        <v>9</v>
      </c>
      <c r="BD23" s="14">
        <f>IFERROR(VLOOKUP($B23,'2021'!$A:$N,14,0),25)</f>
        <v>13</v>
      </c>
      <c r="BE23" s="14">
        <f>IFERROR(VLOOKUP($B23,'2022'!$A:$N,14,0),25)</f>
        <v>24</v>
      </c>
      <c r="BF23" s="14">
        <f>IFERROR(VLOOKUP($B23,'2023'!$A:$N,14,0),25)</f>
        <v>25</v>
      </c>
      <c r="BG23" s="14">
        <f>IFERROR(VLOOKUP($B23,'2024'!$A:$N,14,0),29)</f>
        <v>29</v>
      </c>
      <c r="BH23" s="14">
        <f>IFERROR(VLOOKUP($B23,'2025'!$A:$N,14,0),25)</f>
        <v>25</v>
      </c>
      <c r="BI23" s="27">
        <f>17-BA23+17-BB23+25-BC23+25-BD23+25-BE23+25-BF23+29-BG23+25-BH23</f>
        <v>52</v>
      </c>
    </row>
    <row r="24" spans="1:67" customFormat="1" x14ac:dyDescent="0.2">
      <c r="A24" s="39">
        <f>RANK(BI24,BI:BI,0)</f>
        <v>22</v>
      </c>
      <c r="B24" t="s">
        <v>47</v>
      </c>
      <c r="C24" s="13">
        <f>COUNTIF('2022'!A:A,B24)+COUNTIF('2023'!A:A,B24)+COUNTIF('2024'!A:A,B24)+COUNTIF('2025'!A:A,B24)+COUNTIF('2021'!A:A,B24)+COUNTIF('2020'!A:A,B24)+COUNTIF('2019'!A:A,B24)+COUNTIF('2018'!A:A,B24)</f>
        <v>3</v>
      </c>
      <c r="D24" s="20">
        <f>IFERROR(VLOOKUP($B24,'2018'!A:N,3,0),0)+IFERROR(VLOOKUP($B24,'2019'!A:N,3,0),0)+IFERROR(VLOOKUP($B24,'2020'!A:N,3,0),0)++IFERROR(VLOOKUP($B24,'2021'!A:N,3,0),0)+IFERROR(VLOOKUP($B24,'2022'!A:N,3,0),0)+IFERROR(VLOOKUP($B24,'2023'!A:N,3,0),0)+IFERROR(VLOOKUP($B24,'2024'!A:N,3,0),0)+IFERROR(VLOOKUP($B24,'2025'!A:N,3,0),0)</f>
        <v>5</v>
      </c>
      <c r="E24" s="20">
        <f>IFERROR(VLOOKUP($B24,'2018'!A:N,4,0),0)+IFERROR(VLOOKUP($B24,'2019'!A:N,4,0),0)+IFERROR(VLOOKUP($B24,'2020'!A:N,4,0),0)+IFERROR(VLOOKUP($B24,'2021'!A:N,4,0),0)+IFERROR(VLOOKUP($B24,'2022'!A:N,4,0),0)+IFERROR(VLOOKUP($B24,'2023'!A:N,4,0),0)+IFERROR(VLOOKUP($B24,'2024'!A:N,4,0),0)+IFERROR(VLOOKUP($B24,'2025'!A:N,4,0),0)</f>
        <v>3</v>
      </c>
      <c r="F24" s="20">
        <f>IFERROR(VLOOKUP($B24,'2018'!A:N,5,0),0)+IFERROR(VLOOKUP($B24,'2019'!A:N,5,0),0)+IFERROR(VLOOKUP($B24,'2020'!A:N,5,0),0)+IFERROR(VLOOKUP($B24,'2021'!A:N,5,0),0)+IFERROR(VLOOKUP($B24,'2022'!A:N,5,0),0)+IFERROR(VLOOKUP($B24,'2023'!A:N,5,0),0)+IFERROR(VLOOKUP($B24,'2024'!A:N,5,0),0)+IFERROR(VLOOKUP($B24,'2025'!A:N,5,0),0)</f>
        <v>1</v>
      </c>
      <c r="G24" s="21">
        <f>IFERROR((IFERROR(VLOOKUP($B24,'2022'!A:N,6,0),0)+IFERROR(VLOOKUP($B24,'2023'!A:N,6,0),0)+IFERROR(VLOOKUP($B24,'2024'!A:N,6,0),0)+IFERROR(VLOOKUP($B24,'2025'!A:N,6,0),0))/(COUNTIF('2022'!A:A,B24)+COUNTIF('2023'!A:A,B24)+COUNTIF('2024'!A:A,B24)+COUNTIF('2025'!A:A,B24)),100)</f>
        <v>118.5</v>
      </c>
      <c r="H24" s="12">
        <f>IFERROR((IFERROR(VLOOKUP($B24,'2022'!A:N,7,0),0)+IFERROR(VLOOKUP($B24,'2023'!A:N,7,0),0)+IFERROR(VLOOKUP($B24,'2024'!A:N,7,0),0)+IFERROR(VLOOKUP($B24,'2025'!A:N,7,0),0))/(COUNTIF('2022'!A:A,B24)+COUNTIF('2023'!A:A,B24)+COUNTIF('2024'!A:A,B24)+COUNTIF('2025'!A:A,B24)),100)</f>
        <v>83</v>
      </c>
      <c r="I24" s="12">
        <f>IFERROR(VLOOKUP($B24,'2022'!A:N,8,0),0)+IFERROR(VLOOKUP($B24,'2023'!A:N,8,0),0)+IFERROR(VLOOKUP($B24,'2024'!A:N,8,0),0)+IFERROR(VLOOKUP($B24,'2025'!A:N,8,0),0)</f>
        <v>3</v>
      </c>
      <c r="J24" s="12">
        <f>D24-E24</f>
        <v>2</v>
      </c>
      <c r="K24" s="12">
        <f>RANK(J24,J:J,0)</f>
        <v>8</v>
      </c>
      <c r="L24" s="12">
        <f>RANK(H24,H:H,1)</f>
        <v>36</v>
      </c>
      <c r="M24" s="12">
        <f>RANK(I24,I:I,0)</f>
        <v>14</v>
      </c>
      <c r="N24" s="12">
        <f>(40-K24)*3+(40-M24)*2+(40-L24)</f>
        <v>152</v>
      </c>
      <c r="O24" s="37">
        <f>RANK(N24,N:N,0)</f>
        <v>15</v>
      </c>
      <c r="P24" s="32">
        <f>COUNTIFS('2018'!$P:$P,$B24,'2018'!$Y:$Y,P$2)+COUNTIFS('2019'!$P:$P,$B24,'2019'!$Y:$Y,P$2)+COUNTIFS('2020'!$P:$P,$B24,'2020'!$Y:$Y,P$2)+COUNTIFS('2021'!$P:$P,$B24,'2021'!$Y:$Y,P$2)+COUNTIFS('2022'!$P:$P,$B24,'2022'!$Y:$Y,P$2)+COUNTIFS('2023'!$P:$P,$B24,'2023'!$Y:$Y,P$2)+COUNTIFS('2024'!$P:$P,$B24,'2024'!$Y:$Y,P$2)+COUNTIFS('2025'!$P:$P,$B24,'2025'!$Y:$Y,P$2)</f>
        <v>2</v>
      </c>
      <c r="Q24" s="33">
        <f>COUNTIFS('2018'!$P:$P,$B24,'2018'!$Y:$Y,Q$2)+COUNTIFS('2019'!$P:$P,$B24,'2019'!$Y:$Y,Q$2)+COUNTIFS('2020'!$P:$P,$B24,'2020'!$Y:$Y,Q$2)+COUNTIFS('2021'!$P:$P,$B24,'2021'!$Y:$Y,Q$2)+COUNTIFS('2022'!$P:$P,$B24,'2022'!$Y:$Y,Q$2)+COUNTIFS('2023'!$P:$P,$B24,'2023'!$Y:$Y,Q$2)+COUNTIFS('2024'!$P:$P,$B24,'2024'!$Y:$Y,Q$2)+COUNTIFS('2025'!$P:$P,$B24,'2025'!$Y:$Y,Q$2)</f>
        <v>1</v>
      </c>
      <c r="R24" s="33">
        <f>COUNTIFS('2018'!$P:$P,$B24,'2018'!$Y:$Y,R$2)+COUNTIFS('2019'!$P:$P,$B24,'2019'!$Y:$Y,R$2)+COUNTIFS('2020'!$P:$P,$B24,'2020'!$Y:$Y,R$2)+COUNTIFS('2021'!$P:$P,$B24,'2021'!$Y:$Y,R$2)+COUNTIFS('2022'!$P:$P,$B24,'2022'!$Y:$Y,R$2)+COUNTIFS('2023'!$P:$P,$B24,'2023'!$Y:$Y,R$2)+COUNTIFS('2024'!$P:$P,$B24,'2024'!$Y:$Y,R$2)+COUNTIFS('2025'!$P:$P,$B24,'2025'!$Y:$Y,R$2)</f>
        <v>0</v>
      </c>
      <c r="S24" s="15">
        <f>IFERROR((SUMIF('2022'!$P:$P,$B24,'2022'!$W:$W)+SUMIF('2023'!$P:$P,$B24,'2023'!$W:$W)+SUMIF('2024'!$P:$P,$B24,'2024'!$W:$W)+SUMIF('2025'!$P:$P,$B24,'2025'!$W:$W))/(COUNTIF('2022'!A:A,B24)+COUNTIF('2023'!A:A,B24)+COUNTIF('2024'!A:A,B24)+COUNTIF('2025'!A:A,B24)),100)</f>
        <v>68</v>
      </c>
      <c r="T24" s="15">
        <f>IFERROR((SUMIF('2022'!$P:$P,$B24,'2022'!$X:$X)+SUMIF('2023'!$P:$P,$B24,'2023'!$X:$X)+SUMIF('2024'!$P:$P,$B24,'2024'!$X:$X)+SUMIF('2025'!$P:$P,$B24,'2025'!$X:$X))/(COUNTIF('2022'!A:A,B24)+COUNTIF('2023'!A:A,B24)+COUNTIF('2024'!A:A,B24)+COUNTIF('2025'!A:A,B24)),100)</f>
        <v>65</v>
      </c>
      <c r="U24" s="12">
        <f>IFERROR(VLOOKUP($B24,'2022'!$P:$U,6,0),0)+IFERROR(VLOOKUP($B24,'2023'!$P:$U,6,0),0)+IFERROR(VLOOKUP($B24,'2024'!$P:$U,6,0),0)+IFERROR(VLOOKUP($B24,'2025'!$P:$U,6,0),0)</f>
        <v>3</v>
      </c>
      <c r="V24" s="14">
        <f>P24-Q24</f>
        <v>1</v>
      </c>
      <c r="W24" s="12">
        <f>RANK(V24,V:V,0)</f>
        <v>11</v>
      </c>
      <c r="X24" s="12">
        <f>RANK(T24,T:T,1)</f>
        <v>3</v>
      </c>
      <c r="Y24" s="12">
        <f>RANK(U24,U:U,0)</f>
        <v>14</v>
      </c>
      <c r="Z24" s="12">
        <f>(40-W24)*3+(40-Y24)*2+(40-X24)</f>
        <v>176</v>
      </c>
      <c r="AA24" s="37">
        <f>RANK(Z24,Z:Z,0)</f>
        <v>11</v>
      </c>
      <c r="AB24" s="32">
        <f>COUNTIFS('2018'!$AA:$AA,$B24,'2018'!$AJ:$AJ,AB$2)+COUNTIFS('2019'!$AA:$AA,$B24,'2019'!$AJ:$AJ,AB$2)+COUNTIFS('2020'!$AA:$AA,$B24,'2020'!$AJ:$AJ,AB$2)+COUNTIFS('2021'!$AA:$AA,$B24,'2021'!$AJ:$AJ,AB$2)+COUNTIFS('2022'!$AA:$AA,$B24,'2022'!$AJ:$AJ,AB$2)+COUNTIFS('2023'!$AA:$AA,$B24,'2023'!$AJ:$AJ,AB$2)+COUNTIFS('2024'!$AA:$AA,$B24,'2024'!$AJ:$AJ,AB$2)+COUNTIFS('2025'!$AA:$AA,$B24,'2025'!$AJ:$AJ,AB$2)</f>
        <v>1</v>
      </c>
      <c r="AC24" s="33">
        <f>COUNTIFS('2018'!$AA:$AA,$B24,'2018'!$AJ:$AJ,AC$2)+COUNTIFS('2019'!$AA:$AA,$B24,'2019'!$AJ:$AJ,AC$2)+COUNTIFS('2020'!$AA:$AA,$B24,'2020'!$AJ:$AJ,AC$2)+COUNTIFS('2021'!$AA:$AA,$B24,'2021'!$AJ:$AJ,AC$2)+COUNTIFS('2022'!$AA:$AA,$B24,'2022'!$AJ:$AJ,AC$2)+COUNTIFS('2023'!$AA:$AA,$B24,'2023'!$AJ:$AJ,AC$2)+COUNTIFS('2024'!$AA:$AA,$B24,'2024'!$AJ:$AJ,AC$2)+COUNTIFS('2025'!$AA:$AA,$B24,'2025'!$AJ:$AJ,AC$2)</f>
        <v>1</v>
      </c>
      <c r="AD24" s="33">
        <f>COUNTIFS('2018'!$AA:$AA,$B24,'2018'!$AJ:$AJ,AD$2)+COUNTIFS('2019'!$AA:$AA,$B24,'2019'!$AJ:$AJ,AD$2)+COUNTIFS('2020'!$AA:$AA,$B24,'2020'!$AJ:$AJ,AD$2)+COUNTIFS('2021'!$AA:$AA,$B24,'2021'!$AJ:$AJ,AD$2)+COUNTIFS('2022'!$AA:$AA,$B24,'2022'!$AJ:$AJ,AD$2)+COUNTIFS('2023'!$AA:$AA,$B24,'2023'!$AJ:$AJ,AD$2)+COUNTIFS('2024'!$AA:$AA,$B24,'2024'!$AJ:$AJ,AD$2)+COUNTIFS('2025'!$AA:$AA,$B24,'2025'!$AJ:$AJ,AD$2)</f>
        <v>1</v>
      </c>
      <c r="AE24" s="15">
        <f>IFERROR((SUMIF('2022'!$AA:$AA,$B24,'2022'!$AH:$AH)+SUMIF('2023'!$AA:$AA,$B24,'2023'!$AH:$AH)+SUMIF('2024'!$AA:$AA,$B24,'2024'!$AH:$AH)+SUMIF('2025'!$AA:$AA,$B24,'2025'!$AH:$AH))/(COUNTIF('2022'!A:A,B24)+COUNTIF('2023'!A:A,B24)+COUNTIF('2024'!A:A,B24)+COUNTIF('2025'!A:A,B24)),100)</f>
        <v>125</v>
      </c>
      <c r="AF24" s="15">
        <f>IFERROR((SUMIF('2022'!$AA:$AA,$B24,'2022'!$AI:$AI)+SUMIF('2023'!$AA:$AA,$B24,'2023'!$AI:$AI)+SUMIF('2024'!$AA:$AA,$B24,'2024'!$AI:$AI)+SUMIF('2025'!$AA:$AA,$B24,'2025'!$AI:$AI))/(COUNTIF('2022'!A:A,B24)+COUNTIF('2023'!A:A,B24)+COUNTIF('2024'!A:A,B24)+COUNTIF('2025'!A:A,B24)),100)</f>
        <v>84</v>
      </c>
      <c r="AG24" s="12">
        <f>IFERROR(VLOOKUP($B24,'2022'!$AA:$AF,6,0),0)+IFERROR(VLOOKUP($B24,'2023'!$AA:$AF,6,0),0)+IFERROR(VLOOKUP($B24,'2024'!$AA:$AF,6,0),0)+IFERROR(VLOOKUP($B24,'2025'!$AA:$AF,6,0),0)</f>
        <v>5</v>
      </c>
      <c r="AH24" s="14">
        <f>AB24-AC24</f>
        <v>0</v>
      </c>
      <c r="AI24" s="12">
        <f>RANK(AH24,AH:AH,0)</f>
        <v>13</v>
      </c>
      <c r="AJ24" s="12">
        <f>RANK(AF24,AF:AF,1)</f>
        <v>38</v>
      </c>
      <c r="AK24" s="12">
        <f>RANK(AG24,AG:AG,0)</f>
        <v>10</v>
      </c>
      <c r="AL24" s="12">
        <f>(40-AI24)*3+(40-AK24)*2+(40-AJ24)</f>
        <v>143</v>
      </c>
      <c r="AM24" s="37">
        <f>RANK(AL24,AL:AL,0)</f>
        <v>17</v>
      </c>
      <c r="AN24" s="32">
        <f>COUNTIFS('2018'!$AL:$AL,$B24,'2018'!$AU:$AU,AN$2)+COUNTIFS('2019'!$AL:$AL,$B24,'2019'!$AU:$AU,AN$2)+COUNTIFS('2020'!$AL:$AL,$B24,'2020'!$AU:$AU,AN$2)+COUNTIFS('2021'!$AL:$AL,$B24,'2021'!$AU:$AU,AN$2)+COUNTIFS('2022'!$AL:$AL,$B24,'2022'!$AU:$AU,AN$2)+COUNTIFS('2023'!$AL:$AL,$B24,'2023'!$AU:$AU,AN$2)+COUNTIFS('2024'!$AL:$AL,$B24,'2024'!$AU:$AU,AN$2)+COUNTIFS('2025'!$AL:$AL,$B24,'2025'!$AU:$AU,AN$2)</f>
        <v>2</v>
      </c>
      <c r="AO24" s="33">
        <f>COUNTIFS('2018'!$AL:$AL,$B24,'2018'!$AU:$AU,AO$2)+COUNTIFS('2019'!$AL:$AL,$B24,'2019'!$AU:$AU,AO$2)+COUNTIFS('2020'!$AL:$AL,$B24,'2020'!$AU:$AU,AO$2)+COUNTIFS('2021'!$AL:$AL,$B24,'2021'!$AU:$AU,AO$2)+COUNTIFS('2022'!$AL:$AL,$B24,'2022'!$AU:$AU,AO$2)+COUNTIFS('2023'!$AL:$AL,$B24,'2023'!$AU:$AU,AO$2)+COUNTIFS('2024'!$AL:$AL,$B24,'2024'!$AU:$AU,AO$2)+COUNTIFS('2025'!$AL:$AL,$B24,'2025'!$AU:$AU,AO$2)</f>
        <v>1</v>
      </c>
      <c r="AP24" s="33">
        <f>COUNTIFS('2018'!$AL:$AL,$B24,'2018'!$AU:$AU,AP$2)+COUNTIFS('2019'!$AL:$AL,$B24,'2019'!$AU:$AU,AP$2)+COUNTIFS('2020'!$AL:$AL,$B24,'2020'!$AU:$AU,AP$2)+COUNTIFS('2021'!$AL:$AL,$B24,'2021'!$AU:$AU,AP$2)+COUNTIFS('2022'!$AL:$AL,$B24,'2022'!$AU:$AU,AP$2)+COUNTIFS('2023'!$AL:$AL,$B24,'2023'!$AU:$AU,AP$2)+COUNTIFS('2024'!$AL:$AL,$B24,'2024'!$AU:$AU,AP$2)+COUNTIFS('2025'!$AL:$AL,$B24,'2025'!$AU:$AU,AP$2)</f>
        <v>0</v>
      </c>
      <c r="AQ24" s="15">
        <f>IFERROR((SUMIF('2022'!$AL:$AL,$B24,'2022'!$AS:$AS)+SUMIF('2023'!$AL:$AL,$B24,'2023'!$AS:$AS)+SUMIF('2024'!$AL:$AL,$B24,'2024'!$AS:$AS)+SUMIF('2025'!$AL:$AL,$B24,'2025'!$AS:$AS))/(COUNTIF('2022'!A:A,B24)+COUNTIF('2023'!A:A,B24)+COUNTIF('2024'!A:A,B24)+COUNTIF('2025'!A:A,B24)),100)</f>
        <v>112</v>
      </c>
      <c r="AR24" s="15">
        <f>IFERROR((SUMIF('2022'!$AL:$AL,$B24,'2022'!$AT:$AT)+SUMIF('2023'!$AL:$AL,$B24,'2023'!$AT:$AT)+SUMIF('2024'!$AL:$AL,$B24,'2024'!$AT:$AT)+SUMIF('2025'!$AL:$AL,$B24,'2025'!$AT:$AT))/(COUNTIF('2022'!A:A,B24)+COUNTIF('2023'!A:A,B24)+COUNTIF('2024'!A:A,B24)+COUNTIF('2025'!A:A,B24)),100)</f>
        <v>82</v>
      </c>
      <c r="AS24" s="12">
        <f>IFERROR(VLOOKUP($B24,'2022'!$AL:$AQ,6,0),0)+IFERROR(VLOOKUP($B24,'2023'!$AL:$AQ,6,0),0)+IFERROR(VLOOKUP($B24,'2024'!$AL:$AQ,6,0),0)+IFERROR(VLOOKUP($B24,'2025'!$AL:$AQ,6,0),0)</f>
        <v>-5</v>
      </c>
      <c r="AT24" s="14">
        <f>AN24-AO24</f>
        <v>1</v>
      </c>
      <c r="AU24" s="12">
        <f>RANK(AT24,AT:AT,0)</f>
        <v>6</v>
      </c>
      <c r="AV24" s="12">
        <f>RANK(AR24,AR:AR,1)</f>
        <v>29</v>
      </c>
      <c r="AW24" s="12">
        <f>RANK(AS24,AS:AS,0)</f>
        <v>36</v>
      </c>
      <c r="AX24" s="12">
        <f>(40-AU24)*3+(40-AW24)*2+(40-AV24)</f>
        <v>121</v>
      </c>
      <c r="AY24" s="37">
        <f>RANK(AX24,AX:AX,0)</f>
        <v>26</v>
      </c>
      <c r="AZ24" s="13">
        <f>IFERROR(VLOOKUP(B24,'2018'!A:M,13,0),0)+IFERROR(VLOOKUP(B24,'2019'!A:M,13,0),0)+IFERROR(VLOOKUP(B24,'2020'!A:M,13,0),0)+IFERROR(VLOOKUP(B24,'2021'!A:M,13,0),0)+IFERROR(VLOOKUP(B24,'2022'!A:M,13,0),0)+IFERROR(VLOOKUP(B24,'2023'!A:M,13,0),0)+IFERROR(VLOOKUP(B24,'2024'!A:M,13,0),0)+IFERROR(VLOOKUP(B24,'2025'!A:M,13,0),0)</f>
        <v>184</v>
      </c>
      <c r="BA24" s="14">
        <f>IFERROR(VLOOKUP($B24,'2018'!$A:$N,14,0),17)</f>
        <v>17</v>
      </c>
      <c r="BB24" s="14">
        <f>IFERROR(VLOOKUP($B24,'2019'!$A:$N,14,0),17)</f>
        <v>17</v>
      </c>
      <c r="BC24" s="14">
        <f>IFERROR(VLOOKUP($B24,'2020'!$A:$N,14,0),25)</f>
        <v>12</v>
      </c>
      <c r="BD24" s="14">
        <f>IFERROR(VLOOKUP($B24,'2021'!$A:$N,14,0),25)</f>
        <v>4</v>
      </c>
      <c r="BE24" s="14">
        <f>IFERROR(VLOOKUP($B24,'2022'!$A:$N,14,0),25)</f>
        <v>25</v>
      </c>
      <c r="BF24" s="14">
        <f>IFERROR(VLOOKUP($B24,'2023'!$A:$N,14,0),25)</f>
        <v>9</v>
      </c>
      <c r="BG24" s="14">
        <f>IFERROR(VLOOKUP($B24,'2024'!$A:$N,14,0),29)</f>
        <v>29</v>
      </c>
      <c r="BH24" s="14">
        <f>IFERROR(VLOOKUP($B24,'2025'!$A:$N,14,0),25)</f>
        <v>25</v>
      </c>
      <c r="BI24" s="27">
        <f>17-BA24+17-BB24+25-BC24+25-BD24+25-BE24+25-BF24+29-BG24+25-BH24</f>
        <v>50</v>
      </c>
    </row>
    <row r="25" spans="1:67" customFormat="1" x14ac:dyDescent="0.2">
      <c r="A25" s="39">
        <f>RANK(BI25,BI:BI,0)</f>
        <v>22</v>
      </c>
      <c r="B25" t="s">
        <v>19</v>
      </c>
      <c r="C25" s="13">
        <f>COUNTIF('2022'!A:A,B25)+COUNTIF('2023'!A:A,B25)+COUNTIF('2024'!A:A,B25)+COUNTIF('2025'!A:A,B25)+COUNTIF('2021'!A:A,B25)+COUNTIF('2020'!A:A,B25)+COUNTIF('2019'!A:A,B25)+COUNTIF('2018'!A:A,B25)</f>
        <v>4</v>
      </c>
      <c r="D25" s="20">
        <f>IFERROR(VLOOKUP($B25,'2018'!A:N,3,0),0)+IFERROR(VLOOKUP($B25,'2019'!A:N,3,0),0)+IFERROR(VLOOKUP($B25,'2020'!A:N,3,0),0)++IFERROR(VLOOKUP($B25,'2021'!A:N,3,0),0)+IFERROR(VLOOKUP($B25,'2022'!A:N,3,0),0)+IFERROR(VLOOKUP($B25,'2023'!A:N,3,0),0)+IFERROR(VLOOKUP($B25,'2024'!A:N,3,0),0)+IFERROR(VLOOKUP($B25,'2025'!A:N,3,0),0)</f>
        <v>5</v>
      </c>
      <c r="E25" s="20">
        <f>IFERROR(VLOOKUP($B25,'2018'!A:N,4,0),0)+IFERROR(VLOOKUP($B25,'2019'!A:N,4,0),0)+IFERROR(VLOOKUP($B25,'2020'!A:N,4,0),0)+IFERROR(VLOOKUP($B25,'2021'!A:N,4,0),0)+IFERROR(VLOOKUP($B25,'2022'!A:N,4,0),0)+IFERROR(VLOOKUP($B25,'2023'!A:N,4,0),0)+IFERROR(VLOOKUP($B25,'2024'!A:N,4,0),0)+IFERROR(VLOOKUP($B25,'2025'!A:N,4,0),0)</f>
        <v>6</v>
      </c>
      <c r="F25" s="20">
        <f>IFERROR(VLOOKUP($B25,'2018'!A:N,5,0),0)+IFERROR(VLOOKUP($B25,'2019'!A:N,5,0),0)+IFERROR(VLOOKUP($B25,'2020'!A:N,5,0),0)+IFERROR(VLOOKUP($B25,'2021'!A:N,5,0),0)+IFERROR(VLOOKUP($B25,'2022'!A:N,5,0),0)+IFERROR(VLOOKUP($B25,'2023'!A:N,5,0),0)+IFERROR(VLOOKUP($B25,'2024'!A:N,5,0),0)+IFERROR(VLOOKUP($B25,'2025'!A:N,5,0),0)</f>
        <v>1</v>
      </c>
      <c r="G25" s="21">
        <f>IFERROR((IFERROR(VLOOKUP($B25,'2022'!A:N,6,0),0)+IFERROR(VLOOKUP($B25,'2023'!A:N,6,0),0)+IFERROR(VLOOKUP($B25,'2024'!A:N,6,0),0)+IFERROR(VLOOKUP($B25,'2025'!A:N,6,0),0))/(COUNTIF('2022'!A:A,B25)+COUNTIF('2023'!A:A,B25)+COUNTIF('2024'!A:A,B25)+COUNTIF('2025'!A:A,B25)),100)</f>
        <v>101.625</v>
      </c>
      <c r="H25" s="12">
        <f>IFERROR((IFERROR(VLOOKUP($B25,'2022'!A:N,7,0),0)+IFERROR(VLOOKUP($B25,'2023'!A:N,7,0),0)+IFERROR(VLOOKUP($B25,'2024'!A:N,7,0),0)+IFERROR(VLOOKUP($B25,'2025'!A:N,7,0),0))/(COUNTIF('2022'!A:A,B25)+COUNTIF('2023'!A:A,B25)+COUNTIF('2024'!A:A,B25)+COUNTIF('2025'!A:A,B25)),100)</f>
        <v>78</v>
      </c>
      <c r="I25" s="12">
        <f>IFERROR(VLOOKUP($B25,'2022'!A:N,8,0),0)+IFERROR(VLOOKUP($B25,'2023'!A:N,8,0),0)+IFERROR(VLOOKUP($B25,'2024'!A:N,8,0),0)+IFERROR(VLOOKUP($B25,'2025'!A:N,8,0),0)</f>
        <v>-7</v>
      </c>
      <c r="J25" s="12">
        <f>D25-E25</f>
        <v>-1</v>
      </c>
      <c r="K25" s="12">
        <f>RANK(J25,J:J,0)</f>
        <v>26</v>
      </c>
      <c r="L25" s="12">
        <f>RANK(H25,H:H,1)</f>
        <v>18</v>
      </c>
      <c r="M25" s="12">
        <f>RANK(I25,I:I,0)</f>
        <v>35</v>
      </c>
      <c r="N25" s="12">
        <f>(40-K25)*3+(40-M25)*2+(40-L25)</f>
        <v>74</v>
      </c>
      <c r="O25" s="37">
        <f>RANK(N25,N:N,0)</f>
        <v>31</v>
      </c>
      <c r="P25" s="32">
        <f>COUNTIFS('2018'!$P:$P,$B25,'2018'!$Y:$Y,P$2)+COUNTIFS('2019'!$P:$P,$B25,'2019'!$Y:$Y,P$2)+COUNTIFS('2020'!$P:$P,$B25,'2020'!$Y:$Y,P$2)+COUNTIFS('2021'!$P:$P,$B25,'2021'!$Y:$Y,P$2)+COUNTIFS('2022'!$P:$P,$B25,'2022'!$Y:$Y,P$2)+COUNTIFS('2023'!$P:$P,$B25,'2023'!$Y:$Y,P$2)+COUNTIFS('2024'!$P:$P,$B25,'2024'!$Y:$Y,P$2)+COUNTIFS('2025'!$P:$P,$B25,'2025'!$Y:$Y,P$2)</f>
        <v>2</v>
      </c>
      <c r="Q25" s="33">
        <f>COUNTIFS('2018'!$P:$P,$B25,'2018'!$Y:$Y,Q$2)+COUNTIFS('2019'!$P:$P,$B25,'2019'!$Y:$Y,Q$2)+COUNTIFS('2020'!$P:$P,$B25,'2020'!$Y:$Y,Q$2)+COUNTIFS('2021'!$P:$P,$B25,'2021'!$Y:$Y,Q$2)+COUNTIFS('2022'!$P:$P,$B25,'2022'!$Y:$Y,Q$2)+COUNTIFS('2023'!$P:$P,$B25,'2023'!$Y:$Y,Q$2)+COUNTIFS('2024'!$P:$P,$B25,'2024'!$Y:$Y,Q$2)+COUNTIFS('2025'!$P:$P,$B25,'2025'!$Y:$Y,Q$2)</f>
        <v>2</v>
      </c>
      <c r="R25" s="33">
        <f>COUNTIFS('2018'!$P:$P,$B25,'2018'!$Y:$Y,R$2)+COUNTIFS('2019'!$P:$P,$B25,'2019'!$Y:$Y,R$2)+COUNTIFS('2020'!$P:$P,$B25,'2020'!$Y:$Y,R$2)+COUNTIFS('2021'!$P:$P,$B25,'2021'!$Y:$Y,R$2)+COUNTIFS('2022'!$P:$P,$B25,'2022'!$Y:$Y,R$2)+COUNTIFS('2023'!$P:$P,$B25,'2023'!$Y:$Y,R$2)+COUNTIFS('2024'!$P:$P,$B25,'2024'!$Y:$Y,R$2)+COUNTIFS('2025'!$P:$P,$B25,'2025'!$Y:$Y,R$2)</f>
        <v>0</v>
      </c>
      <c r="S25" s="15">
        <f>IFERROR((SUMIF('2022'!$P:$P,$B25,'2022'!$W:$W)+SUMIF('2023'!$P:$P,$B25,'2023'!$W:$W)+SUMIF('2024'!$P:$P,$B25,'2024'!$W:$W)+SUMIF('2025'!$P:$P,$B25,'2025'!$W:$W))/(COUNTIF('2022'!A:A,B25)+COUNTIF('2023'!A:A,B25)+COUNTIF('2024'!A:A,B25)+COUNTIF('2025'!A:A,B25)),100)</f>
        <v>82</v>
      </c>
      <c r="T25" s="15">
        <f>IFERROR((SUMIF('2022'!$P:$P,$B25,'2022'!$X:$X)+SUMIF('2023'!$P:$P,$B25,'2023'!$X:$X)+SUMIF('2024'!$P:$P,$B25,'2024'!$X:$X)+SUMIF('2025'!$P:$P,$B25,'2025'!$X:$X))/(COUNTIF('2022'!A:A,B25)+COUNTIF('2023'!A:A,B25)+COUNTIF('2024'!A:A,B25)+COUNTIF('2025'!A:A,B25)),100)</f>
        <v>75</v>
      </c>
      <c r="U25" s="12">
        <f>IFERROR(VLOOKUP($B25,'2022'!$P:$U,6,0),0)+IFERROR(VLOOKUP($B25,'2023'!$P:$U,6,0),0)+IFERROR(VLOOKUP($B25,'2024'!$P:$U,6,0),0)+IFERROR(VLOOKUP($B25,'2025'!$P:$U,6,0),0)</f>
        <v>4</v>
      </c>
      <c r="V25" s="14">
        <f>P25-Q25</f>
        <v>0</v>
      </c>
      <c r="W25" s="12">
        <f>RANK(V25,V:V,0)</f>
        <v>18</v>
      </c>
      <c r="X25" s="12">
        <f>RANK(T25,T:T,1)</f>
        <v>28</v>
      </c>
      <c r="Y25" s="12">
        <f>RANK(U25,U:U,0)</f>
        <v>11</v>
      </c>
      <c r="Z25" s="12">
        <f>(40-W25)*3+(40-Y25)*2+(40-X25)</f>
        <v>136</v>
      </c>
      <c r="AA25" s="37">
        <f>RANK(Z25,Z:Z,0)</f>
        <v>18</v>
      </c>
      <c r="AB25" s="32">
        <f>COUNTIFS('2018'!$AA:$AA,$B25,'2018'!$AJ:$AJ,AB$2)+COUNTIFS('2019'!$AA:$AA,$B25,'2019'!$AJ:$AJ,AB$2)+COUNTIFS('2020'!$AA:$AA,$B25,'2020'!$AJ:$AJ,AB$2)+COUNTIFS('2021'!$AA:$AA,$B25,'2021'!$AJ:$AJ,AB$2)+COUNTIFS('2022'!$AA:$AA,$B25,'2022'!$AJ:$AJ,AB$2)+COUNTIFS('2023'!$AA:$AA,$B25,'2023'!$AJ:$AJ,AB$2)+COUNTIFS('2024'!$AA:$AA,$B25,'2024'!$AJ:$AJ,AB$2)+COUNTIFS('2025'!$AA:$AA,$B25,'2025'!$AJ:$AJ,AB$2)</f>
        <v>1</v>
      </c>
      <c r="AC25" s="33">
        <f>COUNTIFS('2018'!$AA:$AA,$B25,'2018'!$AJ:$AJ,AC$2)+COUNTIFS('2019'!$AA:$AA,$B25,'2019'!$AJ:$AJ,AC$2)+COUNTIFS('2020'!$AA:$AA,$B25,'2020'!$AJ:$AJ,AC$2)+COUNTIFS('2021'!$AA:$AA,$B25,'2021'!$AJ:$AJ,AC$2)+COUNTIFS('2022'!$AA:$AA,$B25,'2022'!$AJ:$AJ,AC$2)+COUNTIFS('2023'!$AA:$AA,$B25,'2023'!$AJ:$AJ,AC$2)+COUNTIFS('2024'!$AA:$AA,$B25,'2024'!$AJ:$AJ,AC$2)+COUNTIFS('2025'!$AA:$AA,$B25,'2025'!$AJ:$AJ,AC$2)</f>
        <v>2</v>
      </c>
      <c r="AD25" s="33">
        <f>COUNTIFS('2018'!$AA:$AA,$B25,'2018'!$AJ:$AJ,AD$2)+COUNTIFS('2019'!$AA:$AA,$B25,'2019'!$AJ:$AJ,AD$2)+COUNTIFS('2020'!$AA:$AA,$B25,'2020'!$AJ:$AJ,AD$2)+COUNTIFS('2021'!$AA:$AA,$B25,'2021'!$AJ:$AJ,AD$2)+COUNTIFS('2022'!$AA:$AA,$B25,'2022'!$AJ:$AJ,AD$2)+COUNTIFS('2023'!$AA:$AA,$B25,'2023'!$AJ:$AJ,AD$2)+COUNTIFS('2024'!$AA:$AA,$B25,'2024'!$AJ:$AJ,AD$2)+COUNTIFS('2025'!$AA:$AA,$B25,'2025'!$AJ:$AJ,AD$2)</f>
        <v>1</v>
      </c>
      <c r="AE25" s="15">
        <f>IFERROR((SUMIF('2022'!$AA:$AA,$B25,'2022'!$AH:$AH)+SUMIF('2023'!$AA:$AA,$B25,'2023'!$AH:$AH)+SUMIF('2024'!$AA:$AA,$B25,'2024'!$AH:$AH)+SUMIF('2025'!$AA:$AA,$B25,'2025'!$AH:$AH))/(COUNTIF('2022'!A:A,B25)+COUNTIF('2023'!A:A,B25)+COUNTIF('2024'!A:A,B25)+COUNTIF('2025'!A:A,B25)),100)</f>
        <v>100.75</v>
      </c>
      <c r="AF25" s="15">
        <f>IFERROR((SUMIF('2022'!$AA:$AA,$B25,'2022'!$AI:$AI)+SUMIF('2023'!$AA:$AA,$B25,'2023'!$AI:$AI)+SUMIF('2024'!$AA:$AA,$B25,'2024'!$AI:$AI)+SUMIF('2025'!$AA:$AA,$B25,'2025'!$AI:$AI))/(COUNTIF('2022'!A:A,B25)+COUNTIF('2023'!A:A,B25)+COUNTIF('2024'!A:A,B25)+COUNTIF('2025'!A:A,B25)),100)</f>
        <v>77.25</v>
      </c>
      <c r="AG25" s="12">
        <f>IFERROR(VLOOKUP($B25,'2022'!$AA:$AF,6,0),0)+IFERROR(VLOOKUP($B25,'2023'!$AA:$AF,6,0),0)+IFERROR(VLOOKUP($B25,'2024'!$AA:$AF,6,0),0)+IFERROR(VLOOKUP($B25,'2025'!$AA:$AF,6,0),0)</f>
        <v>-8</v>
      </c>
      <c r="AH25" s="14">
        <f>AB25-AC25</f>
        <v>-1</v>
      </c>
      <c r="AI25" s="12">
        <f>RANK(AH25,AH:AH,0)</f>
        <v>27</v>
      </c>
      <c r="AJ25" s="12">
        <f>RANK(AF25,AF:AF,1)</f>
        <v>22</v>
      </c>
      <c r="AK25" s="12">
        <f>RANK(AG25,AG:AG,0)</f>
        <v>40</v>
      </c>
      <c r="AL25" s="12">
        <f>(40-AI25)*3+(40-AK25)*2+(40-AJ25)</f>
        <v>57</v>
      </c>
      <c r="AM25" s="37">
        <f>RANK(AL25,AL:AL,0)</f>
        <v>34</v>
      </c>
      <c r="AN25" s="32">
        <f>COUNTIFS('2018'!$AL:$AL,$B25,'2018'!$AU:$AU,AN$2)+COUNTIFS('2019'!$AL:$AL,$B25,'2019'!$AU:$AU,AN$2)+COUNTIFS('2020'!$AL:$AL,$B25,'2020'!$AU:$AU,AN$2)+COUNTIFS('2021'!$AL:$AL,$B25,'2021'!$AU:$AU,AN$2)+COUNTIFS('2022'!$AL:$AL,$B25,'2022'!$AU:$AU,AN$2)+COUNTIFS('2023'!$AL:$AL,$B25,'2023'!$AU:$AU,AN$2)+COUNTIFS('2024'!$AL:$AL,$B25,'2024'!$AU:$AU,AN$2)+COUNTIFS('2025'!$AL:$AL,$B25,'2025'!$AU:$AU,AN$2)</f>
        <v>2</v>
      </c>
      <c r="AO25" s="33">
        <f>COUNTIFS('2018'!$AL:$AL,$B25,'2018'!$AU:$AU,AO$2)+COUNTIFS('2019'!$AL:$AL,$B25,'2019'!$AU:$AU,AO$2)+COUNTIFS('2020'!$AL:$AL,$B25,'2020'!$AU:$AU,AO$2)+COUNTIFS('2021'!$AL:$AL,$B25,'2021'!$AU:$AU,AO$2)+COUNTIFS('2022'!$AL:$AL,$B25,'2022'!$AU:$AU,AO$2)+COUNTIFS('2023'!$AL:$AL,$B25,'2023'!$AU:$AU,AO$2)+COUNTIFS('2024'!$AL:$AL,$B25,'2024'!$AU:$AU,AO$2)+COUNTIFS('2025'!$AL:$AL,$B25,'2025'!$AU:$AU,AO$2)</f>
        <v>2</v>
      </c>
      <c r="AP25" s="33">
        <f>COUNTIFS('2018'!$AL:$AL,$B25,'2018'!$AU:$AU,AP$2)+COUNTIFS('2019'!$AL:$AL,$B25,'2019'!$AU:$AU,AP$2)+COUNTIFS('2020'!$AL:$AL,$B25,'2020'!$AU:$AU,AP$2)+COUNTIFS('2021'!$AL:$AL,$B25,'2021'!$AU:$AU,AP$2)+COUNTIFS('2022'!$AL:$AL,$B25,'2022'!$AU:$AU,AP$2)+COUNTIFS('2023'!$AL:$AL,$B25,'2023'!$AU:$AU,AP$2)+COUNTIFS('2024'!$AL:$AL,$B25,'2024'!$AU:$AU,AP$2)+COUNTIFS('2025'!$AL:$AL,$B25,'2025'!$AU:$AU,AP$2)</f>
        <v>0</v>
      </c>
      <c r="AQ25" s="15">
        <f>IFERROR((SUMIF('2022'!$AL:$AL,$B25,'2022'!$AS:$AS)+SUMIF('2023'!$AL:$AL,$B25,'2023'!$AS:$AS)+SUMIF('2024'!$AL:$AL,$B25,'2024'!$AS:$AS)+SUMIF('2025'!$AL:$AL,$B25,'2025'!$AS:$AS))/(COUNTIF('2022'!A:A,B25)+COUNTIF('2023'!A:A,B25)+COUNTIF('2024'!A:A,B25)+COUNTIF('2025'!A:A,B25)),100)</f>
        <v>102.5</v>
      </c>
      <c r="AR25" s="15">
        <f>IFERROR((SUMIF('2022'!$AL:$AL,$B25,'2022'!$AT:$AT)+SUMIF('2023'!$AL:$AL,$B25,'2023'!$AT:$AT)+SUMIF('2024'!$AL:$AL,$B25,'2024'!$AT:$AT)+SUMIF('2025'!$AL:$AL,$B25,'2025'!$AT:$AT))/(COUNTIF('2022'!A:A,B25)+COUNTIF('2023'!A:A,B25)+COUNTIF('2024'!A:A,B25)+COUNTIF('2025'!A:A,B25)),100)</f>
        <v>78.75</v>
      </c>
      <c r="AS25" s="12">
        <f>IFERROR(VLOOKUP($B25,'2022'!$AL:$AQ,6,0),0)+IFERROR(VLOOKUP($B25,'2023'!$AL:$AQ,6,0),0)+IFERROR(VLOOKUP($B25,'2024'!$AL:$AQ,6,0),0)+IFERROR(VLOOKUP($B25,'2025'!$AL:$AQ,6,0),0)</f>
        <v>-3</v>
      </c>
      <c r="AT25" s="14">
        <f>AN25-AO25</f>
        <v>0</v>
      </c>
      <c r="AU25" s="12">
        <f>RANK(AT25,AT:AT,0)</f>
        <v>12</v>
      </c>
      <c r="AV25" s="12">
        <f>RANK(AR25,AR:AR,1)</f>
        <v>18</v>
      </c>
      <c r="AW25" s="12">
        <f>RANK(AS25,AS:AS,0)</f>
        <v>29</v>
      </c>
      <c r="AX25" s="12">
        <f>(40-AU25)*3+(40-AW25)*2+(40-AV25)</f>
        <v>128</v>
      </c>
      <c r="AY25" s="37">
        <f>RANK(AX25,AX:AX,0)</f>
        <v>23</v>
      </c>
      <c r="AZ25" s="13">
        <f>IFERROR(VLOOKUP(B25,'2018'!A:M,13,0),0)+IFERROR(VLOOKUP(B25,'2019'!A:M,13,0),0)+IFERROR(VLOOKUP(B25,'2020'!A:M,13,0),0)+IFERROR(VLOOKUP(B25,'2021'!A:M,13,0),0)+IFERROR(VLOOKUP(B25,'2022'!A:M,13,0),0)+IFERROR(VLOOKUP(B25,'2023'!A:M,13,0),0)+IFERROR(VLOOKUP(B25,'2024'!A:M,13,0),0)+IFERROR(VLOOKUP(B25,'2025'!A:M,13,0),0)</f>
        <v>300</v>
      </c>
      <c r="BA25" s="14">
        <f>IFERROR(VLOOKUP($B25,'2018'!$A:$N,14,0),17)</f>
        <v>17</v>
      </c>
      <c r="BB25" s="14">
        <f>IFERROR(VLOOKUP($B25,'2019'!$A:$N,14,0),17)</f>
        <v>17</v>
      </c>
      <c r="BC25" s="14">
        <f>IFERROR(VLOOKUP($B25,'2020'!$A:$N,14,0),25)</f>
        <v>25</v>
      </c>
      <c r="BD25" s="14">
        <f>IFERROR(VLOOKUP($B25,'2021'!$A:$N,14,0),25)</f>
        <v>25</v>
      </c>
      <c r="BE25" s="14">
        <f>IFERROR(VLOOKUP($B25,'2022'!$A:$N,14,0),25)</f>
        <v>5</v>
      </c>
      <c r="BF25" s="14">
        <f>IFERROR(VLOOKUP($B25,'2023'!$A:$N,14,0),25)</f>
        <v>16</v>
      </c>
      <c r="BG25" s="14">
        <f>IFERROR(VLOOKUP($B25,'2024'!$A:$N,14,0),29)</f>
        <v>27</v>
      </c>
      <c r="BH25" s="14">
        <f>IFERROR(VLOOKUP($B25,'2025'!$A:$N,14,0),25)</f>
        <v>6</v>
      </c>
      <c r="BI25" s="27">
        <f>17-BA25+17-BB25+25-BC25+25-BD25+25-BE25+25-BF25+29-BG25+25-BH25</f>
        <v>50</v>
      </c>
    </row>
    <row r="26" spans="1:67" customFormat="1" x14ac:dyDescent="0.2">
      <c r="A26" s="39">
        <f>RANK(BI26,BI:BI,0)</f>
        <v>24</v>
      </c>
      <c r="B26" t="s">
        <v>74</v>
      </c>
      <c r="C26" s="13">
        <f>COUNTIF('2022'!A:A,B26)+COUNTIF('2023'!A:A,B26)+COUNTIF('2024'!A:A,B26)+COUNTIF('2025'!A:A,B26)+COUNTIF('2021'!A:A,B26)+COUNTIF('2020'!A:A,B26)+COUNTIF('2019'!A:A,B26)+COUNTIF('2018'!A:A,B26)</f>
        <v>4</v>
      </c>
      <c r="D26" s="20">
        <f>IFERROR(VLOOKUP($B26,'2018'!A:N,3,0),0)+IFERROR(VLOOKUP($B26,'2019'!A:N,3,0),0)+IFERROR(VLOOKUP($B26,'2020'!A:N,3,0),0)++IFERROR(VLOOKUP($B26,'2021'!A:N,3,0),0)+IFERROR(VLOOKUP($B26,'2022'!A:N,3,0),0)+IFERROR(VLOOKUP($B26,'2023'!A:N,3,0),0)+IFERROR(VLOOKUP($B26,'2024'!A:N,3,0),0)+IFERROR(VLOOKUP($B26,'2025'!A:N,3,0),0)</f>
        <v>5</v>
      </c>
      <c r="E26" s="20">
        <f>IFERROR(VLOOKUP($B26,'2018'!A:N,4,0),0)+IFERROR(VLOOKUP($B26,'2019'!A:N,4,0),0)+IFERROR(VLOOKUP($B26,'2020'!A:N,4,0),0)+IFERROR(VLOOKUP($B26,'2021'!A:N,4,0),0)+IFERROR(VLOOKUP($B26,'2022'!A:N,4,0),0)+IFERROR(VLOOKUP($B26,'2023'!A:N,4,0),0)+IFERROR(VLOOKUP($B26,'2024'!A:N,4,0),0)+IFERROR(VLOOKUP($B26,'2025'!A:N,4,0),0)</f>
        <v>7</v>
      </c>
      <c r="F26" s="20">
        <f>IFERROR(VLOOKUP($B26,'2018'!A:N,5,0),0)+IFERROR(VLOOKUP($B26,'2019'!A:N,5,0),0)+IFERROR(VLOOKUP($B26,'2020'!A:N,5,0),0)+IFERROR(VLOOKUP($B26,'2021'!A:N,5,0),0)+IFERROR(VLOOKUP($B26,'2022'!A:N,5,0),0)+IFERROR(VLOOKUP($B26,'2023'!A:N,5,0),0)+IFERROR(VLOOKUP($B26,'2024'!A:N,5,0),0)+IFERROR(VLOOKUP($B26,'2025'!A:N,5,0),0)</f>
        <v>0</v>
      </c>
      <c r="G26" s="21">
        <f>IFERROR((IFERROR(VLOOKUP($B26,'2022'!A:N,6,0),0)+IFERROR(VLOOKUP($B26,'2023'!A:N,6,0),0)+IFERROR(VLOOKUP($B26,'2024'!A:N,6,0),0)+IFERROR(VLOOKUP($B26,'2025'!A:N,6,0),0))/(COUNTIF('2022'!A:A,B26)+COUNTIF('2023'!A:A,B26)+COUNTIF('2024'!A:A,B26)+COUNTIF('2025'!A:A,B26)),100)</f>
        <v>100</v>
      </c>
      <c r="H26" s="12">
        <f>IFERROR((IFERROR(VLOOKUP($B26,'2022'!A:N,7,0),0)+IFERROR(VLOOKUP($B26,'2023'!A:N,7,0),0)+IFERROR(VLOOKUP($B26,'2024'!A:N,7,0),0)+IFERROR(VLOOKUP($B26,'2025'!A:N,7,0),0))/(COUNTIF('2022'!A:A,B26)+COUNTIF('2023'!A:A,B26)+COUNTIF('2024'!A:A,B26)+COUNTIF('2025'!A:A,B26)),100)</f>
        <v>100</v>
      </c>
      <c r="I26" s="12">
        <f>IFERROR(VLOOKUP($B26,'2022'!A:N,8,0),0)+IFERROR(VLOOKUP($B26,'2023'!A:N,8,0),0)+IFERROR(VLOOKUP($B26,'2024'!A:N,8,0),0)+IFERROR(VLOOKUP($B26,'2025'!A:N,8,0),0)</f>
        <v>0</v>
      </c>
      <c r="J26" s="12">
        <f>D26-E26</f>
        <v>-2</v>
      </c>
      <c r="K26" s="12">
        <f>RANK(J26,J:J,0)</f>
        <v>33</v>
      </c>
      <c r="L26" s="12">
        <f>RANK(H26,H:H,1)</f>
        <v>41</v>
      </c>
      <c r="M26" s="12">
        <f>RANK(I26,I:I,0)</f>
        <v>22</v>
      </c>
      <c r="N26" s="12">
        <f>(40-K26)*3+(40-M26)*2+(40-L26)</f>
        <v>56</v>
      </c>
      <c r="O26" s="37">
        <f>RANK(N26,N:N,0)</f>
        <v>32</v>
      </c>
      <c r="P26" s="32">
        <f>COUNTIFS('2018'!$P:$P,$B26,'2018'!$Y:$Y,P$2)+COUNTIFS('2019'!$P:$P,$B26,'2019'!$Y:$Y,P$2)+COUNTIFS('2020'!$P:$P,$B26,'2020'!$Y:$Y,P$2)+COUNTIFS('2021'!$P:$P,$B26,'2021'!$Y:$Y,P$2)+COUNTIFS('2022'!$P:$P,$B26,'2022'!$Y:$Y,P$2)+COUNTIFS('2023'!$P:$P,$B26,'2023'!$Y:$Y,P$2)+COUNTIFS('2024'!$P:$P,$B26,'2024'!$Y:$Y,P$2)+COUNTIFS('2025'!$P:$P,$B26,'2025'!$Y:$Y,P$2)</f>
        <v>1</v>
      </c>
      <c r="Q26" s="33">
        <f>COUNTIFS('2018'!$P:$P,$B26,'2018'!$Y:$Y,Q$2)+COUNTIFS('2019'!$P:$P,$B26,'2019'!$Y:$Y,Q$2)+COUNTIFS('2020'!$P:$P,$B26,'2020'!$Y:$Y,Q$2)+COUNTIFS('2021'!$P:$P,$B26,'2021'!$Y:$Y,Q$2)+COUNTIFS('2022'!$P:$P,$B26,'2022'!$Y:$Y,Q$2)+COUNTIFS('2023'!$P:$P,$B26,'2023'!$Y:$Y,Q$2)+COUNTIFS('2024'!$P:$P,$B26,'2024'!$Y:$Y,Q$2)+COUNTIFS('2025'!$P:$P,$B26,'2025'!$Y:$Y,Q$2)</f>
        <v>3</v>
      </c>
      <c r="R26" s="33">
        <f>COUNTIFS('2018'!$P:$P,$B26,'2018'!$Y:$Y,R$2)+COUNTIFS('2019'!$P:$P,$B26,'2019'!$Y:$Y,R$2)+COUNTIFS('2020'!$P:$P,$B26,'2020'!$Y:$Y,R$2)+COUNTIFS('2021'!$P:$P,$B26,'2021'!$Y:$Y,R$2)+COUNTIFS('2022'!$P:$P,$B26,'2022'!$Y:$Y,R$2)+COUNTIFS('2023'!$P:$P,$B26,'2023'!$Y:$Y,R$2)+COUNTIFS('2024'!$P:$P,$B26,'2024'!$Y:$Y,R$2)+COUNTIFS('2025'!$P:$P,$B26,'2025'!$Y:$Y,R$2)</f>
        <v>0</v>
      </c>
      <c r="S26" s="15">
        <f>IFERROR((SUMIF('2022'!$P:$P,$B26,'2022'!$W:$W)+SUMIF('2023'!$P:$P,$B26,'2023'!$W:$W)+SUMIF('2024'!$P:$P,$B26,'2024'!$W:$W)+SUMIF('2025'!$P:$P,$B26,'2025'!$W:$W))/(COUNTIF('2022'!A:A,B26)+COUNTIF('2023'!A:A,B26)+COUNTIF('2024'!A:A,B26)+COUNTIF('2025'!A:A,B26)),100)</f>
        <v>100</v>
      </c>
      <c r="T26" s="15">
        <f>IFERROR((SUMIF('2022'!$P:$P,$B26,'2022'!$X:$X)+SUMIF('2023'!$P:$P,$B26,'2023'!$X:$X)+SUMIF('2024'!$P:$P,$B26,'2024'!$X:$X)+SUMIF('2025'!$P:$P,$B26,'2025'!$X:$X))/(COUNTIF('2022'!A:A,B26)+COUNTIF('2023'!A:A,B26)+COUNTIF('2024'!A:A,B26)+COUNTIF('2025'!A:A,B26)),100)</f>
        <v>100</v>
      </c>
      <c r="U26" s="12">
        <f>IFERROR(VLOOKUP($B26,'2022'!$P:$U,6,0),0)+IFERROR(VLOOKUP($B26,'2023'!$P:$U,6,0),0)+IFERROR(VLOOKUP($B26,'2024'!$P:$U,6,0),0)+IFERROR(VLOOKUP($B26,'2025'!$P:$U,6,0),0)</f>
        <v>0</v>
      </c>
      <c r="V26" s="14">
        <f>P26-Q26</f>
        <v>-2</v>
      </c>
      <c r="W26" s="12">
        <f>RANK(V26,V:V,0)</f>
        <v>37</v>
      </c>
      <c r="X26" s="12">
        <f>RANK(T26,T:T,1)</f>
        <v>41</v>
      </c>
      <c r="Y26" s="12">
        <f>RANK(U26,U:U,0)</f>
        <v>21</v>
      </c>
      <c r="Z26" s="12">
        <f>(40-W26)*3+(40-Y26)*2+(40-X26)</f>
        <v>46</v>
      </c>
      <c r="AA26" s="37">
        <f>RANK(Z26,Z:Z,0)</f>
        <v>38</v>
      </c>
      <c r="AB26" s="32">
        <f>COUNTIFS('2018'!$AA:$AA,$B26,'2018'!$AJ:$AJ,AB$2)+COUNTIFS('2019'!$AA:$AA,$B26,'2019'!$AJ:$AJ,AB$2)+COUNTIFS('2020'!$AA:$AA,$B26,'2020'!$AJ:$AJ,AB$2)+COUNTIFS('2021'!$AA:$AA,$B26,'2021'!$AJ:$AJ,AB$2)+COUNTIFS('2022'!$AA:$AA,$B26,'2022'!$AJ:$AJ,AB$2)+COUNTIFS('2023'!$AA:$AA,$B26,'2023'!$AJ:$AJ,AB$2)+COUNTIFS('2024'!$AA:$AA,$B26,'2024'!$AJ:$AJ,AB$2)+COUNTIFS('2025'!$AA:$AA,$B26,'2025'!$AJ:$AJ,AB$2)</f>
        <v>2</v>
      </c>
      <c r="AC26" s="33">
        <f>COUNTIFS('2018'!$AA:$AA,$B26,'2018'!$AJ:$AJ,AC$2)+COUNTIFS('2019'!$AA:$AA,$B26,'2019'!$AJ:$AJ,AC$2)+COUNTIFS('2020'!$AA:$AA,$B26,'2020'!$AJ:$AJ,AC$2)+COUNTIFS('2021'!$AA:$AA,$B26,'2021'!$AJ:$AJ,AC$2)+COUNTIFS('2022'!$AA:$AA,$B26,'2022'!$AJ:$AJ,AC$2)+COUNTIFS('2023'!$AA:$AA,$B26,'2023'!$AJ:$AJ,AC$2)+COUNTIFS('2024'!$AA:$AA,$B26,'2024'!$AJ:$AJ,AC$2)+COUNTIFS('2025'!$AA:$AA,$B26,'2025'!$AJ:$AJ,AC$2)</f>
        <v>2</v>
      </c>
      <c r="AD26" s="33">
        <f>COUNTIFS('2018'!$AA:$AA,$B26,'2018'!$AJ:$AJ,AD$2)+COUNTIFS('2019'!$AA:$AA,$B26,'2019'!$AJ:$AJ,AD$2)+COUNTIFS('2020'!$AA:$AA,$B26,'2020'!$AJ:$AJ,AD$2)+COUNTIFS('2021'!$AA:$AA,$B26,'2021'!$AJ:$AJ,AD$2)+COUNTIFS('2022'!$AA:$AA,$B26,'2022'!$AJ:$AJ,AD$2)+COUNTIFS('2023'!$AA:$AA,$B26,'2023'!$AJ:$AJ,AD$2)+COUNTIFS('2024'!$AA:$AA,$B26,'2024'!$AJ:$AJ,AD$2)+COUNTIFS('2025'!$AA:$AA,$B26,'2025'!$AJ:$AJ,AD$2)</f>
        <v>0</v>
      </c>
      <c r="AE26" s="15">
        <f>IFERROR((SUMIF('2022'!$AA:$AA,$B26,'2022'!$AH:$AH)+SUMIF('2023'!$AA:$AA,$B26,'2023'!$AH:$AH)+SUMIF('2024'!$AA:$AA,$B26,'2024'!$AH:$AH)+SUMIF('2025'!$AA:$AA,$B26,'2025'!$AH:$AH))/(COUNTIF('2022'!A:A,B26)+COUNTIF('2023'!A:A,B26)+COUNTIF('2024'!A:A,B26)+COUNTIF('2025'!A:A,B26)),100)</f>
        <v>100</v>
      </c>
      <c r="AF26" s="15">
        <f>IFERROR((SUMIF('2022'!$AA:$AA,$B26,'2022'!$AI:$AI)+SUMIF('2023'!$AA:$AA,$B26,'2023'!$AI:$AI)+SUMIF('2024'!$AA:$AA,$B26,'2024'!$AI:$AI)+SUMIF('2025'!$AA:$AA,$B26,'2025'!$AI:$AI))/(COUNTIF('2022'!A:A,B26)+COUNTIF('2023'!A:A,B26)+COUNTIF('2024'!A:A,B26)+COUNTIF('2025'!A:A,B26)),100)</f>
        <v>100</v>
      </c>
      <c r="AG26" s="12">
        <f>IFERROR(VLOOKUP($B26,'2022'!$AA:$AF,6,0),0)+IFERROR(VLOOKUP($B26,'2023'!$AA:$AF,6,0),0)+IFERROR(VLOOKUP($B26,'2024'!$AA:$AF,6,0),0)+IFERROR(VLOOKUP($B26,'2025'!$AA:$AF,6,0),0)</f>
        <v>0</v>
      </c>
      <c r="AH26" s="14">
        <f>AB26-AC26</f>
        <v>0</v>
      </c>
      <c r="AI26" s="12">
        <f>RANK(AH26,AH:AH,0)</f>
        <v>13</v>
      </c>
      <c r="AJ26" s="12">
        <f>RANK(AF26,AF:AF,1)</f>
        <v>41</v>
      </c>
      <c r="AK26" s="12">
        <f>RANK(AG26,AG:AG,0)</f>
        <v>22</v>
      </c>
      <c r="AL26" s="12">
        <f>(40-AI26)*3+(40-AK26)*2+(40-AJ26)</f>
        <v>116</v>
      </c>
      <c r="AM26" s="37">
        <f>RANK(AL26,AL:AL,0)</f>
        <v>23</v>
      </c>
      <c r="AN26" s="32">
        <f>COUNTIFS('2018'!$AL:$AL,$B26,'2018'!$AU:$AU,AN$2)+COUNTIFS('2019'!$AL:$AL,$B26,'2019'!$AU:$AU,AN$2)+COUNTIFS('2020'!$AL:$AL,$B26,'2020'!$AU:$AU,AN$2)+COUNTIFS('2021'!$AL:$AL,$B26,'2021'!$AU:$AU,AN$2)+COUNTIFS('2022'!$AL:$AL,$B26,'2022'!$AU:$AU,AN$2)+COUNTIFS('2023'!$AL:$AL,$B26,'2023'!$AU:$AU,AN$2)+COUNTIFS('2024'!$AL:$AL,$B26,'2024'!$AU:$AU,AN$2)+COUNTIFS('2025'!$AL:$AL,$B26,'2025'!$AU:$AU,AN$2)</f>
        <v>2</v>
      </c>
      <c r="AO26" s="33">
        <f>COUNTIFS('2018'!$AL:$AL,$B26,'2018'!$AU:$AU,AO$2)+COUNTIFS('2019'!$AL:$AL,$B26,'2019'!$AU:$AU,AO$2)+COUNTIFS('2020'!$AL:$AL,$B26,'2020'!$AU:$AU,AO$2)+COUNTIFS('2021'!$AL:$AL,$B26,'2021'!$AU:$AU,AO$2)+COUNTIFS('2022'!$AL:$AL,$B26,'2022'!$AU:$AU,AO$2)+COUNTIFS('2023'!$AL:$AL,$B26,'2023'!$AU:$AU,AO$2)+COUNTIFS('2024'!$AL:$AL,$B26,'2024'!$AU:$AU,AO$2)+COUNTIFS('2025'!$AL:$AL,$B26,'2025'!$AU:$AU,AO$2)</f>
        <v>2</v>
      </c>
      <c r="AP26" s="33">
        <f>COUNTIFS('2018'!$AL:$AL,$B26,'2018'!$AU:$AU,AP$2)+COUNTIFS('2019'!$AL:$AL,$B26,'2019'!$AU:$AU,AP$2)+COUNTIFS('2020'!$AL:$AL,$B26,'2020'!$AU:$AU,AP$2)+COUNTIFS('2021'!$AL:$AL,$B26,'2021'!$AU:$AU,AP$2)+COUNTIFS('2022'!$AL:$AL,$B26,'2022'!$AU:$AU,AP$2)+COUNTIFS('2023'!$AL:$AL,$B26,'2023'!$AU:$AU,AP$2)+COUNTIFS('2024'!$AL:$AL,$B26,'2024'!$AU:$AU,AP$2)+COUNTIFS('2025'!$AL:$AL,$B26,'2025'!$AU:$AU,AP$2)</f>
        <v>0</v>
      </c>
      <c r="AQ26" s="15">
        <f>IFERROR((SUMIF('2022'!$AL:$AL,$B26,'2022'!$AS:$AS)+SUMIF('2023'!$AL:$AL,$B26,'2023'!$AS:$AS)+SUMIF('2024'!$AL:$AL,$B26,'2024'!$AS:$AS)+SUMIF('2025'!$AL:$AL,$B26,'2025'!$AS:$AS))/(COUNTIF('2022'!A:A,B26)+COUNTIF('2023'!A:A,B26)+COUNTIF('2024'!A:A,B26)+COUNTIF('2025'!A:A,B26)),100)</f>
        <v>100</v>
      </c>
      <c r="AR26" s="15">
        <f>IFERROR((SUMIF('2022'!$AL:$AL,$B26,'2022'!$AT:$AT)+SUMIF('2023'!$AL:$AL,$B26,'2023'!$AT:$AT)+SUMIF('2024'!$AL:$AL,$B26,'2024'!$AT:$AT)+SUMIF('2025'!$AL:$AL,$B26,'2025'!$AT:$AT))/(COUNTIF('2022'!A:A,B26)+COUNTIF('2023'!A:A,B26)+COUNTIF('2024'!A:A,B26)+COUNTIF('2025'!A:A,B26)),100)</f>
        <v>100</v>
      </c>
      <c r="AS26" s="12">
        <f>IFERROR(VLOOKUP($B26,'2022'!$AL:$AQ,6,0),0)+IFERROR(VLOOKUP($B26,'2023'!$AL:$AQ,6,0),0)+IFERROR(VLOOKUP($B26,'2024'!$AL:$AQ,6,0),0)+IFERROR(VLOOKUP($B26,'2025'!$AL:$AQ,6,0),0)</f>
        <v>0</v>
      </c>
      <c r="AT26" s="14">
        <f>AN26-AO26</f>
        <v>0</v>
      </c>
      <c r="AU26" s="12">
        <f>RANK(AT26,AT:AT,0)</f>
        <v>12</v>
      </c>
      <c r="AV26" s="12">
        <f>RANK(AR26,AR:AR,1)</f>
        <v>41</v>
      </c>
      <c r="AW26" s="12">
        <f>RANK(AS26,AS:AS,0)</f>
        <v>19</v>
      </c>
      <c r="AX26" s="12">
        <f>(40-AU26)*3+(40-AW26)*2+(40-AV26)</f>
        <v>125</v>
      </c>
      <c r="AY26" s="37">
        <f>RANK(AX26,AX:AX,0)</f>
        <v>25</v>
      </c>
      <c r="AZ26" s="13">
        <f>IFERROR(VLOOKUP(B26,'2018'!A:M,13,0),0)+IFERROR(VLOOKUP(B26,'2019'!A:M,13,0),0)+IFERROR(VLOOKUP(B26,'2020'!A:M,13,0),0)+IFERROR(VLOOKUP(B26,'2021'!A:M,13,0),0)+IFERROR(VLOOKUP(B26,'2022'!A:M,13,0),0)+IFERROR(VLOOKUP(B26,'2023'!A:M,13,0),0)+IFERROR(VLOOKUP(B26,'2024'!A:M,13,0),0)+IFERROR(VLOOKUP(B26,'2025'!A:M,13,0),0)</f>
        <v>132</v>
      </c>
      <c r="BA26" s="14">
        <f>IFERROR(VLOOKUP($B26,'2018'!$A:$N,14,0),17)</f>
        <v>2</v>
      </c>
      <c r="BB26" s="14">
        <f>IFERROR(VLOOKUP($B26,'2019'!$A:$N,14,0),17)</f>
        <v>9</v>
      </c>
      <c r="BC26" s="14">
        <f>IFERROR(VLOOKUP($B26,'2020'!$A:$N,14,0),25)</f>
        <v>12</v>
      </c>
      <c r="BD26" s="14">
        <f>IFERROR(VLOOKUP($B26,'2021'!$A:$N,14,0),25)</f>
        <v>13</v>
      </c>
      <c r="BE26" s="14">
        <f>IFERROR(VLOOKUP($B26,'2022'!$A:$N,14,0),25)</f>
        <v>25</v>
      </c>
      <c r="BF26" s="14">
        <f>IFERROR(VLOOKUP($B26,'2023'!$A:$N,14,0),25)</f>
        <v>25</v>
      </c>
      <c r="BG26" s="14">
        <f>IFERROR(VLOOKUP($B26,'2024'!$A:$N,14,0),29)</f>
        <v>29</v>
      </c>
      <c r="BH26" s="14">
        <f>IFERROR(VLOOKUP($B26,'2025'!$A:$N,14,0),25)</f>
        <v>25</v>
      </c>
      <c r="BI26" s="27">
        <f>17-BA26+17-BB26+25-BC26+25-BD26+25-BE26+25-BF26+29-BG26+25-BH26</f>
        <v>48</v>
      </c>
    </row>
    <row r="27" spans="1:67" customFormat="1" x14ac:dyDescent="0.2">
      <c r="A27" s="39">
        <f>RANK(BI27,BI:BI,0)</f>
        <v>25</v>
      </c>
      <c r="B27" t="s">
        <v>59</v>
      </c>
      <c r="C27" s="13">
        <f>COUNTIF('2022'!A:A,B27)+COUNTIF('2023'!A:A,B27)+COUNTIF('2024'!A:A,B27)+COUNTIF('2025'!A:A,B27)+COUNTIF('2021'!A:A,B27)+COUNTIF('2020'!A:A,B27)+COUNTIF('2019'!A:A,B27)+COUNTIF('2018'!A:A,B27)</f>
        <v>4</v>
      </c>
      <c r="D27" s="20">
        <f>IFERROR(VLOOKUP($B27,'2018'!A:N,3,0),0)+IFERROR(VLOOKUP($B27,'2019'!A:N,3,0),0)+IFERROR(VLOOKUP($B27,'2020'!A:N,3,0),0)++IFERROR(VLOOKUP($B27,'2021'!A:N,3,0),0)+IFERROR(VLOOKUP($B27,'2022'!A:N,3,0),0)+IFERROR(VLOOKUP($B27,'2023'!A:N,3,0),0)+IFERROR(VLOOKUP($B27,'2024'!A:N,3,0),0)+IFERROR(VLOOKUP($B27,'2025'!A:N,3,0),0)</f>
        <v>5</v>
      </c>
      <c r="E27" s="20">
        <f>IFERROR(VLOOKUP($B27,'2018'!A:N,4,0),0)+IFERROR(VLOOKUP($B27,'2019'!A:N,4,0),0)+IFERROR(VLOOKUP($B27,'2020'!A:N,4,0),0)+IFERROR(VLOOKUP($B27,'2021'!A:N,4,0),0)+IFERROR(VLOOKUP($B27,'2022'!A:N,4,0),0)+IFERROR(VLOOKUP($B27,'2023'!A:N,4,0),0)+IFERROR(VLOOKUP($B27,'2024'!A:N,4,0),0)+IFERROR(VLOOKUP($B27,'2025'!A:N,4,0),0)</f>
        <v>6</v>
      </c>
      <c r="F27" s="20">
        <f>IFERROR(VLOOKUP($B27,'2018'!A:N,5,0),0)+IFERROR(VLOOKUP($B27,'2019'!A:N,5,0),0)+IFERROR(VLOOKUP($B27,'2020'!A:N,5,0),0)+IFERROR(VLOOKUP($B27,'2021'!A:N,5,0),0)+IFERROR(VLOOKUP($B27,'2022'!A:N,5,0),0)+IFERROR(VLOOKUP($B27,'2023'!A:N,5,0),0)+IFERROR(VLOOKUP($B27,'2024'!A:N,5,0),0)+IFERROR(VLOOKUP($B27,'2025'!A:N,5,0),0)</f>
        <v>1</v>
      </c>
      <c r="G27" s="21">
        <f>IFERROR((IFERROR(VLOOKUP($B27,'2022'!A:N,6,0),0)+IFERROR(VLOOKUP($B27,'2023'!A:N,6,0),0)+IFERROR(VLOOKUP($B27,'2024'!A:N,6,0),0)+IFERROR(VLOOKUP($B27,'2025'!A:N,6,0),0))/(COUNTIF('2022'!A:A,B27)+COUNTIF('2023'!A:A,B27)+COUNTIF('2024'!A:A,B27)+COUNTIF('2025'!A:A,B27)),100)</f>
        <v>111.5</v>
      </c>
      <c r="H27" s="12">
        <f>IFERROR((IFERROR(VLOOKUP($B27,'2022'!A:N,7,0),0)+IFERROR(VLOOKUP($B27,'2023'!A:N,7,0),0)+IFERROR(VLOOKUP($B27,'2024'!A:N,7,0),0)+IFERROR(VLOOKUP($B27,'2025'!A:N,7,0),0))/(COUNTIF('2022'!A:A,B27)+COUNTIF('2023'!A:A,B27)+COUNTIF('2024'!A:A,B27)+COUNTIF('2025'!A:A,B27)),100)</f>
        <v>83.5</v>
      </c>
      <c r="I27" s="12">
        <f>IFERROR(VLOOKUP($B27,'2022'!A:N,8,0),0)+IFERROR(VLOOKUP($B27,'2023'!A:N,8,0),0)+IFERROR(VLOOKUP($B27,'2024'!A:N,8,0),0)+IFERROR(VLOOKUP($B27,'2025'!A:N,8,0),0)</f>
        <v>-10</v>
      </c>
      <c r="J27" s="12">
        <f>D27-E27</f>
        <v>-1</v>
      </c>
      <c r="K27" s="12">
        <f>RANK(J27,J:J,0)</f>
        <v>26</v>
      </c>
      <c r="L27" s="12">
        <f>RANK(H27,H:H,1)</f>
        <v>37</v>
      </c>
      <c r="M27" s="12">
        <f>RANK(I27,I:I,0)</f>
        <v>38</v>
      </c>
      <c r="N27" s="12">
        <f>(40-K27)*3+(40-M27)*2+(40-L27)</f>
        <v>49</v>
      </c>
      <c r="O27" s="37">
        <f>RANK(N27,N:N,0)</f>
        <v>33</v>
      </c>
      <c r="P27" s="32">
        <f>COUNTIFS('2018'!$P:$P,$B27,'2018'!$Y:$Y,P$2)+COUNTIFS('2019'!$P:$P,$B27,'2019'!$Y:$Y,P$2)+COUNTIFS('2020'!$P:$P,$B27,'2020'!$Y:$Y,P$2)+COUNTIFS('2021'!$P:$P,$B27,'2021'!$Y:$Y,P$2)+COUNTIFS('2022'!$P:$P,$B27,'2022'!$Y:$Y,P$2)+COUNTIFS('2023'!$P:$P,$B27,'2023'!$Y:$Y,P$2)+COUNTIFS('2024'!$P:$P,$B27,'2024'!$Y:$Y,P$2)+COUNTIFS('2025'!$P:$P,$B27,'2025'!$Y:$Y,P$2)</f>
        <v>2</v>
      </c>
      <c r="Q27" s="33">
        <f>COUNTIFS('2018'!$P:$P,$B27,'2018'!$Y:$Y,Q$2)+COUNTIFS('2019'!$P:$P,$B27,'2019'!$Y:$Y,Q$2)+COUNTIFS('2020'!$P:$P,$B27,'2020'!$Y:$Y,Q$2)+COUNTIFS('2021'!$P:$P,$B27,'2021'!$Y:$Y,Q$2)+COUNTIFS('2022'!$P:$P,$B27,'2022'!$Y:$Y,Q$2)+COUNTIFS('2023'!$P:$P,$B27,'2023'!$Y:$Y,Q$2)+COUNTIFS('2024'!$P:$P,$B27,'2024'!$Y:$Y,Q$2)+COUNTIFS('2025'!$P:$P,$B27,'2025'!$Y:$Y,Q$2)</f>
        <v>2</v>
      </c>
      <c r="R27" s="33">
        <f>COUNTIFS('2018'!$P:$P,$B27,'2018'!$Y:$Y,R$2)+COUNTIFS('2019'!$P:$P,$B27,'2019'!$Y:$Y,R$2)+COUNTIFS('2020'!$P:$P,$B27,'2020'!$Y:$Y,R$2)+COUNTIFS('2021'!$P:$P,$B27,'2021'!$Y:$Y,R$2)+COUNTIFS('2022'!$P:$P,$B27,'2022'!$Y:$Y,R$2)+COUNTIFS('2023'!$P:$P,$B27,'2023'!$Y:$Y,R$2)+COUNTIFS('2024'!$P:$P,$B27,'2024'!$Y:$Y,R$2)+COUNTIFS('2025'!$P:$P,$B27,'2025'!$Y:$Y,R$2)</f>
        <v>0</v>
      </c>
      <c r="S27" s="15">
        <f>IFERROR((SUMIF('2022'!$P:$P,$B27,'2022'!$W:$W)+SUMIF('2023'!$P:$P,$B27,'2023'!$W:$W)+SUMIF('2024'!$P:$P,$B27,'2024'!$W:$W)+SUMIF('2025'!$P:$P,$B27,'2025'!$W:$W))/(COUNTIF('2022'!A:A,B27)+COUNTIF('2023'!A:A,B27)+COUNTIF('2024'!A:A,B27)+COUNTIF('2025'!A:A,B27)),100)</f>
        <v>86</v>
      </c>
      <c r="T27" s="15">
        <f>IFERROR((SUMIF('2022'!$P:$P,$B27,'2022'!$X:$X)+SUMIF('2023'!$P:$P,$B27,'2023'!$X:$X)+SUMIF('2024'!$P:$P,$B27,'2024'!$X:$X)+SUMIF('2025'!$P:$P,$B27,'2025'!$X:$X))/(COUNTIF('2022'!A:A,B27)+COUNTIF('2023'!A:A,B27)+COUNTIF('2024'!A:A,B27)+COUNTIF('2025'!A:A,B27)),100)</f>
        <v>81</v>
      </c>
      <c r="U27" s="12">
        <f>IFERROR(VLOOKUP($B27,'2022'!$P:$U,6,0),0)+IFERROR(VLOOKUP($B27,'2023'!$P:$U,6,0),0)+IFERROR(VLOOKUP($B27,'2024'!$P:$U,6,0),0)+IFERROR(VLOOKUP($B27,'2025'!$P:$U,6,0),0)</f>
        <v>-4</v>
      </c>
      <c r="V27" s="14">
        <f>P27-Q27</f>
        <v>0</v>
      </c>
      <c r="W27" s="12">
        <f>RANK(V27,V:V,0)</f>
        <v>18</v>
      </c>
      <c r="X27" s="12">
        <f>RANK(T27,T:T,1)</f>
        <v>38</v>
      </c>
      <c r="Y27" s="12">
        <f>RANK(U27,U:U,0)</f>
        <v>31</v>
      </c>
      <c r="Z27" s="12">
        <f>(40-W27)*3+(40-Y27)*2+(40-X27)</f>
        <v>86</v>
      </c>
      <c r="AA27" s="37">
        <f>RANK(Z27,Z:Z,0)</f>
        <v>28</v>
      </c>
      <c r="AB27" s="32">
        <f>COUNTIFS('2018'!$AA:$AA,$B27,'2018'!$AJ:$AJ,AB$2)+COUNTIFS('2019'!$AA:$AA,$B27,'2019'!$AJ:$AJ,AB$2)+COUNTIFS('2020'!$AA:$AA,$B27,'2020'!$AJ:$AJ,AB$2)+COUNTIFS('2021'!$AA:$AA,$B27,'2021'!$AJ:$AJ,AB$2)+COUNTIFS('2022'!$AA:$AA,$B27,'2022'!$AJ:$AJ,AB$2)+COUNTIFS('2023'!$AA:$AA,$B27,'2023'!$AJ:$AJ,AB$2)+COUNTIFS('2024'!$AA:$AA,$B27,'2024'!$AJ:$AJ,AB$2)+COUNTIFS('2025'!$AA:$AA,$B27,'2025'!$AJ:$AJ,AB$2)</f>
        <v>1</v>
      </c>
      <c r="AC27" s="33">
        <f>COUNTIFS('2018'!$AA:$AA,$B27,'2018'!$AJ:$AJ,AC$2)+COUNTIFS('2019'!$AA:$AA,$B27,'2019'!$AJ:$AJ,AC$2)+COUNTIFS('2020'!$AA:$AA,$B27,'2020'!$AJ:$AJ,AC$2)+COUNTIFS('2021'!$AA:$AA,$B27,'2021'!$AJ:$AJ,AC$2)+COUNTIFS('2022'!$AA:$AA,$B27,'2022'!$AJ:$AJ,AC$2)+COUNTIFS('2023'!$AA:$AA,$B27,'2023'!$AJ:$AJ,AC$2)+COUNTIFS('2024'!$AA:$AA,$B27,'2024'!$AJ:$AJ,AC$2)+COUNTIFS('2025'!$AA:$AA,$B27,'2025'!$AJ:$AJ,AC$2)</f>
        <v>2</v>
      </c>
      <c r="AD27" s="33">
        <f>COUNTIFS('2018'!$AA:$AA,$B27,'2018'!$AJ:$AJ,AD$2)+COUNTIFS('2019'!$AA:$AA,$B27,'2019'!$AJ:$AJ,AD$2)+COUNTIFS('2020'!$AA:$AA,$B27,'2020'!$AJ:$AJ,AD$2)+COUNTIFS('2021'!$AA:$AA,$B27,'2021'!$AJ:$AJ,AD$2)+COUNTIFS('2022'!$AA:$AA,$B27,'2022'!$AJ:$AJ,AD$2)+COUNTIFS('2023'!$AA:$AA,$B27,'2023'!$AJ:$AJ,AD$2)+COUNTIFS('2024'!$AA:$AA,$B27,'2024'!$AJ:$AJ,AD$2)+COUNTIFS('2025'!$AA:$AA,$B27,'2025'!$AJ:$AJ,AD$2)</f>
        <v>1</v>
      </c>
      <c r="AE27" s="15">
        <f>IFERROR((SUMIF('2022'!$AA:$AA,$B27,'2022'!$AH:$AH)+SUMIF('2023'!$AA:$AA,$B27,'2023'!$AH:$AH)+SUMIF('2024'!$AA:$AA,$B27,'2024'!$AH:$AH)+SUMIF('2025'!$AA:$AA,$B27,'2025'!$AH:$AH))/(COUNTIF('2022'!A:A,B27)+COUNTIF('2023'!A:A,B27)+COUNTIF('2024'!A:A,B27)+COUNTIF('2025'!A:A,B27)),100)</f>
        <v>111</v>
      </c>
      <c r="AF27" s="15">
        <f>IFERROR((SUMIF('2022'!$AA:$AA,$B27,'2022'!$AI:$AI)+SUMIF('2023'!$AA:$AA,$B27,'2023'!$AI:$AI)+SUMIF('2024'!$AA:$AA,$B27,'2024'!$AI:$AI)+SUMIF('2025'!$AA:$AA,$B27,'2025'!$AI:$AI))/(COUNTIF('2022'!A:A,B27)+COUNTIF('2023'!A:A,B27)+COUNTIF('2024'!A:A,B27)+COUNTIF('2025'!A:A,B27)),100)</f>
        <v>86</v>
      </c>
      <c r="AG27" s="12">
        <f>IFERROR(VLOOKUP($B27,'2022'!$AA:$AF,6,0),0)+IFERROR(VLOOKUP($B27,'2023'!$AA:$AF,6,0),0)+IFERROR(VLOOKUP($B27,'2024'!$AA:$AF,6,0),0)+IFERROR(VLOOKUP($B27,'2025'!$AA:$AF,6,0),0)</f>
        <v>-7</v>
      </c>
      <c r="AH27" s="14">
        <f>AB27-AC27</f>
        <v>-1</v>
      </c>
      <c r="AI27" s="12">
        <f>RANK(AH27,AH:AH,0)</f>
        <v>27</v>
      </c>
      <c r="AJ27" s="12">
        <f>RANK(AF27,AF:AF,1)</f>
        <v>39</v>
      </c>
      <c r="AK27" s="12">
        <f>RANK(AG27,AG:AG,0)</f>
        <v>36</v>
      </c>
      <c r="AL27" s="12">
        <f>(40-AI27)*3+(40-AK27)*2+(40-AJ27)</f>
        <v>48</v>
      </c>
      <c r="AM27" s="37">
        <f>RANK(AL27,AL:AL,0)</f>
        <v>36</v>
      </c>
      <c r="AN27" s="32">
        <f>COUNTIFS('2018'!$AL:$AL,$B27,'2018'!$AU:$AU,AN$2)+COUNTIFS('2019'!$AL:$AL,$B27,'2019'!$AU:$AU,AN$2)+COUNTIFS('2020'!$AL:$AL,$B27,'2020'!$AU:$AU,AN$2)+COUNTIFS('2021'!$AL:$AL,$B27,'2021'!$AU:$AU,AN$2)+COUNTIFS('2022'!$AL:$AL,$B27,'2022'!$AU:$AU,AN$2)+COUNTIFS('2023'!$AL:$AL,$B27,'2023'!$AU:$AU,AN$2)+COUNTIFS('2024'!$AL:$AL,$B27,'2024'!$AU:$AU,AN$2)+COUNTIFS('2025'!$AL:$AL,$B27,'2025'!$AU:$AU,AN$2)</f>
        <v>2</v>
      </c>
      <c r="AO27" s="33">
        <f>COUNTIFS('2018'!$AL:$AL,$B27,'2018'!$AU:$AU,AO$2)+COUNTIFS('2019'!$AL:$AL,$B27,'2019'!$AU:$AU,AO$2)+COUNTIFS('2020'!$AL:$AL,$B27,'2020'!$AU:$AU,AO$2)+COUNTIFS('2021'!$AL:$AL,$B27,'2021'!$AU:$AU,AO$2)+COUNTIFS('2022'!$AL:$AL,$B27,'2022'!$AU:$AU,AO$2)+COUNTIFS('2023'!$AL:$AL,$B27,'2023'!$AU:$AU,AO$2)+COUNTIFS('2024'!$AL:$AL,$B27,'2024'!$AU:$AU,AO$2)+COUNTIFS('2025'!$AL:$AL,$B27,'2025'!$AU:$AU,AO$2)</f>
        <v>2</v>
      </c>
      <c r="AP27" s="33">
        <f>COUNTIFS('2018'!$AL:$AL,$B27,'2018'!$AU:$AU,AP$2)+COUNTIFS('2019'!$AL:$AL,$B27,'2019'!$AU:$AU,AP$2)+COUNTIFS('2020'!$AL:$AL,$B27,'2020'!$AU:$AU,AP$2)+COUNTIFS('2021'!$AL:$AL,$B27,'2021'!$AU:$AU,AP$2)+COUNTIFS('2022'!$AL:$AL,$B27,'2022'!$AU:$AU,AP$2)+COUNTIFS('2023'!$AL:$AL,$B27,'2023'!$AU:$AU,AP$2)+COUNTIFS('2024'!$AL:$AL,$B27,'2024'!$AU:$AU,AP$2)+COUNTIFS('2025'!$AL:$AL,$B27,'2025'!$AU:$AU,AP$2)</f>
        <v>0</v>
      </c>
      <c r="AQ27" s="15">
        <f>IFERROR((SUMIF('2022'!$AL:$AL,$B27,'2022'!$AS:$AS)+SUMIF('2023'!$AL:$AL,$B27,'2023'!$AS:$AS)+SUMIF('2024'!$AL:$AL,$B27,'2024'!$AS:$AS)+SUMIF('2025'!$AL:$AL,$B27,'2025'!$AS:$AS))/(COUNTIF('2022'!A:A,B27)+COUNTIF('2023'!A:A,B27)+COUNTIF('2024'!A:A,B27)+COUNTIF('2025'!A:A,B27)),100)</f>
        <v>112</v>
      </c>
      <c r="AR27" s="15">
        <f>IFERROR((SUMIF('2022'!$AL:$AL,$B27,'2022'!$AT:$AT)+SUMIF('2023'!$AL:$AL,$B27,'2023'!$AT:$AT)+SUMIF('2024'!$AL:$AL,$B27,'2024'!$AT:$AT)+SUMIF('2025'!$AL:$AL,$B27,'2025'!$AT:$AT))/(COUNTIF('2022'!A:A,B27)+COUNTIF('2023'!A:A,B27)+COUNTIF('2024'!A:A,B27)+COUNTIF('2025'!A:A,B27)),100)</f>
        <v>81</v>
      </c>
      <c r="AS27" s="12">
        <f>IFERROR(VLOOKUP($B27,'2022'!$AL:$AQ,6,0),0)+IFERROR(VLOOKUP($B27,'2023'!$AL:$AQ,6,0),0)+IFERROR(VLOOKUP($B27,'2024'!$AL:$AQ,6,0),0)+IFERROR(VLOOKUP($B27,'2025'!$AL:$AQ,6,0),0)</f>
        <v>1</v>
      </c>
      <c r="AT27" s="14">
        <f>AN27-AO27</f>
        <v>0</v>
      </c>
      <c r="AU27" s="12">
        <f>RANK(AT27,AT:AT,0)</f>
        <v>12</v>
      </c>
      <c r="AV27" s="12">
        <f>RANK(AR27,AR:AR,1)</f>
        <v>24</v>
      </c>
      <c r="AW27" s="12">
        <f>RANK(AS27,AS:AS,0)</f>
        <v>15</v>
      </c>
      <c r="AX27" s="12">
        <f>(40-AU27)*3+(40-AW27)*2+(40-AV27)</f>
        <v>150</v>
      </c>
      <c r="AY27" s="37">
        <f>RANK(AX27,AX:AX,0)</f>
        <v>17</v>
      </c>
      <c r="AZ27" s="13">
        <f>IFERROR(VLOOKUP(B27,'2018'!A:M,13,0),0)+IFERROR(VLOOKUP(B27,'2019'!A:M,13,0),0)+IFERROR(VLOOKUP(B27,'2020'!A:M,13,0),0)+IFERROR(VLOOKUP(B27,'2021'!A:M,13,0),0)+IFERROR(VLOOKUP(B27,'2022'!A:M,13,0),0)+IFERROR(VLOOKUP(B27,'2023'!A:M,13,0),0)+IFERROR(VLOOKUP(B27,'2024'!A:M,13,0),0)+IFERROR(VLOOKUP(B27,'2025'!A:M,13,0),0)</f>
        <v>155</v>
      </c>
      <c r="BA27" s="14">
        <f>IFERROR(VLOOKUP($B27,'2018'!$A:$N,14,0),17)</f>
        <v>17</v>
      </c>
      <c r="BB27" s="14">
        <f>IFERROR(VLOOKUP($B27,'2019'!$A:$N,14,0),17)</f>
        <v>15</v>
      </c>
      <c r="BC27" s="14">
        <f>IFERROR(VLOOKUP($B27,'2020'!$A:$N,14,0),25)</f>
        <v>1</v>
      </c>
      <c r="BD27" s="14">
        <f>IFERROR(VLOOKUP($B27,'2021'!$A:$N,14,0),25)</f>
        <v>10</v>
      </c>
      <c r="BE27" s="14">
        <f>IFERROR(VLOOKUP($B27,'2022'!$A:$N,14,0),25)</f>
        <v>20</v>
      </c>
      <c r="BF27" s="14">
        <f>IFERROR(VLOOKUP($B27,'2023'!$A:$N,14,0),25)</f>
        <v>25</v>
      </c>
      <c r="BG27" s="14">
        <f>IFERROR(VLOOKUP($B27,'2024'!$A:$N,14,0),29)</f>
        <v>29</v>
      </c>
      <c r="BH27" s="14">
        <f>IFERROR(VLOOKUP($B27,'2025'!$A:$N,14,0),25)</f>
        <v>25</v>
      </c>
      <c r="BI27" s="27">
        <f>17-BA27+17-BB27+25-BC27+25-BD27+25-BE27+25-BF27+29-BG27+25-BH27</f>
        <v>46</v>
      </c>
    </row>
    <row r="28" spans="1:67" customFormat="1" x14ac:dyDescent="0.2">
      <c r="A28" s="39">
        <f>RANK(BI28,BI:BI,0)</f>
        <v>25</v>
      </c>
      <c r="B28" t="s">
        <v>39</v>
      </c>
      <c r="C28" s="13">
        <f>COUNTIF('2022'!A:A,B28)+COUNTIF('2023'!A:A,B28)+COUNTIF('2024'!A:A,B28)+COUNTIF('2025'!A:A,B28)+COUNTIF('2021'!A:A,B28)+COUNTIF('2020'!A:A,B28)+COUNTIF('2019'!A:A,B28)+COUNTIF('2018'!A:A,B28)</f>
        <v>5</v>
      </c>
      <c r="D28" s="20">
        <f>IFERROR(VLOOKUP($B28,'2018'!A:N,3,0),0)+IFERROR(VLOOKUP($B28,'2019'!A:N,3,0),0)+IFERROR(VLOOKUP($B28,'2020'!A:N,3,0),0)++IFERROR(VLOOKUP($B28,'2021'!A:N,3,0),0)+IFERROR(VLOOKUP($B28,'2022'!A:N,3,0),0)+IFERROR(VLOOKUP($B28,'2023'!A:N,3,0),0)+IFERROR(VLOOKUP($B28,'2024'!A:N,3,0),0)+IFERROR(VLOOKUP($B28,'2025'!A:N,3,0),0)</f>
        <v>4</v>
      </c>
      <c r="E28" s="20">
        <f>IFERROR(VLOOKUP($B28,'2018'!A:N,4,0),0)+IFERROR(VLOOKUP($B28,'2019'!A:N,4,0),0)+IFERROR(VLOOKUP($B28,'2020'!A:N,4,0),0)+IFERROR(VLOOKUP($B28,'2021'!A:N,4,0),0)+IFERROR(VLOOKUP($B28,'2022'!A:N,4,0),0)+IFERROR(VLOOKUP($B28,'2023'!A:N,4,0),0)+IFERROR(VLOOKUP($B28,'2024'!A:N,4,0),0)+IFERROR(VLOOKUP($B28,'2025'!A:N,4,0),0)</f>
        <v>9</v>
      </c>
      <c r="F28" s="20">
        <f>IFERROR(VLOOKUP($B28,'2018'!A:N,5,0),0)+IFERROR(VLOOKUP($B28,'2019'!A:N,5,0),0)+IFERROR(VLOOKUP($B28,'2020'!A:N,5,0),0)+IFERROR(VLOOKUP($B28,'2021'!A:N,5,0),0)+IFERROR(VLOOKUP($B28,'2022'!A:N,5,0),0)+IFERROR(VLOOKUP($B28,'2023'!A:N,5,0),0)+IFERROR(VLOOKUP($B28,'2024'!A:N,5,0),0)+IFERROR(VLOOKUP($B28,'2025'!A:N,5,0),0)</f>
        <v>2</v>
      </c>
      <c r="G28" s="21">
        <f>IFERROR((IFERROR(VLOOKUP($B28,'2022'!A:N,6,0),0)+IFERROR(VLOOKUP($B28,'2023'!A:N,6,0),0)+IFERROR(VLOOKUP($B28,'2024'!A:N,6,0),0)+IFERROR(VLOOKUP($B28,'2025'!A:N,6,0),0))/(COUNTIF('2022'!A:A,B28)+COUNTIF('2023'!A:A,B28)+COUNTIF('2024'!A:A,B28)+COUNTIF('2025'!A:A,B28)),100)</f>
        <v>113.25</v>
      </c>
      <c r="H28" s="12">
        <f>IFERROR((IFERROR(VLOOKUP($B28,'2022'!A:N,7,0),0)+IFERROR(VLOOKUP($B28,'2023'!A:N,7,0),0)+IFERROR(VLOOKUP($B28,'2024'!A:N,7,0),0)+IFERROR(VLOOKUP($B28,'2025'!A:N,7,0),0))/(COUNTIF('2022'!A:A,B28)+COUNTIF('2023'!A:A,B28)+COUNTIF('2024'!A:A,B28)+COUNTIF('2025'!A:A,B28)),100)</f>
        <v>80.75</v>
      </c>
      <c r="I28" s="12">
        <f>IFERROR(VLOOKUP($B28,'2022'!A:N,8,0),0)+IFERROR(VLOOKUP($B28,'2023'!A:N,8,0),0)+IFERROR(VLOOKUP($B28,'2024'!A:N,8,0),0)+IFERROR(VLOOKUP($B28,'2025'!A:N,8,0),0)</f>
        <v>-4</v>
      </c>
      <c r="J28" s="12">
        <f>D28-E28</f>
        <v>-5</v>
      </c>
      <c r="K28" s="12">
        <f>RANK(J28,J:J,0)</f>
        <v>40</v>
      </c>
      <c r="L28" s="12">
        <f>RANK(H28,H:H,1)</f>
        <v>28</v>
      </c>
      <c r="M28" s="12">
        <f>RANK(I28,I:I,0)</f>
        <v>31</v>
      </c>
      <c r="N28" s="12">
        <f>(40-K28)*3+(40-M28)*2+(40-L28)</f>
        <v>30</v>
      </c>
      <c r="O28" s="37">
        <f>RANK(N28,N:N,0)</f>
        <v>40</v>
      </c>
      <c r="P28" s="32">
        <f>COUNTIFS('2018'!$P:$P,$B28,'2018'!$Y:$Y,P$2)+COUNTIFS('2019'!$P:$P,$B28,'2019'!$Y:$Y,P$2)+COUNTIFS('2020'!$P:$P,$B28,'2020'!$Y:$Y,P$2)+COUNTIFS('2021'!$P:$P,$B28,'2021'!$Y:$Y,P$2)+COUNTIFS('2022'!$P:$P,$B28,'2022'!$Y:$Y,P$2)+COUNTIFS('2023'!$P:$P,$B28,'2023'!$Y:$Y,P$2)+COUNTIFS('2024'!$P:$P,$B28,'2024'!$Y:$Y,P$2)+COUNTIFS('2025'!$P:$P,$B28,'2025'!$Y:$Y,P$2)</f>
        <v>0</v>
      </c>
      <c r="Q28" s="33">
        <f>COUNTIFS('2018'!$P:$P,$B28,'2018'!$Y:$Y,Q$2)+COUNTIFS('2019'!$P:$P,$B28,'2019'!$Y:$Y,Q$2)+COUNTIFS('2020'!$P:$P,$B28,'2020'!$Y:$Y,Q$2)+COUNTIFS('2021'!$P:$P,$B28,'2021'!$Y:$Y,Q$2)+COUNTIFS('2022'!$P:$P,$B28,'2022'!$Y:$Y,Q$2)+COUNTIFS('2023'!$P:$P,$B28,'2023'!$Y:$Y,Q$2)+COUNTIFS('2024'!$P:$P,$B28,'2024'!$Y:$Y,Q$2)+COUNTIFS('2025'!$P:$P,$B28,'2025'!$Y:$Y,Q$2)</f>
        <v>4</v>
      </c>
      <c r="R28" s="33">
        <f>COUNTIFS('2018'!$P:$P,$B28,'2018'!$Y:$Y,R$2)+COUNTIFS('2019'!$P:$P,$B28,'2019'!$Y:$Y,R$2)+COUNTIFS('2020'!$P:$P,$B28,'2020'!$Y:$Y,R$2)+COUNTIFS('2021'!$P:$P,$B28,'2021'!$Y:$Y,R$2)+COUNTIFS('2022'!$P:$P,$B28,'2022'!$Y:$Y,R$2)+COUNTIFS('2023'!$P:$P,$B28,'2023'!$Y:$Y,R$2)+COUNTIFS('2024'!$P:$P,$B28,'2024'!$Y:$Y,R$2)+COUNTIFS('2025'!$P:$P,$B28,'2025'!$Y:$Y,R$2)</f>
        <v>1</v>
      </c>
      <c r="S28" s="15">
        <f>IFERROR((SUMIF('2022'!$P:$P,$B28,'2022'!$W:$W)+SUMIF('2023'!$P:$P,$B28,'2023'!$W:$W)+SUMIF('2024'!$P:$P,$B28,'2024'!$W:$W)+SUMIF('2025'!$P:$P,$B28,'2025'!$W:$W))/(COUNTIF('2022'!A:A,B28)+COUNTIF('2023'!A:A,B28)+COUNTIF('2024'!A:A,B28)+COUNTIF('2025'!A:A,B28)),100)</f>
        <v>81</v>
      </c>
      <c r="T28" s="15">
        <f>IFERROR((SUMIF('2022'!$P:$P,$B28,'2022'!$X:$X)+SUMIF('2023'!$P:$P,$B28,'2023'!$X:$X)+SUMIF('2024'!$P:$P,$B28,'2024'!$X:$X)+SUMIF('2025'!$P:$P,$B28,'2025'!$X:$X))/(COUNTIF('2022'!A:A,B28)+COUNTIF('2023'!A:A,B28)+COUNTIF('2024'!A:A,B28)+COUNTIF('2025'!A:A,B28)),100)</f>
        <v>74</v>
      </c>
      <c r="U28" s="12">
        <f>IFERROR(VLOOKUP($B28,'2022'!$P:$U,6,0),0)+IFERROR(VLOOKUP($B28,'2023'!$P:$U,6,0),0)+IFERROR(VLOOKUP($B28,'2024'!$P:$U,6,0),0)+IFERROR(VLOOKUP($B28,'2025'!$P:$U,6,0),0)</f>
        <v>-7</v>
      </c>
      <c r="V28" s="14">
        <f>P28-Q28</f>
        <v>-4</v>
      </c>
      <c r="W28" s="12">
        <f>RANK(V28,V:V,0)</f>
        <v>42</v>
      </c>
      <c r="X28" s="12">
        <f>RANK(T28,T:T,1)</f>
        <v>27</v>
      </c>
      <c r="Y28" s="12">
        <f>RANK(U28,U:U,0)</f>
        <v>39</v>
      </c>
      <c r="Z28" s="12">
        <f>(40-W28)*3+(40-Y28)*2+(40-X28)</f>
        <v>9</v>
      </c>
      <c r="AA28" s="37">
        <f>RANK(Z28,Z:Z,0)</f>
        <v>41</v>
      </c>
      <c r="AB28" s="32">
        <f>COUNTIFS('2018'!$AA:$AA,$B28,'2018'!$AJ:$AJ,AB$2)+COUNTIFS('2019'!$AA:$AA,$B28,'2019'!$AJ:$AJ,AB$2)+COUNTIFS('2020'!$AA:$AA,$B28,'2020'!$AJ:$AJ,AB$2)+COUNTIFS('2021'!$AA:$AA,$B28,'2021'!$AJ:$AJ,AB$2)+COUNTIFS('2022'!$AA:$AA,$B28,'2022'!$AJ:$AJ,AB$2)+COUNTIFS('2023'!$AA:$AA,$B28,'2023'!$AJ:$AJ,AB$2)+COUNTIFS('2024'!$AA:$AA,$B28,'2024'!$AJ:$AJ,AB$2)+COUNTIFS('2025'!$AA:$AA,$B28,'2025'!$AJ:$AJ,AB$2)</f>
        <v>2</v>
      </c>
      <c r="AC28" s="33">
        <f>COUNTIFS('2018'!$AA:$AA,$B28,'2018'!$AJ:$AJ,AC$2)+COUNTIFS('2019'!$AA:$AA,$B28,'2019'!$AJ:$AJ,AC$2)+COUNTIFS('2020'!$AA:$AA,$B28,'2020'!$AJ:$AJ,AC$2)+COUNTIFS('2021'!$AA:$AA,$B28,'2021'!$AJ:$AJ,AC$2)+COUNTIFS('2022'!$AA:$AA,$B28,'2022'!$AJ:$AJ,AC$2)+COUNTIFS('2023'!$AA:$AA,$B28,'2023'!$AJ:$AJ,AC$2)+COUNTIFS('2024'!$AA:$AA,$B28,'2024'!$AJ:$AJ,AC$2)+COUNTIFS('2025'!$AA:$AA,$B28,'2025'!$AJ:$AJ,AC$2)</f>
        <v>2</v>
      </c>
      <c r="AD28" s="33">
        <f>COUNTIFS('2018'!$AA:$AA,$B28,'2018'!$AJ:$AJ,AD$2)+COUNTIFS('2019'!$AA:$AA,$B28,'2019'!$AJ:$AJ,AD$2)+COUNTIFS('2020'!$AA:$AA,$B28,'2020'!$AJ:$AJ,AD$2)+COUNTIFS('2021'!$AA:$AA,$B28,'2021'!$AJ:$AJ,AD$2)+COUNTIFS('2022'!$AA:$AA,$B28,'2022'!$AJ:$AJ,AD$2)+COUNTIFS('2023'!$AA:$AA,$B28,'2023'!$AJ:$AJ,AD$2)+COUNTIFS('2024'!$AA:$AA,$B28,'2024'!$AJ:$AJ,AD$2)+COUNTIFS('2025'!$AA:$AA,$B28,'2025'!$AJ:$AJ,AD$2)</f>
        <v>1</v>
      </c>
      <c r="AE28" s="15">
        <f>IFERROR((SUMIF('2022'!$AA:$AA,$B28,'2022'!$AH:$AH)+SUMIF('2023'!$AA:$AA,$B28,'2023'!$AH:$AH)+SUMIF('2024'!$AA:$AA,$B28,'2024'!$AH:$AH)+SUMIF('2025'!$AA:$AA,$B28,'2025'!$AH:$AH))/(COUNTIF('2022'!A:A,B28)+COUNTIF('2023'!A:A,B28)+COUNTIF('2024'!A:A,B28)+COUNTIF('2025'!A:A,B28)),100)</f>
        <v>113</v>
      </c>
      <c r="AF28" s="15">
        <f>IFERROR((SUMIF('2022'!$AA:$AA,$B28,'2022'!$AI:$AI)+SUMIF('2023'!$AA:$AA,$B28,'2023'!$AI:$AI)+SUMIF('2024'!$AA:$AA,$B28,'2024'!$AI:$AI)+SUMIF('2025'!$AA:$AA,$B28,'2025'!$AI:$AI))/(COUNTIF('2022'!A:A,B28)+COUNTIF('2023'!A:A,B28)+COUNTIF('2024'!A:A,B28)+COUNTIF('2025'!A:A,B28)),100)</f>
        <v>78</v>
      </c>
      <c r="AG28" s="12">
        <f>IFERROR(VLOOKUP($B28,'2022'!$AA:$AF,6,0),0)+IFERROR(VLOOKUP($B28,'2023'!$AA:$AF,6,0),0)+IFERROR(VLOOKUP($B28,'2024'!$AA:$AF,6,0),0)+IFERROR(VLOOKUP($B28,'2025'!$AA:$AF,6,0),0)</f>
        <v>6</v>
      </c>
      <c r="AH28" s="14">
        <f>AB28-AC28</f>
        <v>0</v>
      </c>
      <c r="AI28" s="12">
        <f>RANK(AH28,AH:AH,0)</f>
        <v>13</v>
      </c>
      <c r="AJ28" s="12">
        <f>RANK(AF28,AF:AF,1)</f>
        <v>23</v>
      </c>
      <c r="AK28" s="12">
        <f>RANK(AG28,AG:AG,0)</f>
        <v>8</v>
      </c>
      <c r="AL28" s="12">
        <f>(40-AI28)*3+(40-AK28)*2+(40-AJ28)</f>
        <v>162</v>
      </c>
      <c r="AM28" s="37">
        <f>RANK(AL28,AL:AL,0)</f>
        <v>12</v>
      </c>
      <c r="AN28" s="32">
        <f>COUNTIFS('2018'!$AL:$AL,$B28,'2018'!$AU:$AU,AN$2)+COUNTIFS('2019'!$AL:$AL,$B28,'2019'!$AU:$AU,AN$2)+COUNTIFS('2020'!$AL:$AL,$B28,'2020'!$AU:$AU,AN$2)+COUNTIFS('2021'!$AL:$AL,$B28,'2021'!$AU:$AU,AN$2)+COUNTIFS('2022'!$AL:$AL,$B28,'2022'!$AU:$AU,AN$2)+COUNTIFS('2023'!$AL:$AL,$B28,'2023'!$AU:$AU,AN$2)+COUNTIFS('2024'!$AL:$AL,$B28,'2024'!$AU:$AU,AN$2)+COUNTIFS('2025'!$AL:$AL,$B28,'2025'!$AU:$AU,AN$2)</f>
        <v>2</v>
      </c>
      <c r="AO28" s="33">
        <f>COUNTIFS('2018'!$AL:$AL,$B28,'2018'!$AU:$AU,AO$2)+COUNTIFS('2019'!$AL:$AL,$B28,'2019'!$AU:$AU,AO$2)+COUNTIFS('2020'!$AL:$AL,$B28,'2020'!$AU:$AU,AO$2)+COUNTIFS('2021'!$AL:$AL,$B28,'2021'!$AU:$AU,AO$2)+COUNTIFS('2022'!$AL:$AL,$B28,'2022'!$AU:$AU,AO$2)+COUNTIFS('2023'!$AL:$AL,$B28,'2023'!$AU:$AU,AO$2)+COUNTIFS('2024'!$AL:$AL,$B28,'2024'!$AU:$AU,AO$2)+COUNTIFS('2025'!$AL:$AL,$B28,'2025'!$AU:$AU,AO$2)</f>
        <v>3</v>
      </c>
      <c r="AP28" s="33">
        <f>COUNTIFS('2018'!$AL:$AL,$B28,'2018'!$AU:$AU,AP$2)+COUNTIFS('2019'!$AL:$AL,$B28,'2019'!$AU:$AU,AP$2)+COUNTIFS('2020'!$AL:$AL,$B28,'2020'!$AU:$AU,AP$2)+COUNTIFS('2021'!$AL:$AL,$B28,'2021'!$AU:$AU,AP$2)+COUNTIFS('2022'!$AL:$AL,$B28,'2022'!$AU:$AU,AP$2)+COUNTIFS('2023'!$AL:$AL,$B28,'2023'!$AU:$AU,AP$2)+COUNTIFS('2024'!$AL:$AL,$B28,'2024'!$AU:$AU,AP$2)+COUNTIFS('2025'!$AL:$AL,$B28,'2025'!$AU:$AU,AP$2)</f>
        <v>0</v>
      </c>
      <c r="AQ28" s="15">
        <f>IFERROR((SUMIF('2022'!$AL:$AL,$B28,'2022'!$AS:$AS)+SUMIF('2023'!$AL:$AL,$B28,'2023'!$AS:$AS)+SUMIF('2024'!$AL:$AL,$B28,'2024'!$AS:$AS)+SUMIF('2025'!$AL:$AL,$B28,'2025'!$AS:$AS))/(COUNTIF('2022'!A:A,B28)+COUNTIF('2023'!A:A,B28)+COUNTIF('2024'!A:A,B28)+COUNTIF('2025'!A:A,B28)),100)</f>
        <v>113.5</v>
      </c>
      <c r="AR28" s="15">
        <f>IFERROR((SUMIF('2022'!$AL:$AL,$B28,'2022'!$AT:$AT)+SUMIF('2023'!$AL:$AL,$B28,'2023'!$AT:$AT)+SUMIF('2024'!$AL:$AL,$B28,'2024'!$AT:$AT)+SUMIF('2025'!$AL:$AL,$B28,'2025'!$AT:$AT))/(COUNTIF('2022'!A:A,B28)+COUNTIF('2023'!A:A,B28)+COUNTIF('2024'!A:A,B28)+COUNTIF('2025'!A:A,B28)),100)</f>
        <v>83.5</v>
      </c>
      <c r="AS28" s="12">
        <f>IFERROR(VLOOKUP($B28,'2022'!$AL:$AQ,6,0),0)+IFERROR(VLOOKUP($B28,'2023'!$AL:$AQ,6,0),0)+IFERROR(VLOOKUP($B28,'2024'!$AL:$AQ,6,0),0)+IFERROR(VLOOKUP($B28,'2025'!$AL:$AQ,6,0),0)</f>
        <v>-3</v>
      </c>
      <c r="AT28" s="14">
        <f>AN28-AO28</f>
        <v>-1</v>
      </c>
      <c r="AU28" s="12">
        <f>RANK(AT28,AT:AT,0)</f>
        <v>29</v>
      </c>
      <c r="AV28" s="12">
        <f>RANK(AR28,AR:AR,1)</f>
        <v>31</v>
      </c>
      <c r="AW28" s="12">
        <f>RANK(AS28,AS:AS,0)</f>
        <v>29</v>
      </c>
      <c r="AX28" s="12">
        <f>(40-AU28)*3+(40-AW28)*2+(40-AV28)</f>
        <v>64</v>
      </c>
      <c r="AY28" s="37">
        <f>RANK(AX28,AX:AX,0)</f>
        <v>35</v>
      </c>
      <c r="AZ28" s="13">
        <f>IFERROR(VLOOKUP(B28,'2018'!A:M,13,0),0)+IFERROR(VLOOKUP(B28,'2019'!A:M,13,0),0)+IFERROR(VLOOKUP(B28,'2020'!A:M,13,0),0)+IFERROR(VLOOKUP(B28,'2021'!A:M,13,0),0)+IFERROR(VLOOKUP(B28,'2022'!A:M,13,0),0)+IFERROR(VLOOKUP(B28,'2023'!A:M,13,0),0)+IFERROR(VLOOKUP(B28,'2024'!A:M,13,0),0)+IFERROR(VLOOKUP(B28,'2025'!A:M,13,0),0)</f>
        <v>215</v>
      </c>
      <c r="BA28" s="14">
        <f>IFERROR(VLOOKUP($B28,'2018'!$A:$N,14,0),17)</f>
        <v>14</v>
      </c>
      <c r="BB28" s="14">
        <f>IFERROR(VLOOKUP($B28,'2019'!$A:$N,14,0),17)</f>
        <v>9</v>
      </c>
      <c r="BC28" s="14">
        <f>IFERROR(VLOOKUP($B28,'2020'!$A:$N,14,0),25)</f>
        <v>25</v>
      </c>
      <c r="BD28" s="14">
        <f>IFERROR(VLOOKUP($B28,'2021'!$A:$N,14,0),25)</f>
        <v>13</v>
      </c>
      <c r="BE28" s="14">
        <f>IFERROR(VLOOKUP($B28,'2022'!$A:$N,14,0),25)</f>
        <v>25</v>
      </c>
      <c r="BF28" s="14">
        <f>IFERROR(VLOOKUP($B28,'2023'!$A:$N,14,0),25)</f>
        <v>6</v>
      </c>
      <c r="BG28" s="14">
        <f>IFERROR(VLOOKUP($B28,'2024'!$A:$N,14,0),29)</f>
        <v>25</v>
      </c>
      <c r="BH28" s="14">
        <f>IFERROR(VLOOKUP($B28,'2025'!$A:$N,14,0),25)</f>
        <v>25</v>
      </c>
      <c r="BI28" s="27">
        <f>17-BA28+17-BB28+25-BC28+25-BD28+25-BE28+25-BF28+29-BG28+25-BH28</f>
        <v>46</v>
      </c>
    </row>
    <row r="29" spans="1:67" customFormat="1" x14ac:dyDescent="0.2">
      <c r="A29" s="39">
        <f>RANK(BI29,BI:BI,0)</f>
        <v>27</v>
      </c>
      <c r="B29" t="s">
        <v>58</v>
      </c>
      <c r="C29" s="13">
        <f>COUNTIF('2022'!A:A,B29)+COUNTIF('2023'!A:A,B29)+COUNTIF('2024'!A:A,B29)+COUNTIF('2025'!A:A,B29)+COUNTIF('2021'!A:A,B29)+COUNTIF('2020'!A:A,B29)+COUNTIF('2019'!A:A,B29)+COUNTIF('2018'!A:A,B29)</f>
        <v>2</v>
      </c>
      <c r="D29" s="20">
        <f>IFERROR(VLOOKUP($B29,'2018'!A:N,3,0),0)+IFERROR(VLOOKUP($B29,'2019'!A:N,3,0),0)+IFERROR(VLOOKUP($B29,'2020'!A:N,3,0),0)++IFERROR(VLOOKUP($B29,'2021'!A:N,3,0),0)+IFERROR(VLOOKUP($B29,'2022'!A:N,3,0),0)+IFERROR(VLOOKUP($B29,'2023'!A:N,3,0),0)+IFERROR(VLOOKUP($B29,'2024'!A:N,3,0),0)+IFERROR(VLOOKUP($B29,'2025'!A:N,3,0),0)</f>
        <v>5</v>
      </c>
      <c r="E29" s="20">
        <f>IFERROR(VLOOKUP($B29,'2018'!A:N,4,0),0)+IFERROR(VLOOKUP($B29,'2019'!A:N,4,0),0)+IFERROR(VLOOKUP($B29,'2020'!A:N,4,0),0)+IFERROR(VLOOKUP($B29,'2021'!A:N,4,0),0)+IFERROR(VLOOKUP($B29,'2022'!A:N,4,0),0)+IFERROR(VLOOKUP($B29,'2023'!A:N,4,0),0)+IFERROR(VLOOKUP($B29,'2024'!A:N,4,0),0)+IFERROR(VLOOKUP($B29,'2025'!A:N,4,0),0)</f>
        <v>1</v>
      </c>
      <c r="F29" s="20">
        <f>IFERROR(VLOOKUP($B29,'2018'!A:N,5,0),0)+IFERROR(VLOOKUP($B29,'2019'!A:N,5,0),0)+IFERROR(VLOOKUP($B29,'2020'!A:N,5,0),0)+IFERROR(VLOOKUP($B29,'2021'!A:N,5,0),0)+IFERROR(VLOOKUP($B29,'2022'!A:N,5,0),0)+IFERROR(VLOOKUP($B29,'2023'!A:N,5,0),0)+IFERROR(VLOOKUP($B29,'2024'!A:N,5,0),0)+IFERROR(VLOOKUP($B29,'2025'!A:N,5,0),0)</f>
        <v>0</v>
      </c>
      <c r="G29" s="21">
        <f>IFERROR((IFERROR(VLOOKUP($B29,'2022'!A:N,6,0),0)+IFERROR(VLOOKUP($B29,'2023'!A:N,6,0),0)+IFERROR(VLOOKUP($B29,'2024'!A:N,6,0),0)+IFERROR(VLOOKUP($B29,'2025'!A:N,6,0),0))/(COUNTIF('2022'!A:A,B29)+COUNTIF('2023'!A:A,B29)+COUNTIF('2024'!A:A,B29)+COUNTIF('2025'!A:A,B29)),100)</f>
        <v>95</v>
      </c>
      <c r="H29" s="12">
        <f>IFERROR((IFERROR(VLOOKUP($B29,'2022'!A:N,7,0),0)+IFERROR(VLOOKUP($B29,'2023'!A:N,7,0),0)+IFERROR(VLOOKUP($B29,'2024'!A:N,7,0),0)+IFERROR(VLOOKUP($B29,'2025'!A:N,7,0),0))/(COUNTIF('2022'!A:A,B29)+COUNTIF('2023'!A:A,B29)+COUNTIF('2024'!A:A,B29)+COUNTIF('2025'!A:A,B29)),100)</f>
        <v>79</v>
      </c>
      <c r="I29" s="12">
        <f>IFERROR(VLOOKUP($B29,'2022'!A:N,8,0),0)+IFERROR(VLOOKUP($B29,'2023'!A:N,8,0),0)+IFERROR(VLOOKUP($B29,'2024'!A:N,8,0),0)+IFERROR(VLOOKUP($B29,'2025'!A:N,8,0),0)</f>
        <v>4</v>
      </c>
      <c r="J29" s="12">
        <f>D29-E29</f>
        <v>4</v>
      </c>
      <c r="K29" s="12">
        <f>RANK(J29,J:J,0)</f>
        <v>5</v>
      </c>
      <c r="L29" s="12">
        <f>RANK(H29,H:H,1)</f>
        <v>21</v>
      </c>
      <c r="M29" s="12">
        <f>RANK(I29,I:I,0)</f>
        <v>10</v>
      </c>
      <c r="N29" s="12">
        <f>(40-K29)*3+(40-M29)*2+(40-L29)</f>
        <v>184</v>
      </c>
      <c r="O29" s="37">
        <f>RANK(N29,N:N,0)</f>
        <v>7</v>
      </c>
      <c r="P29" s="32">
        <f>COUNTIFS('2018'!$P:$P,$B29,'2018'!$Y:$Y,P$2)+COUNTIFS('2019'!$P:$P,$B29,'2019'!$Y:$Y,P$2)+COUNTIFS('2020'!$P:$P,$B29,'2020'!$Y:$Y,P$2)+COUNTIFS('2021'!$P:$P,$B29,'2021'!$Y:$Y,P$2)+COUNTIFS('2022'!$P:$P,$B29,'2022'!$Y:$Y,P$2)+COUNTIFS('2023'!$P:$P,$B29,'2023'!$Y:$Y,P$2)+COUNTIFS('2024'!$P:$P,$B29,'2024'!$Y:$Y,P$2)+COUNTIFS('2025'!$P:$P,$B29,'2025'!$Y:$Y,P$2)</f>
        <v>2</v>
      </c>
      <c r="Q29" s="33">
        <f>COUNTIFS('2018'!$P:$P,$B29,'2018'!$Y:$Y,Q$2)+COUNTIFS('2019'!$P:$P,$B29,'2019'!$Y:$Y,Q$2)+COUNTIFS('2020'!$P:$P,$B29,'2020'!$Y:$Y,Q$2)+COUNTIFS('2021'!$P:$P,$B29,'2021'!$Y:$Y,Q$2)+COUNTIFS('2022'!$P:$P,$B29,'2022'!$Y:$Y,Q$2)+COUNTIFS('2023'!$P:$P,$B29,'2023'!$Y:$Y,Q$2)+COUNTIFS('2024'!$P:$P,$B29,'2024'!$Y:$Y,Q$2)+COUNTIFS('2025'!$P:$P,$B29,'2025'!$Y:$Y,Q$2)</f>
        <v>0</v>
      </c>
      <c r="R29" s="33">
        <f>COUNTIFS('2018'!$P:$P,$B29,'2018'!$Y:$Y,R$2)+COUNTIFS('2019'!$P:$P,$B29,'2019'!$Y:$Y,R$2)+COUNTIFS('2020'!$P:$P,$B29,'2020'!$Y:$Y,R$2)+COUNTIFS('2021'!$P:$P,$B29,'2021'!$Y:$Y,R$2)+COUNTIFS('2022'!$P:$P,$B29,'2022'!$Y:$Y,R$2)+COUNTIFS('2023'!$P:$P,$B29,'2023'!$Y:$Y,R$2)+COUNTIFS('2024'!$P:$P,$B29,'2024'!$Y:$Y,R$2)+COUNTIFS('2025'!$P:$P,$B29,'2025'!$Y:$Y,R$2)</f>
        <v>0</v>
      </c>
      <c r="S29" s="15">
        <f>IFERROR((SUMIF('2022'!$P:$P,$B29,'2022'!$W:$W)+SUMIF('2023'!$P:$P,$B29,'2023'!$W:$W)+SUMIF('2024'!$P:$P,$B29,'2024'!$W:$W)+SUMIF('2025'!$P:$P,$B29,'2025'!$W:$W))/(COUNTIF('2022'!A:A,B29)+COUNTIF('2023'!A:A,B29)+COUNTIF('2024'!A:A,B29)+COUNTIF('2025'!A:A,B29)),100)</f>
        <v>82</v>
      </c>
      <c r="T29" s="15">
        <f>IFERROR((SUMIF('2022'!$P:$P,$B29,'2022'!$X:$X)+SUMIF('2023'!$P:$P,$B29,'2023'!$X:$X)+SUMIF('2024'!$P:$P,$B29,'2024'!$X:$X)+SUMIF('2025'!$P:$P,$B29,'2025'!$X:$X))/(COUNTIF('2022'!A:A,B29)+COUNTIF('2023'!A:A,B29)+COUNTIF('2024'!A:A,B29)+COUNTIF('2025'!A:A,B29)),100)</f>
        <v>78</v>
      </c>
      <c r="U29" s="12">
        <f>IFERROR(VLOOKUP($B29,'2022'!$P:$U,6,0),0)+IFERROR(VLOOKUP($B29,'2023'!$P:$U,6,0),0)+IFERROR(VLOOKUP($B29,'2024'!$P:$U,6,0),0)+IFERROR(VLOOKUP($B29,'2025'!$P:$U,6,0),0)</f>
        <v>3</v>
      </c>
      <c r="V29" s="14">
        <f>P29-Q29</f>
        <v>2</v>
      </c>
      <c r="W29" s="12">
        <f>RANK(V29,V:V,0)</f>
        <v>3</v>
      </c>
      <c r="X29" s="12">
        <f>RANK(T29,T:T,1)</f>
        <v>35</v>
      </c>
      <c r="Y29" s="12">
        <f>RANK(U29,U:U,0)</f>
        <v>14</v>
      </c>
      <c r="Z29" s="12">
        <f>(40-W29)*3+(40-Y29)*2+(40-X29)</f>
        <v>168</v>
      </c>
      <c r="AA29" s="37">
        <f>RANK(Z29,Z:Z,0)</f>
        <v>14</v>
      </c>
      <c r="AB29" s="32">
        <f>COUNTIFS('2018'!$AA:$AA,$B29,'2018'!$AJ:$AJ,AB$2)+COUNTIFS('2019'!$AA:$AA,$B29,'2019'!$AJ:$AJ,AB$2)+COUNTIFS('2020'!$AA:$AA,$B29,'2020'!$AJ:$AJ,AB$2)+COUNTIFS('2021'!$AA:$AA,$B29,'2021'!$AJ:$AJ,AB$2)+COUNTIFS('2022'!$AA:$AA,$B29,'2022'!$AJ:$AJ,AB$2)+COUNTIFS('2023'!$AA:$AA,$B29,'2023'!$AJ:$AJ,AB$2)+COUNTIFS('2024'!$AA:$AA,$B29,'2024'!$AJ:$AJ,AB$2)+COUNTIFS('2025'!$AA:$AA,$B29,'2025'!$AJ:$AJ,AB$2)</f>
        <v>2</v>
      </c>
      <c r="AC29" s="33">
        <f>COUNTIFS('2018'!$AA:$AA,$B29,'2018'!$AJ:$AJ,AC$2)+COUNTIFS('2019'!$AA:$AA,$B29,'2019'!$AJ:$AJ,AC$2)+COUNTIFS('2020'!$AA:$AA,$B29,'2020'!$AJ:$AJ,AC$2)+COUNTIFS('2021'!$AA:$AA,$B29,'2021'!$AJ:$AJ,AC$2)+COUNTIFS('2022'!$AA:$AA,$B29,'2022'!$AJ:$AJ,AC$2)+COUNTIFS('2023'!$AA:$AA,$B29,'2023'!$AJ:$AJ,AC$2)+COUNTIFS('2024'!$AA:$AA,$B29,'2024'!$AJ:$AJ,AC$2)+COUNTIFS('2025'!$AA:$AA,$B29,'2025'!$AJ:$AJ,AC$2)</f>
        <v>0</v>
      </c>
      <c r="AD29" s="33">
        <f>COUNTIFS('2018'!$AA:$AA,$B29,'2018'!$AJ:$AJ,AD$2)+COUNTIFS('2019'!$AA:$AA,$B29,'2019'!$AJ:$AJ,AD$2)+COUNTIFS('2020'!$AA:$AA,$B29,'2020'!$AJ:$AJ,AD$2)+COUNTIFS('2021'!$AA:$AA,$B29,'2021'!$AJ:$AJ,AD$2)+COUNTIFS('2022'!$AA:$AA,$B29,'2022'!$AJ:$AJ,AD$2)+COUNTIFS('2023'!$AA:$AA,$B29,'2023'!$AJ:$AJ,AD$2)+COUNTIFS('2024'!$AA:$AA,$B29,'2024'!$AJ:$AJ,AD$2)+COUNTIFS('2025'!$AA:$AA,$B29,'2025'!$AJ:$AJ,AD$2)</f>
        <v>0</v>
      </c>
      <c r="AE29" s="15">
        <f>IFERROR((SUMIF('2022'!$AA:$AA,$B29,'2022'!$AH:$AH)+SUMIF('2023'!$AA:$AA,$B29,'2023'!$AH:$AH)+SUMIF('2024'!$AA:$AA,$B29,'2024'!$AH:$AH)+SUMIF('2025'!$AA:$AA,$B29,'2025'!$AH:$AH))/(COUNTIF('2022'!A:A,B29)+COUNTIF('2023'!A:A,B29)+COUNTIF('2024'!A:A,B29)+COUNTIF('2025'!A:A,B29)),100)</f>
        <v>95</v>
      </c>
      <c r="AF29" s="15">
        <f>IFERROR((SUMIF('2022'!$AA:$AA,$B29,'2022'!$AI:$AI)+SUMIF('2023'!$AA:$AA,$B29,'2023'!$AI:$AI)+SUMIF('2024'!$AA:$AA,$B29,'2024'!$AI:$AI)+SUMIF('2025'!$AA:$AA,$B29,'2025'!$AI:$AI))/(COUNTIF('2022'!A:A,B29)+COUNTIF('2023'!A:A,B29)+COUNTIF('2024'!A:A,B29)+COUNTIF('2025'!A:A,B29)),100)</f>
        <v>80</v>
      </c>
      <c r="AG29" s="12">
        <f>IFERROR(VLOOKUP($B29,'2022'!$AA:$AF,6,0),0)+IFERROR(VLOOKUP($B29,'2023'!$AA:$AF,6,0),0)+IFERROR(VLOOKUP($B29,'2024'!$AA:$AF,6,0),0)+IFERROR(VLOOKUP($B29,'2025'!$AA:$AF,6,0),0)</f>
        <v>7</v>
      </c>
      <c r="AH29" s="14">
        <f>AB29-AC29</f>
        <v>2</v>
      </c>
      <c r="AI29" s="12">
        <f>RANK(AH29,AH:AH,0)</f>
        <v>5</v>
      </c>
      <c r="AJ29" s="12">
        <f>RANK(AF29,AF:AF,1)</f>
        <v>29</v>
      </c>
      <c r="AK29" s="12">
        <f>RANK(AG29,AG:AG,0)</f>
        <v>6</v>
      </c>
      <c r="AL29" s="12">
        <f>(40-AI29)*3+(40-AK29)*2+(40-AJ29)</f>
        <v>184</v>
      </c>
      <c r="AM29" s="37">
        <f>RANK(AL29,AL:AL,0)</f>
        <v>9</v>
      </c>
      <c r="AN29" s="32">
        <f>COUNTIFS('2018'!$AL:$AL,$B29,'2018'!$AU:$AU,AN$2)+COUNTIFS('2019'!$AL:$AL,$B29,'2019'!$AU:$AU,AN$2)+COUNTIFS('2020'!$AL:$AL,$B29,'2020'!$AU:$AU,AN$2)+COUNTIFS('2021'!$AL:$AL,$B29,'2021'!$AU:$AU,AN$2)+COUNTIFS('2022'!$AL:$AL,$B29,'2022'!$AU:$AU,AN$2)+COUNTIFS('2023'!$AL:$AL,$B29,'2023'!$AU:$AU,AN$2)+COUNTIFS('2024'!$AL:$AL,$B29,'2024'!$AU:$AU,AN$2)+COUNTIFS('2025'!$AL:$AL,$B29,'2025'!$AU:$AU,AN$2)</f>
        <v>1</v>
      </c>
      <c r="AO29" s="33">
        <f>COUNTIFS('2018'!$AL:$AL,$B29,'2018'!$AU:$AU,AO$2)+COUNTIFS('2019'!$AL:$AL,$B29,'2019'!$AU:$AU,AO$2)+COUNTIFS('2020'!$AL:$AL,$B29,'2020'!$AU:$AU,AO$2)+COUNTIFS('2021'!$AL:$AL,$B29,'2021'!$AU:$AU,AO$2)+COUNTIFS('2022'!$AL:$AL,$B29,'2022'!$AU:$AU,AO$2)+COUNTIFS('2023'!$AL:$AL,$B29,'2023'!$AU:$AU,AO$2)+COUNTIFS('2024'!$AL:$AL,$B29,'2024'!$AU:$AU,AO$2)+COUNTIFS('2025'!$AL:$AL,$B29,'2025'!$AU:$AU,AO$2)</f>
        <v>1</v>
      </c>
      <c r="AP29" s="33">
        <f>COUNTIFS('2018'!$AL:$AL,$B29,'2018'!$AU:$AU,AP$2)+COUNTIFS('2019'!$AL:$AL,$B29,'2019'!$AU:$AU,AP$2)+COUNTIFS('2020'!$AL:$AL,$B29,'2020'!$AU:$AU,AP$2)+COUNTIFS('2021'!$AL:$AL,$B29,'2021'!$AU:$AU,AP$2)+COUNTIFS('2022'!$AL:$AL,$B29,'2022'!$AU:$AU,AP$2)+COUNTIFS('2023'!$AL:$AL,$B29,'2023'!$AU:$AU,AP$2)+COUNTIFS('2024'!$AL:$AL,$B29,'2024'!$AU:$AU,AP$2)+COUNTIFS('2025'!$AL:$AL,$B29,'2025'!$AU:$AU,AP$2)</f>
        <v>0</v>
      </c>
      <c r="AQ29" s="15">
        <f>IFERROR((SUMIF('2022'!$AL:$AL,$B29,'2022'!$AS:$AS)+SUMIF('2023'!$AL:$AL,$B29,'2023'!$AS:$AS)+SUMIF('2024'!$AL:$AL,$B29,'2024'!$AS:$AS)+SUMIF('2025'!$AL:$AL,$B29,'2025'!$AS:$AS))/(COUNTIF('2022'!A:A,B29)+COUNTIF('2023'!A:A,B29)+COUNTIF('2024'!A:A,B29)+COUNTIF('2025'!A:A,B29)),100)</f>
        <v>95</v>
      </c>
      <c r="AR29" s="15">
        <f>IFERROR((SUMIF('2022'!$AL:$AL,$B29,'2022'!$AT:$AT)+SUMIF('2023'!$AL:$AL,$B29,'2023'!$AT:$AT)+SUMIF('2024'!$AL:$AL,$B29,'2024'!$AT:$AT)+SUMIF('2025'!$AL:$AL,$B29,'2025'!$AT:$AT))/(COUNTIF('2022'!A:A,B29)+COUNTIF('2023'!A:A,B29)+COUNTIF('2024'!A:A,B29)+COUNTIF('2025'!A:A,B29)),100)</f>
        <v>78</v>
      </c>
      <c r="AS29" s="12">
        <f>IFERROR(VLOOKUP($B29,'2022'!$AL:$AQ,6,0),0)+IFERROR(VLOOKUP($B29,'2023'!$AL:$AQ,6,0),0)+IFERROR(VLOOKUP($B29,'2024'!$AL:$AQ,6,0),0)+IFERROR(VLOOKUP($B29,'2025'!$AL:$AQ,6,0),0)</f>
        <v>-6</v>
      </c>
      <c r="AT29" s="14">
        <f>AN29-AO29</f>
        <v>0</v>
      </c>
      <c r="AU29" s="12">
        <f>RANK(AT29,AT:AT,0)</f>
        <v>12</v>
      </c>
      <c r="AV29" s="12">
        <f>RANK(AR29,AR:AR,1)</f>
        <v>17</v>
      </c>
      <c r="AW29" s="12">
        <f>RANK(AS29,AS:AS,0)</f>
        <v>39</v>
      </c>
      <c r="AX29" s="12">
        <f>(40-AU29)*3+(40-AW29)*2+(40-AV29)</f>
        <v>109</v>
      </c>
      <c r="AY29" s="37">
        <f>RANK(AX29,AX:AX,0)</f>
        <v>27</v>
      </c>
      <c r="AZ29" s="13">
        <f>IFERROR(VLOOKUP(B29,'2018'!A:M,13,0),0)+IFERROR(VLOOKUP(B29,'2019'!A:M,13,0),0)+IFERROR(VLOOKUP(B29,'2020'!A:M,13,0),0)+IFERROR(VLOOKUP(B29,'2021'!A:M,13,0),0)+IFERROR(VLOOKUP(B29,'2022'!A:M,13,0),0)+IFERROR(VLOOKUP(B29,'2023'!A:M,13,0),0)+IFERROR(VLOOKUP(B29,'2024'!A:M,13,0),0)+IFERROR(VLOOKUP(B29,'2025'!A:M,13,0),0)</f>
        <v>163</v>
      </c>
      <c r="BA29" s="14">
        <f>IFERROR(VLOOKUP($B29,'2018'!$A:$N,14,0),17)</f>
        <v>17</v>
      </c>
      <c r="BB29" s="14">
        <f>IFERROR(VLOOKUP($B29,'2019'!$A:$N,14,0),17)</f>
        <v>17</v>
      </c>
      <c r="BC29" s="14">
        <f>IFERROR(VLOOKUP($B29,'2020'!$A:$N,14,0),25)</f>
        <v>1</v>
      </c>
      <c r="BD29" s="14">
        <f>IFERROR(VLOOKUP($B29,'2021'!$A:$N,14,0),25)</f>
        <v>25</v>
      </c>
      <c r="BE29" s="14">
        <f>IFERROR(VLOOKUP($B29,'2022'!$A:$N,14,0),25)</f>
        <v>11</v>
      </c>
      <c r="BF29" s="14">
        <f>IFERROR(VLOOKUP($B29,'2023'!$A:$N,14,0),25)</f>
        <v>25</v>
      </c>
      <c r="BG29" s="14">
        <f>IFERROR(VLOOKUP($B29,'2024'!$A:$N,14,0),29)</f>
        <v>29</v>
      </c>
      <c r="BH29" s="14">
        <f>IFERROR(VLOOKUP($B29,'2025'!$A:$N,14,0),25)</f>
        <v>25</v>
      </c>
      <c r="BI29" s="27">
        <f>17-BA29+17-BB29+25-BC29+25-BD29+25-BE29+25-BF29+29-BG29+25-BH29</f>
        <v>38</v>
      </c>
    </row>
    <row r="30" spans="1:67" customFormat="1" x14ac:dyDescent="0.2">
      <c r="A30" s="39">
        <f>RANK(BI30,BI:BI,0)</f>
        <v>28</v>
      </c>
      <c r="B30" t="s">
        <v>8</v>
      </c>
      <c r="C30" s="13">
        <f>COUNTIF('2022'!A:A,B30)+COUNTIF('2023'!A:A,B30)+COUNTIF('2024'!A:A,B30)+COUNTIF('2025'!A:A,B30)+COUNTIF('2021'!A:A,B30)+COUNTIF('2020'!A:A,B30)+COUNTIF('2019'!A:A,B30)+COUNTIF('2018'!A:A,B30)</f>
        <v>3</v>
      </c>
      <c r="D30" s="20">
        <f>IFERROR(VLOOKUP($B30,'2018'!A:N,3,0),0)+IFERROR(VLOOKUP($B30,'2019'!A:N,3,0),0)+IFERROR(VLOOKUP($B30,'2020'!A:N,3,0),0)++IFERROR(VLOOKUP($B30,'2021'!A:N,3,0),0)+IFERROR(VLOOKUP($B30,'2022'!A:N,3,0),0)+IFERROR(VLOOKUP($B30,'2023'!A:N,3,0),0)+IFERROR(VLOOKUP($B30,'2024'!A:N,3,0),0)+IFERROR(VLOOKUP($B30,'2025'!A:N,3,0),0)</f>
        <v>4</v>
      </c>
      <c r="E30" s="20">
        <f>IFERROR(VLOOKUP($B30,'2018'!A:N,4,0),0)+IFERROR(VLOOKUP($B30,'2019'!A:N,4,0),0)+IFERROR(VLOOKUP($B30,'2020'!A:N,4,0),0)+IFERROR(VLOOKUP($B30,'2021'!A:N,4,0),0)+IFERROR(VLOOKUP($B30,'2022'!A:N,4,0),0)+IFERROR(VLOOKUP($B30,'2023'!A:N,4,0),0)+IFERROR(VLOOKUP($B30,'2024'!A:N,4,0),0)+IFERROR(VLOOKUP($B30,'2025'!A:N,4,0),0)</f>
        <v>4</v>
      </c>
      <c r="F30" s="20">
        <f>IFERROR(VLOOKUP($B30,'2018'!A:N,5,0),0)+IFERROR(VLOOKUP($B30,'2019'!A:N,5,0),0)+IFERROR(VLOOKUP($B30,'2020'!A:N,5,0),0)+IFERROR(VLOOKUP($B30,'2021'!A:N,5,0),0)+IFERROR(VLOOKUP($B30,'2022'!A:N,5,0),0)+IFERROR(VLOOKUP($B30,'2023'!A:N,5,0),0)+IFERROR(VLOOKUP($B30,'2024'!A:N,5,0),0)+IFERROR(VLOOKUP($B30,'2025'!A:N,5,0),0)</f>
        <v>1</v>
      </c>
      <c r="G30" s="21">
        <f>IFERROR((IFERROR(VLOOKUP($B30,'2022'!A:N,6,0),0)+IFERROR(VLOOKUP($B30,'2023'!A:N,6,0),0)+IFERROR(VLOOKUP($B30,'2024'!A:N,6,0),0)+IFERROR(VLOOKUP($B30,'2025'!A:N,6,0),0))/(COUNTIF('2022'!A:A,B30)+COUNTIF('2023'!A:A,B30)+COUNTIF('2024'!A:A,B30)+COUNTIF('2025'!A:A,B30)),100)</f>
        <v>110.66666666666667</v>
      </c>
      <c r="H30" s="12">
        <f>IFERROR((IFERROR(VLOOKUP($B30,'2022'!A:N,7,0),0)+IFERROR(VLOOKUP($B30,'2023'!A:N,7,0),0)+IFERROR(VLOOKUP($B30,'2024'!A:N,7,0),0)+IFERROR(VLOOKUP($B30,'2025'!A:N,7,0),0))/(COUNTIF('2022'!A:A,B30)+COUNTIF('2023'!A:A,B30)+COUNTIF('2024'!A:A,B30)+COUNTIF('2025'!A:A,B30)),100)</f>
        <v>82</v>
      </c>
      <c r="I30" s="12">
        <f>IFERROR(VLOOKUP($B30,'2022'!A:N,8,0),0)+IFERROR(VLOOKUP($B30,'2023'!A:N,8,0),0)+IFERROR(VLOOKUP($B30,'2024'!A:N,8,0),0)+IFERROR(VLOOKUP($B30,'2025'!A:N,8,0),0)</f>
        <v>2</v>
      </c>
      <c r="J30" s="12">
        <f>D30-E30</f>
        <v>0</v>
      </c>
      <c r="K30" s="12">
        <f>RANK(J30,J:J,0)</f>
        <v>19</v>
      </c>
      <c r="L30" s="12">
        <f>RANK(H30,H:H,1)</f>
        <v>34</v>
      </c>
      <c r="M30" s="12">
        <f>RANK(I30,I:I,0)</f>
        <v>20</v>
      </c>
      <c r="N30" s="12">
        <f>(40-K30)*3+(40-M30)*2+(40-L30)</f>
        <v>109</v>
      </c>
      <c r="O30" s="37">
        <f>RANK(N30,N:N,0)</f>
        <v>24</v>
      </c>
      <c r="P30" s="32">
        <f>COUNTIFS('2018'!$P:$P,$B30,'2018'!$Y:$Y,P$2)+COUNTIFS('2019'!$P:$P,$B30,'2019'!$Y:$Y,P$2)+COUNTIFS('2020'!$P:$P,$B30,'2020'!$Y:$Y,P$2)+COUNTIFS('2021'!$P:$P,$B30,'2021'!$Y:$Y,P$2)+COUNTIFS('2022'!$P:$P,$B30,'2022'!$Y:$Y,P$2)+COUNTIFS('2023'!$P:$P,$B30,'2023'!$Y:$Y,P$2)+COUNTIFS('2024'!$P:$P,$B30,'2024'!$Y:$Y,P$2)+COUNTIFS('2025'!$P:$P,$B30,'2025'!$Y:$Y,P$2)</f>
        <v>2</v>
      </c>
      <c r="Q30" s="33">
        <f>COUNTIFS('2018'!$P:$P,$B30,'2018'!$Y:$Y,Q$2)+COUNTIFS('2019'!$P:$P,$B30,'2019'!$Y:$Y,Q$2)+COUNTIFS('2020'!$P:$P,$B30,'2020'!$Y:$Y,Q$2)+COUNTIFS('2021'!$P:$P,$B30,'2021'!$Y:$Y,Q$2)+COUNTIFS('2022'!$P:$P,$B30,'2022'!$Y:$Y,Q$2)+COUNTIFS('2023'!$P:$P,$B30,'2023'!$Y:$Y,Q$2)+COUNTIFS('2024'!$P:$P,$B30,'2024'!$Y:$Y,Q$2)+COUNTIFS('2025'!$P:$P,$B30,'2025'!$Y:$Y,Q$2)</f>
        <v>0</v>
      </c>
      <c r="R30" s="33">
        <f>COUNTIFS('2018'!$P:$P,$B30,'2018'!$Y:$Y,R$2)+COUNTIFS('2019'!$P:$P,$B30,'2019'!$Y:$Y,R$2)+COUNTIFS('2020'!$P:$P,$B30,'2020'!$Y:$Y,R$2)+COUNTIFS('2021'!$P:$P,$B30,'2021'!$Y:$Y,R$2)+COUNTIFS('2022'!$P:$P,$B30,'2022'!$Y:$Y,R$2)+COUNTIFS('2023'!$P:$P,$B30,'2023'!$Y:$Y,R$2)+COUNTIFS('2024'!$P:$P,$B30,'2024'!$Y:$Y,R$2)+COUNTIFS('2025'!$P:$P,$B30,'2025'!$Y:$Y,R$2)</f>
        <v>1</v>
      </c>
      <c r="S30" s="15">
        <f>IFERROR((SUMIF('2022'!$P:$P,$B30,'2022'!$W:$W)+SUMIF('2023'!$P:$P,$B30,'2023'!$W:$W)+SUMIF('2024'!$P:$P,$B30,'2024'!$W:$W)+SUMIF('2025'!$P:$P,$B30,'2025'!$W:$W))/(COUNTIF('2022'!A:A,B30)+COUNTIF('2023'!A:A,B30)+COUNTIF('2024'!A:A,B30)+COUNTIF('2025'!A:A,B30)),100)</f>
        <v>77.666666666666671</v>
      </c>
      <c r="T30" s="15">
        <f>IFERROR((SUMIF('2022'!$P:$P,$B30,'2022'!$X:$X)+SUMIF('2023'!$P:$P,$B30,'2023'!$X:$X)+SUMIF('2024'!$P:$P,$B30,'2024'!$X:$X)+SUMIF('2025'!$P:$P,$B30,'2025'!$X:$X))/(COUNTIF('2022'!A:A,B30)+COUNTIF('2023'!A:A,B30)+COUNTIF('2024'!A:A,B30)+COUNTIF('2025'!A:A,B30)),100)</f>
        <v>71.666666666666671</v>
      </c>
      <c r="U30" s="12">
        <f>IFERROR(VLOOKUP($B30,'2022'!$P:$U,6,0),0)+IFERROR(VLOOKUP($B30,'2023'!$P:$U,6,0),0)+IFERROR(VLOOKUP($B30,'2024'!$P:$U,6,0),0)+IFERROR(VLOOKUP($B30,'2025'!$P:$U,6,0),0)</f>
        <v>9</v>
      </c>
      <c r="V30" s="14">
        <f>P30-Q30</f>
        <v>2</v>
      </c>
      <c r="W30" s="12">
        <f>RANK(V30,V:V,0)</f>
        <v>3</v>
      </c>
      <c r="X30" s="12">
        <f>RANK(T30,T:T,1)</f>
        <v>18</v>
      </c>
      <c r="Y30" s="12">
        <f>RANK(U30,U:U,0)</f>
        <v>3</v>
      </c>
      <c r="Z30" s="12">
        <f>(40-W30)*3+(40-Y30)*2+(40-X30)</f>
        <v>207</v>
      </c>
      <c r="AA30" s="37">
        <f>RANK(Z30,Z:Z,0)</f>
        <v>4</v>
      </c>
      <c r="AB30" s="32">
        <f>COUNTIFS('2018'!$AA:$AA,$B30,'2018'!$AJ:$AJ,AB$2)+COUNTIFS('2019'!$AA:$AA,$B30,'2019'!$AJ:$AJ,AB$2)+COUNTIFS('2020'!$AA:$AA,$B30,'2020'!$AJ:$AJ,AB$2)+COUNTIFS('2021'!$AA:$AA,$B30,'2021'!$AJ:$AJ,AB$2)+COUNTIFS('2022'!$AA:$AA,$B30,'2022'!$AJ:$AJ,AB$2)+COUNTIFS('2023'!$AA:$AA,$B30,'2023'!$AJ:$AJ,AB$2)+COUNTIFS('2024'!$AA:$AA,$B30,'2024'!$AJ:$AJ,AB$2)+COUNTIFS('2025'!$AA:$AA,$B30,'2025'!$AJ:$AJ,AB$2)</f>
        <v>0</v>
      </c>
      <c r="AC30" s="33">
        <f>COUNTIFS('2018'!$AA:$AA,$B30,'2018'!$AJ:$AJ,AC$2)+COUNTIFS('2019'!$AA:$AA,$B30,'2019'!$AJ:$AJ,AC$2)+COUNTIFS('2020'!$AA:$AA,$B30,'2020'!$AJ:$AJ,AC$2)+COUNTIFS('2021'!$AA:$AA,$B30,'2021'!$AJ:$AJ,AC$2)+COUNTIFS('2022'!$AA:$AA,$B30,'2022'!$AJ:$AJ,AC$2)+COUNTIFS('2023'!$AA:$AA,$B30,'2023'!$AJ:$AJ,AC$2)+COUNTIFS('2024'!$AA:$AA,$B30,'2024'!$AJ:$AJ,AC$2)+COUNTIFS('2025'!$AA:$AA,$B30,'2025'!$AJ:$AJ,AC$2)</f>
        <v>3</v>
      </c>
      <c r="AD30" s="33">
        <f>COUNTIFS('2018'!$AA:$AA,$B30,'2018'!$AJ:$AJ,AD$2)+COUNTIFS('2019'!$AA:$AA,$B30,'2019'!$AJ:$AJ,AD$2)+COUNTIFS('2020'!$AA:$AA,$B30,'2020'!$AJ:$AJ,AD$2)+COUNTIFS('2021'!$AA:$AA,$B30,'2021'!$AJ:$AJ,AD$2)+COUNTIFS('2022'!$AA:$AA,$B30,'2022'!$AJ:$AJ,AD$2)+COUNTIFS('2023'!$AA:$AA,$B30,'2023'!$AJ:$AJ,AD$2)+COUNTIFS('2024'!$AA:$AA,$B30,'2024'!$AJ:$AJ,AD$2)+COUNTIFS('2025'!$AA:$AA,$B30,'2025'!$AJ:$AJ,AD$2)</f>
        <v>0</v>
      </c>
      <c r="AE30" s="15">
        <f>IFERROR((SUMIF('2022'!$AA:$AA,$B30,'2022'!$AH:$AH)+SUMIF('2023'!$AA:$AA,$B30,'2023'!$AH:$AH)+SUMIF('2024'!$AA:$AA,$B30,'2024'!$AH:$AH)+SUMIF('2025'!$AA:$AA,$B30,'2025'!$AH:$AH))/(COUNTIF('2022'!A:A,B30)+COUNTIF('2023'!A:A,B30)+COUNTIF('2024'!A:A,B30)+COUNTIF('2025'!A:A,B30)),100)</f>
        <v>109.33333333333333</v>
      </c>
      <c r="AF30" s="15">
        <f>IFERROR((SUMIF('2022'!$AA:$AA,$B30,'2022'!$AI:$AI)+SUMIF('2023'!$AA:$AA,$B30,'2023'!$AI:$AI)+SUMIF('2024'!$AA:$AA,$B30,'2024'!$AI:$AI)+SUMIF('2025'!$AA:$AA,$B30,'2025'!$AI:$AI))/(COUNTIF('2022'!A:A,B30)+COUNTIF('2023'!A:A,B30)+COUNTIF('2024'!A:A,B30)+COUNTIF('2025'!A:A,B30)),100)</f>
        <v>81</v>
      </c>
      <c r="AG30" s="12">
        <f>IFERROR(VLOOKUP($B30,'2022'!$AA:$AF,6,0),0)+IFERROR(VLOOKUP($B30,'2023'!$AA:$AF,6,0),0)+IFERROR(VLOOKUP($B30,'2024'!$AA:$AF,6,0),0)+IFERROR(VLOOKUP($B30,'2025'!$AA:$AF,6,0),0)</f>
        <v>-9</v>
      </c>
      <c r="AH30" s="14">
        <f>AB30-AC30</f>
        <v>-3</v>
      </c>
      <c r="AI30" s="12">
        <f>RANK(AH30,AH:AH,0)</f>
        <v>42</v>
      </c>
      <c r="AJ30" s="12">
        <f>RANK(AF30,AF:AF,1)</f>
        <v>32</v>
      </c>
      <c r="AK30" s="12">
        <f>RANK(AG30,AG:AG,0)</f>
        <v>41</v>
      </c>
      <c r="AL30" s="12">
        <f>(40-AI30)*3+(40-AK30)*2+(40-AJ30)</f>
        <v>0</v>
      </c>
      <c r="AM30" s="37">
        <f>RANK(AL30,AL:AL,0)</f>
        <v>44</v>
      </c>
      <c r="AN30" s="32">
        <f>COUNTIFS('2018'!$AL:$AL,$B30,'2018'!$AU:$AU,AN$2)+COUNTIFS('2019'!$AL:$AL,$B30,'2019'!$AU:$AU,AN$2)+COUNTIFS('2020'!$AL:$AL,$B30,'2020'!$AU:$AU,AN$2)+COUNTIFS('2021'!$AL:$AL,$B30,'2021'!$AU:$AU,AN$2)+COUNTIFS('2022'!$AL:$AL,$B30,'2022'!$AU:$AU,AN$2)+COUNTIFS('2023'!$AL:$AL,$B30,'2023'!$AU:$AU,AN$2)+COUNTIFS('2024'!$AL:$AL,$B30,'2024'!$AU:$AU,AN$2)+COUNTIFS('2025'!$AL:$AL,$B30,'2025'!$AU:$AU,AN$2)</f>
        <v>2</v>
      </c>
      <c r="AO30" s="33">
        <f>COUNTIFS('2018'!$AL:$AL,$B30,'2018'!$AU:$AU,AO$2)+COUNTIFS('2019'!$AL:$AL,$B30,'2019'!$AU:$AU,AO$2)+COUNTIFS('2020'!$AL:$AL,$B30,'2020'!$AU:$AU,AO$2)+COUNTIFS('2021'!$AL:$AL,$B30,'2021'!$AU:$AU,AO$2)+COUNTIFS('2022'!$AL:$AL,$B30,'2022'!$AU:$AU,AO$2)+COUNTIFS('2023'!$AL:$AL,$B30,'2023'!$AU:$AU,AO$2)+COUNTIFS('2024'!$AL:$AL,$B30,'2024'!$AU:$AU,AO$2)+COUNTIFS('2025'!$AL:$AL,$B30,'2025'!$AU:$AU,AO$2)</f>
        <v>1</v>
      </c>
      <c r="AP30" s="33">
        <f>COUNTIFS('2018'!$AL:$AL,$B30,'2018'!$AU:$AU,AP$2)+COUNTIFS('2019'!$AL:$AL,$B30,'2019'!$AU:$AU,AP$2)+COUNTIFS('2020'!$AL:$AL,$B30,'2020'!$AU:$AU,AP$2)+COUNTIFS('2021'!$AL:$AL,$B30,'2021'!$AU:$AU,AP$2)+COUNTIFS('2022'!$AL:$AL,$B30,'2022'!$AU:$AU,AP$2)+COUNTIFS('2023'!$AL:$AL,$B30,'2023'!$AU:$AU,AP$2)+COUNTIFS('2024'!$AL:$AL,$B30,'2024'!$AU:$AU,AP$2)+COUNTIFS('2025'!$AL:$AL,$B30,'2025'!$AU:$AU,AP$2)</f>
        <v>0</v>
      </c>
      <c r="AQ30" s="15">
        <f>IFERROR((SUMIF('2022'!$AL:$AL,$B30,'2022'!$AS:$AS)+SUMIF('2023'!$AL:$AL,$B30,'2023'!$AS:$AS)+SUMIF('2024'!$AL:$AL,$B30,'2024'!$AS:$AS)+SUMIF('2025'!$AL:$AL,$B30,'2025'!$AS:$AS))/(COUNTIF('2022'!A:A,B30)+COUNTIF('2023'!A:A,B30)+COUNTIF('2024'!A:A,B30)+COUNTIF('2025'!A:A,B30)),100)</f>
        <v>112</v>
      </c>
      <c r="AR30" s="15">
        <f>IFERROR((SUMIF('2022'!$AL:$AL,$B30,'2022'!$AT:$AT)+SUMIF('2023'!$AL:$AL,$B30,'2023'!$AT:$AT)+SUMIF('2024'!$AL:$AL,$B30,'2024'!$AT:$AT)+SUMIF('2025'!$AL:$AL,$B30,'2025'!$AT:$AT))/(COUNTIF('2022'!A:A,B30)+COUNTIF('2023'!A:A,B30)+COUNTIF('2024'!A:A,B30)+COUNTIF('2025'!A:A,B30)),100)</f>
        <v>83</v>
      </c>
      <c r="AS30" s="12">
        <f>IFERROR(VLOOKUP($B30,'2022'!$AL:$AQ,6,0),0)+IFERROR(VLOOKUP($B30,'2023'!$AL:$AQ,6,0),0)+IFERROR(VLOOKUP($B30,'2024'!$AL:$AQ,6,0),0)+IFERROR(VLOOKUP($B30,'2025'!$AL:$AQ,6,0),0)</f>
        <v>2</v>
      </c>
      <c r="AT30" s="14">
        <f>AN30-AO30</f>
        <v>1</v>
      </c>
      <c r="AU30" s="12">
        <f>RANK(AT30,AT:AT,0)</f>
        <v>6</v>
      </c>
      <c r="AV30" s="12">
        <f>RANK(AR30,AR:AR,1)</f>
        <v>30</v>
      </c>
      <c r="AW30" s="12">
        <f>RANK(AS30,AS:AS,0)</f>
        <v>14</v>
      </c>
      <c r="AX30" s="12">
        <f>(40-AU30)*3+(40-AW30)*2+(40-AV30)</f>
        <v>164</v>
      </c>
      <c r="AY30" s="37">
        <f>RANK(AX30,AX:AX,0)</f>
        <v>11</v>
      </c>
      <c r="AZ30" s="13">
        <f>IFERROR(VLOOKUP(B30,'2018'!A:M,13,0),0)+IFERROR(VLOOKUP(B30,'2019'!A:M,13,0),0)+IFERROR(VLOOKUP(B30,'2020'!A:M,13,0),0)+IFERROR(VLOOKUP(B30,'2021'!A:M,13,0),0)+IFERROR(VLOOKUP(B30,'2022'!A:M,13,0),0)+IFERROR(VLOOKUP(B30,'2023'!A:M,13,0),0)+IFERROR(VLOOKUP(B30,'2024'!A:M,13,0),0)+IFERROR(VLOOKUP(B30,'2025'!A:M,13,0),0)</f>
        <v>241</v>
      </c>
      <c r="BA30" s="14">
        <f>IFERROR(VLOOKUP($B30,'2018'!$A:$N,14,0),17)</f>
        <v>17</v>
      </c>
      <c r="BB30" s="14">
        <f>IFERROR(VLOOKUP($B30,'2019'!$A:$N,14,0),17)</f>
        <v>17</v>
      </c>
      <c r="BC30" s="14">
        <f>IFERROR(VLOOKUP($B30,'2020'!$A:$N,14,0),25)</f>
        <v>25</v>
      </c>
      <c r="BD30" s="14">
        <f>IFERROR(VLOOKUP($B30,'2021'!$A:$N,14,0),25)</f>
        <v>25</v>
      </c>
      <c r="BE30" s="14">
        <f>IFERROR(VLOOKUP($B30,'2022'!$A:$N,14,0),25)</f>
        <v>15</v>
      </c>
      <c r="BF30" s="14">
        <f>IFERROR(VLOOKUP($B30,'2023'!$A:$N,14,0),25)</f>
        <v>25</v>
      </c>
      <c r="BG30" s="14">
        <f>IFERROR(VLOOKUP($B30,'2024'!$A:$N,14,0),29)</f>
        <v>12</v>
      </c>
      <c r="BH30" s="14">
        <f>IFERROR(VLOOKUP($B30,'2025'!$A:$N,14,0),25)</f>
        <v>16</v>
      </c>
      <c r="BI30" s="27">
        <f>17-BA30+17-BB30+25-BC30+25-BD30+25-BE30+25-BF30+29-BG30+25-BH30</f>
        <v>36</v>
      </c>
    </row>
    <row r="31" spans="1:67" customFormat="1" x14ac:dyDescent="0.2">
      <c r="A31" s="39">
        <f>RANK(BI31,BI:BI,0)</f>
        <v>29</v>
      </c>
      <c r="B31" t="s">
        <v>9</v>
      </c>
      <c r="C31" s="13">
        <f>COUNTIF('2022'!A:A,B31)+COUNTIF('2023'!A:A,B31)+COUNTIF('2024'!A:A,B31)+COUNTIF('2025'!A:A,B31)+COUNTIF('2021'!A:A,B31)+COUNTIF('2020'!A:A,B31)+COUNTIF('2019'!A:A,B31)+COUNTIF('2018'!A:A,B31)</f>
        <v>2</v>
      </c>
      <c r="D31" s="20">
        <f>IFERROR(VLOOKUP($B31,'2018'!A:N,3,0),0)+IFERROR(VLOOKUP($B31,'2019'!A:N,3,0),0)+IFERROR(VLOOKUP($B31,'2020'!A:N,3,0),0)++IFERROR(VLOOKUP($B31,'2021'!A:N,3,0),0)+IFERROR(VLOOKUP($B31,'2022'!A:N,3,0),0)+IFERROR(VLOOKUP($B31,'2023'!A:N,3,0),0)+IFERROR(VLOOKUP($B31,'2024'!A:N,3,0),0)+IFERROR(VLOOKUP($B31,'2025'!A:N,3,0),0)</f>
        <v>3</v>
      </c>
      <c r="E31" s="20">
        <f>IFERROR(VLOOKUP($B31,'2018'!A:N,4,0),0)+IFERROR(VLOOKUP($B31,'2019'!A:N,4,0),0)+IFERROR(VLOOKUP($B31,'2020'!A:N,4,0),0)+IFERROR(VLOOKUP($B31,'2021'!A:N,4,0),0)+IFERROR(VLOOKUP($B31,'2022'!A:N,4,0),0)+IFERROR(VLOOKUP($B31,'2023'!A:N,4,0),0)+IFERROR(VLOOKUP($B31,'2024'!A:N,4,0),0)+IFERROR(VLOOKUP($B31,'2025'!A:N,4,0),0)</f>
        <v>3</v>
      </c>
      <c r="F31" s="20">
        <f>IFERROR(VLOOKUP($B31,'2018'!A:N,5,0),0)+IFERROR(VLOOKUP($B31,'2019'!A:N,5,0),0)+IFERROR(VLOOKUP($B31,'2020'!A:N,5,0),0)+IFERROR(VLOOKUP($B31,'2021'!A:N,5,0),0)+IFERROR(VLOOKUP($B31,'2022'!A:N,5,0),0)+IFERROR(VLOOKUP($B31,'2023'!A:N,5,0),0)+IFERROR(VLOOKUP($B31,'2024'!A:N,5,0),0)+IFERROR(VLOOKUP($B31,'2025'!A:N,5,0),0)</f>
        <v>0</v>
      </c>
      <c r="G31" s="21">
        <f>IFERROR((IFERROR(VLOOKUP($B31,'2022'!A:N,6,0),0)+IFERROR(VLOOKUP($B31,'2023'!A:N,6,0),0)+IFERROR(VLOOKUP($B31,'2024'!A:N,6,0),0)+IFERROR(VLOOKUP($B31,'2025'!A:N,6,0),0))/(COUNTIF('2022'!A:A,B31)+COUNTIF('2023'!A:A,B31)+COUNTIF('2024'!A:A,B31)+COUNTIF('2025'!A:A,B31)),100)</f>
        <v>87</v>
      </c>
      <c r="H31" s="12">
        <f>IFERROR((IFERROR(VLOOKUP($B31,'2022'!A:N,7,0),0)+IFERROR(VLOOKUP($B31,'2023'!A:N,7,0),0)+IFERROR(VLOOKUP($B31,'2024'!A:N,7,0),0)+IFERROR(VLOOKUP($B31,'2025'!A:N,7,0),0))/(COUNTIF('2022'!A:A,B31)+COUNTIF('2023'!A:A,B31)+COUNTIF('2024'!A:A,B31)+COUNTIF('2025'!A:A,B31)),100)</f>
        <v>73</v>
      </c>
      <c r="I31" s="12">
        <f>IFERROR(VLOOKUP($B31,'2022'!A:N,8,0),0)+IFERROR(VLOOKUP($B31,'2023'!A:N,8,0),0)+IFERROR(VLOOKUP($B31,'2024'!A:N,8,0),0)+IFERROR(VLOOKUP($B31,'2025'!A:N,8,0),0)</f>
        <v>3</v>
      </c>
      <c r="J31" s="12">
        <f>D31-E31</f>
        <v>0</v>
      </c>
      <c r="K31" s="12">
        <f>RANK(J31,J:J,0)</f>
        <v>19</v>
      </c>
      <c r="L31" s="12">
        <f>RANK(H31,H:H,1)</f>
        <v>4</v>
      </c>
      <c r="M31" s="12">
        <f>RANK(I31,I:I,0)</f>
        <v>14</v>
      </c>
      <c r="N31" s="12">
        <f>(40-K31)*3+(40-M31)*2+(40-L31)</f>
        <v>151</v>
      </c>
      <c r="O31" s="37">
        <f>RANK(N31,N:N,0)</f>
        <v>16</v>
      </c>
      <c r="P31" s="32">
        <f>COUNTIFS('2018'!$P:$P,$B31,'2018'!$Y:$Y,P$2)+COUNTIFS('2019'!$P:$P,$B31,'2019'!$Y:$Y,P$2)+COUNTIFS('2020'!$P:$P,$B31,'2020'!$Y:$Y,P$2)+COUNTIFS('2021'!$P:$P,$B31,'2021'!$Y:$Y,P$2)+COUNTIFS('2022'!$P:$P,$B31,'2022'!$Y:$Y,P$2)+COUNTIFS('2023'!$P:$P,$B31,'2023'!$Y:$Y,P$2)+COUNTIFS('2024'!$P:$P,$B31,'2024'!$Y:$Y,P$2)+COUNTIFS('2025'!$P:$P,$B31,'2025'!$Y:$Y,P$2)</f>
        <v>0</v>
      </c>
      <c r="Q31" s="33">
        <f>COUNTIFS('2018'!$P:$P,$B31,'2018'!$Y:$Y,Q$2)+COUNTIFS('2019'!$P:$P,$B31,'2019'!$Y:$Y,Q$2)+COUNTIFS('2020'!$P:$P,$B31,'2020'!$Y:$Y,Q$2)+COUNTIFS('2021'!$P:$P,$B31,'2021'!$Y:$Y,Q$2)+COUNTIFS('2022'!$P:$P,$B31,'2022'!$Y:$Y,Q$2)+COUNTIFS('2023'!$P:$P,$B31,'2023'!$Y:$Y,Q$2)+COUNTIFS('2024'!$P:$P,$B31,'2024'!$Y:$Y,Q$2)+COUNTIFS('2025'!$P:$P,$B31,'2025'!$Y:$Y,Q$2)</f>
        <v>2</v>
      </c>
      <c r="R31" s="33">
        <f>COUNTIFS('2018'!$P:$P,$B31,'2018'!$Y:$Y,R$2)+COUNTIFS('2019'!$P:$P,$B31,'2019'!$Y:$Y,R$2)+COUNTIFS('2020'!$P:$P,$B31,'2020'!$Y:$Y,R$2)+COUNTIFS('2021'!$P:$P,$B31,'2021'!$Y:$Y,R$2)+COUNTIFS('2022'!$P:$P,$B31,'2022'!$Y:$Y,R$2)+COUNTIFS('2023'!$P:$P,$B31,'2023'!$Y:$Y,R$2)+COUNTIFS('2024'!$P:$P,$B31,'2024'!$Y:$Y,R$2)+COUNTIFS('2025'!$P:$P,$B31,'2025'!$Y:$Y,R$2)</f>
        <v>0</v>
      </c>
      <c r="S31" s="15">
        <f>IFERROR((SUMIF('2022'!$P:$P,$B31,'2022'!$W:$W)+SUMIF('2023'!$P:$P,$B31,'2023'!$W:$W)+SUMIF('2024'!$P:$P,$B31,'2024'!$W:$W)+SUMIF('2025'!$P:$P,$B31,'2025'!$W:$W))/(COUNTIF('2022'!A:A,B31)+COUNTIF('2023'!A:A,B31)+COUNTIF('2024'!A:A,B31)+COUNTIF('2025'!A:A,B31)),100)</f>
        <v>78</v>
      </c>
      <c r="T31" s="15">
        <f>IFERROR((SUMIF('2022'!$P:$P,$B31,'2022'!$X:$X)+SUMIF('2023'!$P:$P,$B31,'2023'!$X:$X)+SUMIF('2024'!$P:$P,$B31,'2024'!$X:$X)+SUMIF('2025'!$P:$P,$B31,'2025'!$X:$X))/(COUNTIF('2022'!A:A,B31)+COUNTIF('2023'!A:A,B31)+COUNTIF('2024'!A:A,B31)+COUNTIF('2025'!A:A,B31)),100)</f>
        <v>72</v>
      </c>
      <c r="U31" s="12">
        <f>IFERROR(VLOOKUP($B31,'2022'!$P:$U,6,0),0)+IFERROR(VLOOKUP($B31,'2023'!$P:$U,6,0),0)+IFERROR(VLOOKUP($B31,'2024'!$P:$U,6,0),0)+IFERROR(VLOOKUP($B31,'2025'!$P:$U,6,0),0)</f>
        <v>-3</v>
      </c>
      <c r="V31" s="14">
        <f>P31-Q31</f>
        <v>-2</v>
      </c>
      <c r="W31" s="12">
        <f>RANK(V31,V:V,0)</f>
        <v>37</v>
      </c>
      <c r="X31" s="12">
        <f>RANK(T31,T:T,1)</f>
        <v>19</v>
      </c>
      <c r="Y31" s="12">
        <f>RANK(U31,U:U,0)</f>
        <v>28</v>
      </c>
      <c r="Z31" s="12">
        <f>(40-W31)*3+(40-Y31)*2+(40-X31)</f>
        <v>54</v>
      </c>
      <c r="AA31" s="37">
        <f>RANK(Z31,Z:Z,0)</f>
        <v>35</v>
      </c>
      <c r="AB31" s="32">
        <f>COUNTIFS('2018'!$AA:$AA,$B31,'2018'!$AJ:$AJ,AB$2)+COUNTIFS('2019'!$AA:$AA,$B31,'2019'!$AJ:$AJ,AB$2)+COUNTIFS('2020'!$AA:$AA,$B31,'2020'!$AJ:$AJ,AB$2)+COUNTIFS('2021'!$AA:$AA,$B31,'2021'!$AJ:$AJ,AB$2)+COUNTIFS('2022'!$AA:$AA,$B31,'2022'!$AJ:$AJ,AB$2)+COUNTIFS('2023'!$AA:$AA,$B31,'2023'!$AJ:$AJ,AB$2)+COUNTIFS('2024'!$AA:$AA,$B31,'2024'!$AJ:$AJ,AB$2)+COUNTIFS('2025'!$AA:$AA,$B31,'2025'!$AJ:$AJ,AB$2)</f>
        <v>2</v>
      </c>
      <c r="AC31" s="33">
        <f>COUNTIFS('2018'!$AA:$AA,$B31,'2018'!$AJ:$AJ,AC$2)+COUNTIFS('2019'!$AA:$AA,$B31,'2019'!$AJ:$AJ,AC$2)+COUNTIFS('2020'!$AA:$AA,$B31,'2020'!$AJ:$AJ,AC$2)+COUNTIFS('2021'!$AA:$AA,$B31,'2021'!$AJ:$AJ,AC$2)+COUNTIFS('2022'!$AA:$AA,$B31,'2022'!$AJ:$AJ,AC$2)+COUNTIFS('2023'!$AA:$AA,$B31,'2023'!$AJ:$AJ,AC$2)+COUNTIFS('2024'!$AA:$AA,$B31,'2024'!$AJ:$AJ,AC$2)+COUNTIFS('2025'!$AA:$AA,$B31,'2025'!$AJ:$AJ,AC$2)</f>
        <v>0</v>
      </c>
      <c r="AD31" s="33">
        <f>COUNTIFS('2018'!$AA:$AA,$B31,'2018'!$AJ:$AJ,AD$2)+COUNTIFS('2019'!$AA:$AA,$B31,'2019'!$AJ:$AJ,AD$2)+COUNTIFS('2020'!$AA:$AA,$B31,'2020'!$AJ:$AJ,AD$2)+COUNTIFS('2021'!$AA:$AA,$B31,'2021'!$AJ:$AJ,AD$2)+COUNTIFS('2022'!$AA:$AA,$B31,'2022'!$AJ:$AJ,AD$2)+COUNTIFS('2023'!$AA:$AA,$B31,'2023'!$AJ:$AJ,AD$2)+COUNTIFS('2024'!$AA:$AA,$B31,'2024'!$AJ:$AJ,AD$2)+COUNTIFS('2025'!$AA:$AA,$B31,'2025'!$AJ:$AJ,AD$2)</f>
        <v>0</v>
      </c>
      <c r="AE31" s="15">
        <f>IFERROR((SUMIF('2022'!$AA:$AA,$B31,'2022'!$AH:$AH)+SUMIF('2023'!$AA:$AA,$B31,'2023'!$AH:$AH)+SUMIF('2024'!$AA:$AA,$B31,'2024'!$AH:$AH)+SUMIF('2025'!$AA:$AA,$B31,'2025'!$AH:$AH))/(COUNTIF('2022'!A:A,B31)+COUNTIF('2023'!A:A,B31)+COUNTIF('2024'!A:A,B31)+COUNTIF('2025'!A:A,B31)),100)</f>
        <v>87</v>
      </c>
      <c r="AF31" s="15">
        <f>IFERROR((SUMIF('2022'!$AA:$AA,$B31,'2022'!$AI:$AI)+SUMIF('2023'!$AA:$AA,$B31,'2023'!$AI:$AI)+SUMIF('2024'!$AA:$AA,$B31,'2024'!$AI:$AI)+SUMIF('2025'!$AA:$AA,$B31,'2025'!$AI:$AI))/(COUNTIF('2022'!A:A,B31)+COUNTIF('2023'!A:A,B31)+COUNTIF('2024'!A:A,B31)+COUNTIF('2025'!A:A,B31)),100)</f>
        <v>73</v>
      </c>
      <c r="AG31" s="12">
        <f>IFERROR(VLOOKUP($B31,'2022'!$AA:$AF,6,0),0)+IFERROR(VLOOKUP($B31,'2023'!$AA:$AF,6,0),0)+IFERROR(VLOOKUP($B31,'2024'!$AA:$AF,6,0),0)+IFERROR(VLOOKUP($B31,'2025'!$AA:$AF,6,0),0)</f>
        <v>6</v>
      </c>
      <c r="AH31" s="14">
        <f>AB31-AC31</f>
        <v>2</v>
      </c>
      <c r="AI31" s="12">
        <f>RANK(AH31,AH:AH,0)</f>
        <v>5</v>
      </c>
      <c r="AJ31" s="12">
        <f>RANK(AF31,AF:AF,1)</f>
        <v>6</v>
      </c>
      <c r="AK31" s="12">
        <f>RANK(AG31,AG:AG,0)</f>
        <v>8</v>
      </c>
      <c r="AL31" s="12">
        <f>(40-AI31)*3+(40-AK31)*2+(40-AJ31)</f>
        <v>203</v>
      </c>
      <c r="AM31" s="37">
        <f>RANK(AL31,AL:AL,0)</f>
        <v>6</v>
      </c>
      <c r="AN31" s="32">
        <f>COUNTIFS('2018'!$AL:$AL,$B31,'2018'!$AU:$AU,AN$2)+COUNTIFS('2019'!$AL:$AL,$B31,'2019'!$AU:$AU,AN$2)+COUNTIFS('2020'!$AL:$AL,$B31,'2020'!$AU:$AU,AN$2)+COUNTIFS('2021'!$AL:$AL,$B31,'2021'!$AU:$AU,AN$2)+COUNTIFS('2022'!$AL:$AL,$B31,'2022'!$AU:$AU,AN$2)+COUNTIFS('2023'!$AL:$AL,$B31,'2023'!$AU:$AU,AN$2)+COUNTIFS('2024'!$AL:$AL,$B31,'2024'!$AU:$AU,AN$2)+COUNTIFS('2025'!$AL:$AL,$B31,'2025'!$AU:$AU,AN$2)</f>
        <v>1</v>
      </c>
      <c r="AO31" s="33">
        <f>COUNTIFS('2018'!$AL:$AL,$B31,'2018'!$AU:$AU,AO$2)+COUNTIFS('2019'!$AL:$AL,$B31,'2019'!$AU:$AU,AO$2)+COUNTIFS('2020'!$AL:$AL,$B31,'2020'!$AU:$AU,AO$2)+COUNTIFS('2021'!$AL:$AL,$B31,'2021'!$AU:$AU,AO$2)+COUNTIFS('2022'!$AL:$AL,$B31,'2022'!$AU:$AU,AO$2)+COUNTIFS('2023'!$AL:$AL,$B31,'2023'!$AU:$AU,AO$2)+COUNTIFS('2024'!$AL:$AL,$B31,'2024'!$AU:$AU,AO$2)+COUNTIFS('2025'!$AL:$AL,$B31,'2025'!$AU:$AU,AO$2)</f>
        <v>1</v>
      </c>
      <c r="AP31" s="33">
        <f>COUNTIFS('2018'!$AL:$AL,$B31,'2018'!$AU:$AU,AP$2)+COUNTIFS('2019'!$AL:$AL,$B31,'2019'!$AU:$AU,AP$2)+COUNTIFS('2020'!$AL:$AL,$B31,'2020'!$AU:$AU,AP$2)+COUNTIFS('2021'!$AL:$AL,$B31,'2021'!$AU:$AU,AP$2)+COUNTIFS('2022'!$AL:$AL,$B31,'2022'!$AU:$AU,AP$2)+COUNTIFS('2023'!$AL:$AL,$B31,'2023'!$AU:$AU,AP$2)+COUNTIFS('2024'!$AL:$AL,$B31,'2024'!$AU:$AU,AP$2)+COUNTIFS('2025'!$AL:$AL,$B31,'2025'!$AU:$AU,AP$2)</f>
        <v>0</v>
      </c>
      <c r="AQ31" s="15">
        <f>IFERROR((SUMIF('2022'!$AL:$AL,$B31,'2022'!$AS:$AS)+SUMIF('2023'!$AL:$AL,$B31,'2023'!$AS:$AS)+SUMIF('2024'!$AL:$AL,$B31,'2024'!$AS:$AS)+SUMIF('2025'!$AL:$AL,$B31,'2025'!$AS:$AS))/(COUNTIF('2022'!A:A,B31)+COUNTIF('2023'!A:A,B31)+COUNTIF('2024'!A:A,B31)+COUNTIF('2025'!A:A,B31)),100)</f>
        <v>87</v>
      </c>
      <c r="AR31" s="15">
        <f>IFERROR((SUMIF('2022'!$AL:$AL,$B31,'2022'!$AT:$AT)+SUMIF('2023'!$AL:$AL,$B31,'2023'!$AT:$AT)+SUMIF('2024'!$AL:$AL,$B31,'2024'!$AT:$AT)+SUMIF('2025'!$AL:$AL,$B31,'2025'!$AT:$AT))/(COUNTIF('2022'!A:A,B31)+COUNTIF('2023'!A:A,B31)+COUNTIF('2024'!A:A,B31)+COUNTIF('2025'!A:A,B31)),100)</f>
        <v>73</v>
      </c>
      <c r="AS31" s="12">
        <f>IFERROR(VLOOKUP($B31,'2022'!$AL:$AQ,6,0),0)+IFERROR(VLOOKUP($B31,'2023'!$AL:$AQ,6,0),0)+IFERROR(VLOOKUP($B31,'2024'!$AL:$AQ,6,0),0)+IFERROR(VLOOKUP($B31,'2025'!$AL:$AQ,6,0),0)</f>
        <v>0</v>
      </c>
      <c r="AT31" s="14">
        <f>AN31-AO31</f>
        <v>0</v>
      </c>
      <c r="AU31" s="12">
        <f>RANK(AT31,AT:AT,0)</f>
        <v>12</v>
      </c>
      <c r="AV31" s="12">
        <f>RANK(AR31,AR:AR,1)</f>
        <v>4</v>
      </c>
      <c r="AW31" s="12">
        <f>RANK(AS31,AS:AS,0)</f>
        <v>19</v>
      </c>
      <c r="AX31" s="12">
        <f>(40-AU31)*3+(40-AW31)*2+(40-AV31)</f>
        <v>162</v>
      </c>
      <c r="AY31" s="37">
        <f>RANK(AX31,AX:AX,0)</f>
        <v>12</v>
      </c>
      <c r="AZ31" s="13">
        <f>IFERROR(VLOOKUP(B31,'2018'!A:M,13,0),0)+IFERROR(VLOOKUP(B31,'2019'!A:M,13,0),0)+IFERROR(VLOOKUP(B31,'2020'!A:M,13,0),0)+IFERROR(VLOOKUP(B31,'2021'!A:M,13,0),0)+IFERROR(VLOOKUP(B31,'2022'!A:M,13,0),0)+IFERROR(VLOOKUP(B31,'2023'!A:M,13,0),0)+IFERROR(VLOOKUP(B31,'2024'!A:M,13,0),0)+IFERROR(VLOOKUP(B31,'2025'!A:M,13,0),0)</f>
        <v>202</v>
      </c>
      <c r="BA31" s="14">
        <f>IFERROR(VLOOKUP($B31,'2018'!$A:$N,14,0),17)</f>
        <v>17</v>
      </c>
      <c r="BB31" s="14">
        <f>IFERROR(VLOOKUP($B31,'2019'!$A:$N,14,0),17)</f>
        <v>17</v>
      </c>
      <c r="BC31" s="14">
        <f>IFERROR(VLOOKUP($B31,'2020'!$A:$N,14,0),25)</f>
        <v>25</v>
      </c>
      <c r="BD31" s="14">
        <f>IFERROR(VLOOKUP($B31,'2021'!$A:$N,14,0),25)</f>
        <v>25</v>
      </c>
      <c r="BE31" s="14">
        <f>IFERROR(VLOOKUP($B31,'2022'!$A:$N,14,0),25)</f>
        <v>25</v>
      </c>
      <c r="BF31" s="14">
        <f>IFERROR(VLOOKUP($B31,'2023'!$A:$N,14,0),25)</f>
        <v>25</v>
      </c>
      <c r="BG31" s="14">
        <f>IFERROR(VLOOKUP($B31,'2024'!$A:$N,14,0),29)</f>
        <v>15</v>
      </c>
      <c r="BH31" s="14">
        <f>IFERROR(VLOOKUP($B31,'2025'!$A:$N,14,0),25)</f>
        <v>4</v>
      </c>
      <c r="BI31" s="27">
        <f>17-BA31+17-BB31+25-BC31+25-BD31+25-BE31+25-BF31+29-BG31+25-BH31</f>
        <v>35</v>
      </c>
    </row>
    <row r="32" spans="1:67" customFormat="1" x14ac:dyDescent="0.2">
      <c r="A32" s="39">
        <f>RANK(BI32,BI:BI,0)</f>
        <v>30</v>
      </c>
      <c r="B32" t="s">
        <v>20</v>
      </c>
      <c r="C32" s="13">
        <f>COUNTIF('2022'!A:A,B32)+COUNTIF('2023'!A:A,B32)+COUNTIF('2024'!A:A,B32)+COUNTIF('2025'!A:A,B32)+COUNTIF('2021'!A:A,B32)+COUNTIF('2020'!A:A,B32)+COUNTIF('2019'!A:A,B32)+COUNTIF('2018'!A:A,B32)</f>
        <v>5</v>
      </c>
      <c r="D32" s="20">
        <f>IFERROR(VLOOKUP($B32,'2018'!A:N,3,0),0)+IFERROR(VLOOKUP($B32,'2019'!A:N,3,0),0)+IFERROR(VLOOKUP($B32,'2020'!A:N,3,0),0)++IFERROR(VLOOKUP($B32,'2021'!A:N,3,0),0)+IFERROR(VLOOKUP($B32,'2022'!A:N,3,0),0)+IFERROR(VLOOKUP($B32,'2023'!A:N,3,0),0)+IFERROR(VLOOKUP($B32,'2024'!A:N,3,0),0)+IFERROR(VLOOKUP($B32,'2025'!A:N,3,0),0)</f>
        <v>1</v>
      </c>
      <c r="E32" s="20">
        <f>IFERROR(VLOOKUP($B32,'2018'!A:N,4,0),0)+IFERROR(VLOOKUP($B32,'2019'!A:N,4,0),0)+IFERROR(VLOOKUP($B32,'2020'!A:N,4,0),0)+IFERROR(VLOOKUP($B32,'2021'!A:N,4,0),0)+IFERROR(VLOOKUP($B32,'2022'!A:N,4,0),0)+IFERROR(VLOOKUP($B32,'2023'!A:N,4,0),0)+IFERROR(VLOOKUP($B32,'2024'!A:N,4,0),0)+IFERROR(VLOOKUP($B32,'2025'!A:N,4,0),0)</f>
        <v>11</v>
      </c>
      <c r="F32" s="20">
        <f>IFERROR(VLOOKUP($B32,'2018'!A:N,5,0),0)+IFERROR(VLOOKUP($B32,'2019'!A:N,5,0),0)+IFERROR(VLOOKUP($B32,'2020'!A:N,5,0),0)+IFERROR(VLOOKUP($B32,'2021'!A:N,5,0),0)+IFERROR(VLOOKUP($B32,'2022'!A:N,5,0),0)+IFERROR(VLOOKUP($B32,'2023'!A:N,5,0),0)+IFERROR(VLOOKUP($B32,'2024'!A:N,5,0),0)+IFERROR(VLOOKUP($B32,'2025'!A:N,5,0),0)</f>
        <v>3</v>
      </c>
      <c r="G32" s="21">
        <f>IFERROR((IFERROR(VLOOKUP($B32,'2022'!A:N,6,0),0)+IFERROR(VLOOKUP($B32,'2023'!A:N,6,0),0)+IFERROR(VLOOKUP($B32,'2024'!A:N,6,0),0)+IFERROR(VLOOKUP($B32,'2025'!A:N,6,0),0))/(COUNTIF('2022'!A:A,B32)+COUNTIF('2023'!A:A,B32)+COUNTIF('2024'!A:A,B32)+COUNTIF('2025'!A:A,B32)),100)</f>
        <v>108.33333333333333</v>
      </c>
      <c r="H32" s="12">
        <f>IFERROR((IFERROR(VLOOKUP($B32,'2022'!A:N,7,0),0)+IFERROR(VLOOKUP($B32,'2023'!A:N,7,0),0)+IFERROR(VLOOKUP($B32,'2024'!A:N,7,0),0)+IFERROR(VLOOKUP($B32,'2025'!A:N,7,0),0))/(COUNTIF('2022'!A:A,B32)+COUNTIF('2023'!A:A,B32)+COUNTIF('2024'!A:A,B32)+COUNTIF('2025'!A:A,B32)),100)</f>
        <v>81.5</v>
      </c>
      <c r="I32" s="12">
        <f>IFERROR(VLOOKUP($B32,'2022'!A:N,8,0),0)+IFERROR(VLOOKUP($B32,'2023'!A:N,8,0),0)+IFERROR(VLOOKUP($B32,'2024'!A:N,8,0),0)+IFERROR(VLOOKUP($B32,'2025'!A:N,8,0),0)</f>
        <v>-28</v>
      </c>
      <c r="J32" s="12">
        <f>D32-E32</f>
        <v>-10</v>
      </c>
      <c r="K32" s="12">
        <f>RANK(J32,J:J,0)</f>
        <v>44</v>
      </c>
      <c r="L32" s="12">
        <f>RANK(H32,H:H,1)</f>
        <v>33</v>
      </c>
      <c r="M32" s="12">
        <f>RANK(I32,I:I,0)</f>
        <v>44</v>
      </c>
      <c r="N32" s="12">
        <f>(40-K32)*3+(40-M32)*2+(40-L32)</f>
        <v>-13</v>
      </c>
      <c r="O32" s="37">
        <f>RANK(N32,N:N,0)</f>
        <v>44</v>
      </c>
      <c r="P32" s="32">
        <f>COUNTIFS('2018'!$P:$P,$B32,'2018'!$Y:$Y,P$2)+COUNTIFS('2019'!$P:$P,$B32,'2019'!$Y:$Y,P$2)+COUNTIFS('2020'!$P:$P,$B32,'2020'!$Y:$Y,P$2)+COUNTIFS('2021'!$P:$P,$B32,'2021'!$Y:$Y,P$2)+COUNTIFS('2022'!$P:$P,$B32,'2022'!$Y:$Y,P$2)+COUNTIFS('2023'!$P:$P,$B32,'2023'!$Y:$Y,P$2)+COUNTIFS('2024'!$P:$P,$B32,'2024'!$Y:$Y,P$2)+COUNTIFS('2025'!$P:$P,$B32,'2025'!$Y:$Y,P$2)</f>
        <v>0</v>
      </c>
      <c r="Q32" s="33">
        <f>COUNTIFS('2018'!$P:$P,$B32,'2018'!$Y:$Y,Q$2)+COUNTIFS('2019'!$P:$P,$B32,'2019'!$Y:$Y,Q$2)+COUNTIFS('2020'!$P:$P,$B32,'2020'!$Y:$Y,Q$2)+COUNTIFS('2021'!$P:$P,$B32,'2021'!$Y:$Y,Q$2)+COUNTIFS('2022'!$P:$P,$B32,'2022'!$Y:$Y,Q$2)+COUNTIFS('2023'!$P:$P,$B32,'2023'!$Y:$Y,Q$2)+COUNTIFS('2024'!$P:$P,$B32,'2024'!$Y:$Y,Q$2)+COUNTIFS('2025'!$P:$P,$B32,'2025'!$Y:$Y,Q$2)</f>
        <v>4</v>
      </c>
      <c r="R32" s="33">
        <f>COUNTIFS('2018'!$P:$P,$B32,'2018'!$Y:$Y,R$2)+COUNTIFS('2019'!$P:$P,$B32,'2019'!$Y:$Y,R$2)+COUNTIFS('2020'!$P:$P,$B32,'2020'!$Y:$Y,R$2)+COUNTIFS('2021'!$P:$P,$B32,'2021'!$Y:$Y,R$2)+COUNTIFS('2022'!$P:$P,$B32,'2022'!$Y:$Y,R$2)+COUNTIFS('2023'!$P:$P,$B32,'2023'!$Y:$Y,R$2)+COUNTIFS('2024'!$P:$P,$B32,'2024'!$Y:$Y,R$2)+COUNTIFS('2025'!$P:$P,$B32,'2025'!$Y:$Y,R$2)</f>
        <v>1</v>
      </c>
      <c r="S32" s="15">
        <f>IFERROR((SUMIF('2022'!$P:$P,$B32,'2022'!$W:$W)+SUMIF('2023'!$P:$P,$B32,'2023'!$W:$W)+SUMIF('2024'!$P:$P,$B32,'2024'!$W:$W)+SUMIF('2025'!$P:$P,$B32,'2025'!$W:$W))/(COUNTIF('2022'!A:A,B32)+COUNTIF('2023'!A:A,B32)+COUNTIF('2024'!A:A,B32)+COUNTIF('2025'!A:A,B32)),100)</f>
        <v>87</v>
      </c>
      <c r="T32" s="15">
        <f>IFERROR((SUMIF('2022'!$P:$P,$B32,'2022'!$X:$X)+SUMIF('2023'!$P:$P,$B32,'2023'!$X:$X)+SUMIF('2024'!$P:$P,$B32,'2024'!$X:$X)+SUMIF('2025'!$P:$P,$B32,'2025'!$X:$X))/(COUNTIF('2022'!A:A,B32)+COUNTIF('2023'!A:A,B32)+COUNTIF('2024'!A:A,B32)+COUNTIF('2025'!A:A,B32)),100)</f>
        <v>77.666666666666671</v>
      </c>
      <c r="U32" s="12">
        <f>IFERROR(VLOOKUP($B32,'2022'!$P:$U,6,0),0)+IFERROR(VLOOKUP($B32,'2023'!$P:$U,6,0),0)+IFERROR(VLOOKUP($B32,'2024'!$P:$U,6,0),0)+IFERROR(VLOOKUP($B32,'2025'!$P:$U,6,0),0)</f>
        <v>-16</v>
      </c>
      <c r="V32" s="14">
        <f>P32-Q32</f>
        <v>-4</v>
      </c>
      <c r="W32" s="12">
        <f>RANK(V32,V:V,0)</f>
        <v>42</v>
      </c>
      <c r="X32" s="12">
        <f>RANK(T32,T:T,1)</f>
        <v>34</v>
      </c>
      <c r="Y32" s="12">
        <f>RANK(U32,U:U,0)</f>
        <v>43</v>
      </c>
      <c r="Z32" s="12">
        <f>(40-W32)*3+(40-Y32)*2+(40-X32)</f>
        <v>-6</v>
      </c>
      <c r="AA32" s="37">
        <f>RANK(Z32,Z:Z,0)</f>
        <v>43</v>
      </c>
      <c r="AB32" s="32">
        <f>COUNTIFS('2018'!$AA:$AA,$B32,'2018'!$AJ:$AJ,AB$2)+COUNTIFS('2019'!$AA:$AA,$B32,'2019'!$AJ:$AJ,AB$2)+COUNTIFS('2020'!$AA:$AA,$B32,'2020'!$AJ:$AJ,AB$2)+COUNTIFS('2021'!$AA:$AA,$B32,'2021'!$AJ:$AJ,AB$2)+COUNTIFS('2022'!$AA:$AA,$B32,'2022'!$AJ:$AJ,AB$2)+COUNTIFS('2023'!$AA:$AA,$B32,'2023'!$AJ:$AJ,AB$2)+COUNTIFS('2024'!$AA:$AA,$B32,'2024'!$AJ:$AJ,AB$2)+COUNTIFS('2025'!$AA:$AA,$B32,'2025'!$AJ:$AJ,AB$2)</f>
        <v>0</v>
      </c>
      <c r="AC32" s="33">
        <f>COUNTIFS('2018'!$AA:$AA,$B32,'2018'!$AJ:$AJ,AC$2)+COUNTIFS('2019'!$AA:$AA,$B32,'2019'!$AJ:$AJ,AC$2)+COUNTIFS('2020'!$AA:$AA,$B32,'2020'!$AJ:$AJ,AC$2)+COUNTIFS('2021'!$AA:$AA,$B32,'2021'!$AJ:$AJ,AC$2)+COUNTIFS('2022'!$AA:$AA,$B32,'2022'!$AJ:$AJ,AC$2)+COUNTIFS('2023'!$AA:$AA,$B32,'2023'!$AJ:$AJ,AC$2)+COUNTIFS('2024'!$AA:$AA,$B32,'2024'!$AJ:$AJ,AC$2)+COUNTIFS('2025'!$AA:$AA,$B32,'2025'!$AJ:$AJ,AC$2)</f>
        <v>4</v>
      </c>
      <c r="AD32" s="33">
        <f>COUNTIFS('2018'!$AA:$AA,$B32,'2018'!$AJ:$AJ,AD$2)+COUNTIFS('2019'!$AA:$AA,$B32,'2019'!$AJ:$AJ,AD$2)+COUNTIFS('2020'!$AA:$AA,$B32,'2020'!$AJ:$AJ,AD$2)+COUNTIFS('2021'!$AA:$AA,$B32,'2021'!$AJ:$AJ,AD$2)+COUNTIFS('2022'!$AA:$AA,$B32,'2022'!$AJ:$AJ,AD$2)+COUNTIFS('2023'!$AA:$AA,$B32,'2023'!$AJ:$AJ,AD$2)+COUNTIFS('2024'!$AA:$AA,$B32,'2024'!$AJ:$AJ,AD$2)+COUNTIFS('2025'!$AA:$AA,$B32,'2025'!$AJ:$AJ,AD$2)</f>
        <v>1</v>
      </c>
      <c r="AE32" s="15">
        <f>IFERROR((SUMIF('2022'!$AA:$AA,$B32,'2022'!$AH:$AH)+SUMIF('2023'!$AA:$AA,$B32,'2023'!$AH:$AH)+SUMIF('2024'!$AA:$AA,$B32,'2024'!$AH:$AH)+SUMIF('2025'!$AA:$AA,$B32,'2025'!$AH:$AH))/(COUNTIF('2022'!A:A,B32)+COUNTIF('2023'!A:A,B32)+COUNTIF('2024'!A:A,B32)+COUNTIF('2025'!A:A,B32)),100)</f>
        <v>106</v>
      </c>
      <c r="AF32" s="15">
        <f>IFERROR((SUMIF('2022'!$AA:$AA,$B32,'2022'!$AI:$AI)+SUMIF('2023'!$AA:$AA,$B32,'2023'!$AI:$AI)+SUMIF('2024'!$AA:$AA,$B32,'2024'!$AI:$AI)+SUMIF('2025'!$AA:$AA,$B32,'2025'!$AI:$AI))/(COUNTIF('2022'!A:A,B32)+COUNTIF('2023'!A:A,B32)+COUNTIF('2024'!A:A,B32)+COUNTIF('2025'!A:A,B32)),100)</f>
        <v>79</v>
      </c>
      <c r="AG32" s="12">
        <f>IFERROR(VLOOKUP($B32,'2022'!$AA:$AF,6,0),0)+IFERROR(VLOOKUP($B32,'2023'!$AA:$AF,6,0),0)+IFERROR(VLOOKUP($B32,'2024'!$AA:$AF,6,0),0)+IFERROR(VLOOKUP($B32,'2025'!$AA:$AF,6,0),0)</f>
        <v>-7</v>
      </c>
      <c r="AH32" s="14">
        <f>AB32-AC32</f>
        <v>-4</v>
      </c>
      <c r="AI32" s="12">
        <f>RANK(AH32,AH:AH,0)</f>
        <v>44</v>
      </c>
      <c r="AJ32" s="12">
        <f>RANK(AF32,AF:AF,1)</f>
        <v>27</v>
      </c>
      <c r="AK32" s="12">
        <f>RANK(AG32,AG:AG,0)</f>
        <v>36</v>
      </c>
      <c r="AL32" s="12">
        <f>(40-AI32)*3+(40-AK32)*2+(40-AJ32)</f>
        <v>9</v>
      </c>
      <c r="AM32" s="37">
        <f>RANK(AL32,AL:AL,0)</f>
        <v>43</v>
      </c>
      <c r="AN32" s="32">
        <f>COUNTIFS('2018'!$AL:$AL,$B32,'2018'!$AU:$AU,AN$2)+COUNTIFS('2019'!$AL:$AL,$B32,'2019'!$AU:$AU,AN$2)+COUNTIFS('2020'!$AL:$AL,$B32,'2020'!$AU:$AU,AN$2)+COUNTIFS('2021'!$AL:$AL,$B32,'2021'!$AU:$AU,AN$2)+COUNTIFS('2022'!$AL:$AL,$B32,'2022'!$AU:$AU,AN$2)+COUNTIFS('2023'!$AL:$AL,$B32,'2023'!$AU:$AU,AN$2)+COUNTIFS('2024'!$AL:$AL,$B32,'2024'!$AU:$AU,AN$2)+COUNTIFS('2025'!$AL:$AL,$B32,'2025'!$AU:$AU,AN$2)</f>
        <v>1</v>
      </c>
      <c r="AO32" s="33">
        <f>COUNTIFS('2018'!$AL:$AL,$B32,'2018'!$AU:$AU,AO$2)+COUNTIFS('2019'!$AL:$AL,$B32,'2019'!$AU:$AU,AO$2)+COUNTIFS('2020'!$AL:$AL,$B32,'2020'!$AU:$AU,AO$2)+COUNTIFS('2021'!$AL:$AL,$B32,'2021'!$AU:$AU,AO$2)+COUNTIFS('2022'!$AL:$AL,$B32,'2022'!$AU:$AU,AO$2)+COUNTIFS('2023'!$AL:$AL,$B32,'2023'!$AU:$AU,AO$2)+COUNTIFS('2024'!$AL:$AL,$B32,'2024'!$AU:$AU,AO$2)+COUNTIFS('2025'!$AL:$AL,$B32,'2025'!$AU:$AU,AO$2)</f>
        <v>3</v>
      </c>
      <c r="AP32" s="33">
        <f>COUNTIFS('2018'!$AL:$AL,$B32,'2018'!$AU:$AU,AP$2)+COUNTIFS('2019'!$AL:$AL,$B32,'2019'!$AU:$AU,AP$2)+COUNTIFS('2020'!$AL:$AL,$B32,'2020'!$AU:$AU,AP$2)+COUNTIFS('2021'!$AL:$AL,$B32,'2021'!$AU:$AU,AP$2)+COUNTIFS('2022'!$AL:$AL,$B32,'2022'!$AU:$AU,AP$2)+COUNTIFS('2023'!$AL:$AL,$B32,'2023'!$AU:$AU,AP$2)+COUNTIFS('2024'!$AL:$AL,$B32,'2024'!$AU:$AU,AP$2)+COUNTIFS('2025'!$AL:$AL,$B32,'2025'!$AU:$AU,AP$2)</f>
        <v>1</v>
      </c>
      <c r="AQ32" s="15">
        <f>IFERROR((SUMIF('2022'!$AL:$AL,$B32,'2022'!$AS:$AS)+SUMIF('2023'!$AL:$AL,$B32,'2023'!$AS:$AS)+SUMIF('2024'!$AL:$AL,$B32,'2024'!$AS:$AS)+SUMIF('2025'!$AL:$AL,$B32,'2025'!$AS:$AS))/(COUNTIF('2022'!A:A,B32)+COUNTIF('2023'!A:A,B32)+COUNTIF('2024'!A:A,B32)+COUNTIF('2025'!A:A,B32)),100)</f>
        <v>110.66666666666667</v>
      </c>
      <c r="AR32" s="15">
        <f>IFERROR((SUMIF('2022'!$AL:$AL,$B32,'2022'!$AT:$AT)+SUMIF('2023'!$AL:$AL,$B32,'2023'!$AT:$AT)+SUMIF('2024'!$AL:$AL,$B32,'2024'!$AT:$AT)+SUMIF('2025'!$AL:$AL,$B32,'2025'!$AT:$AT))/(COUNTIF('2022'!A:A,B32)+COUNTIF('2023'!A:A,B32)+COUNTIF('2024'!A:A,B32)+COUNTIF('2025'!A:A,B32)),100)</f>
        <v>84</v>
      </c>
      <c r="AS32" s="12">
        <f>IFERROR(VLOOKUP($B32,'2022'!$AL:$AQ,6,0),0)+IFERROR(VLOOKUP($B32,'2023'!$AL:$AQ,6,0),0)+IFERROR(VLOOKUP($B32,'2024'!$AL:$AQ,6,0),0)+IFERROR(VLOOKUP($B32,'2025'!$AL:$AQ,6,0),0)</f>
        <v>-5</v>
      </c>
      <c r="AT32" s="14">
        <f>AN32-AO32</f>
        <v>-2</v>
      </c>
      <c r="AU32" s="12">
        <f>RANK(AT32,AT:AT,0)</f>
        <v>38</v>
      </c>
      <c r="AV32" s="12">
        <f>RANK(AR32,AR:AR,1)</f>
        <v>32</v>
      </c>
      <c r="AW32" s="12">
        <f>RANK(AS32,AS:AS,0)</f>
        <v>36</v>
      </c>
      <c r="AX32" s="12">
        <f>(40-AU32)*3+(40-AW32)*2+(40-AV32)</f>
        <v>22</v>
      </c>
      <c r="AY32" s="37">
        <f>RANK(AX32,AX:AX,0)</f>
        <v>42</v>
      </c>
      <c r="AZ32" s="13">
        <f>IFERROR(VLOOKUP(B32,'2018'!A:M,13,0),0)+IFERROR(VLOOKUP(B32,'2019'!A:M,13,0),0)+IFERROR(VLOOKUP(B32,'2020'!A:M,13,0),0)+IFERROR(VLOOKUP(B32,'2021'!A:M,13,0),0)+IFERROR(VLOOKUP(B32,'2022'!A:M,13,0),0)+IFERROR(VLOOKUP(B32,'2023'!A:M,13,0),0)+IFERROR(VLOOKUP(B32,'2024'!A:M,13,0),0)+IFERROR(VLOOKUP(B32,'2025'!A:M,13,0),0)</f>
        <v>138</v>
      </c>
      <c r="BA32" s="14">
        <f>IFERROR(VLOOKUP($B32,'2018'!$A:$N,14,0),17)</f>
        <v>17</v>
      </c>
      <c r="BB32" s="14">
        <f>IFERROR(VLOOKUP($B32,'2019'!$A:$N,14,0),17)</f>
        <v>17</v>
      </c>
      <c r="BC32" s="14">
        <f>IFERROR(VLOOKUP($B32,'2020'!$A:$N,14,0),25)</f>
        <v>12</v>
      </c>
      <c r="BD32" s="14">
        <f>IFERROR(VLOOKUP($B32,'2021'!$A:$N,14,0),25)</f>
        <v>20</v>
      </c>
      <c r="BE32" s="14">
        <f>IFERROR(VLOOKUP($B32,'2022'!$A:$N,14,0),25)</f>
        <v>15</v>
      </c>
      <c r="BF32" s="14">
        <f>IFERROR(VLOOKUP($B32,'2023'!$A:$N,14,0),25)</f>
        <v>25</v>
      </c>
      <c r="BG32" s="14">
        <f>IFERROR(VLOOKUP($B32,'2024'!$A:$N,14,0),29)</f>
        <v>28</v>
      </c>
      <c r="BH32" s="14">
        <f>IFERROR(VLOOKUP($B32,'2025'!$A:$N,14,0),25)</f>
        <v>23</v>
      </c>
      <c r="BI32" s="27">
        <f>17-BA32+17-BB32+25-BC32+25-BD32+25-BE32+25-BF32+29-BG32+25-BH32</f>
        <v>31</v>
      </c>
    </row>
    <row r="33" spans="1:61" customFormat="1" x14ac:dyDescent="0.2">
      <c r="A33" s="39">
        <f>RANK(BI33,BI:BI,0)</f>
        <v>31</v>
      </c>
      <c r="B33" t="s">
        <v>48</v>
      </c>
      <c r="C33" s="13">
        <f>COUNTIF('2022'!A:A,B33)+COUNTIF('2023'!A:A,B33)+COUNTIF('2024'!A:A,B33)+COUNTIF('2025'!A:A,B33)+COUNTIF('2021'!A:A,B33)+COUNTIF('2020'!A:A,B33)+COUNTIF('2019'!A:A,B33)+COUNTIF('2018'!A:A,B33)</f>
        <v>2</v>
      </c>
      <c r="D33" s="20">
        <f>IFERROR(VLOOKUP($B33,'2018'!A:N,3,0),0)+IFERROR(VLOOKUP($B33,'2019'!A:N,3,0),0)+IFERROR(VLOOKUP($B33,'2020'!A:N,3,0),0)++IFERROR(VLOOKUP($B33,'2021'!A:N,3,0),0)+IFERROR(VLOOKUP($B33,'2022'!A:N,3,0),0)+IFERROR(VLOOKUP($B33,'2023'!A:N,3,0),0)+IFERROR(VLOOKUP($B33,'2024'!A:N,3,0),0)+IFERROR(VLOOKUP($B33,'2025'!A:N,3,0),0)</f>
        <v>4</v>
      </c>
      <c r="E33" s="20">
        <f>IFERROR(VLOOKUP($B33,'2018'!A:N,4,0),0)+IFERROR(VLOOKUP($B33,'2019'!A:N,4,0),0)+IFERROR(VLOOKUP($B33,'2020'!A:N,4,0),0)+IFERROR(VLOOKUP($B33,'2021'!A:N,4,0),0)+IFERROR(VLOOKUP($B33,'2022'!A:N,4,0),0)+IFERROR(VLOOKUP($B33,'2023'!A:N,4,0),0)+IFERROR(VLOOKUP($B33,'2024'!A:N,4,0),0)+IFERROR(VLOOKUP($B33,'2025'!A:N,4,0),0)</f>
        <v>2</v>
      </c>
      <c r="F33" s="20">
        <f>IFERROR(VLOOKUP($B33,'2018'!A:N,5,0),0)+IFERROR(VLOOKUP($B33,'2019'!A:N,5,0),0)+IFERROR(VLOOKUP($B33,'2020'!A:N,5,0),0)+IFERROR(VLOOKUP($B33,'2021'!A:N,5,0),0)+IFERROR(VLOOKUP($B33,'2022'!A:N,5,0),0)+IFERROR(VLOOKUP($B33,'2023'!A:N,5,0),0)+IFERROR(VLOOKUP($B33,'2024'!A:N,5,0),0)+IFERROR(VLOOKUP($B33,'2025'!A:N,5,0),0)</f>
        <v>0</v>
      </c>
      <c r="G33" s="21">
        <f>IFERROR((IFERROR(VLOOKUP($B33,'2022'!A:N,6,0),0)+IFERROR(VLOOKUP($B33,'2023'!A:N,6,0),0)+IFERROR(VLOOKUP($B33,'2024'!A:N,6,0),0)+IFERROR(VLOOKUP($B33,'2025'!A:N,6,0),0))/(COUNTIF('2022'!A:A,B33)+COUNTIF('2023'!A:A,B33)+COUNTIF('2024'!A:A,B33)+COUNTIF('2025'!A:A,B33)),100)</f>
        <v>75.5</v>
      </c>
      <c r="H33" s="12">
        <f>IFERROR((IFERROR(VLOOKUP($B33,'2022'!A:N,7,0),0)+IFERROR(VLOOKUP($B33,'2023'!A:N,7,0),0)+IFERROR(VLOOKUP($B33,'2024'!A:N,7,0),0)+IFERROR(VLOOKUP($B33,'2025'!A:N,7,0),0))/(COUNTIF('2022'!A:A,B33)+COUNTIF('2023'!A:A,B33)+COUNTIF('2024'!A:A,B33)+COUNTIF('2025'!A:A,B33)),100)</f>
        <v>76.5</v>
      </c>
      <c r="I33" s="12">
        <f>IFERROR(VLOOKUP($B33,'2022'!A:N,8,0),0)+IFERROR(VLOOKUP($B33,'2023'!A:N,8,0),0)+IFERROR(VLOOKUP($B33,'2024'!A:N,8,0),0)+IFERROR(VLOOKUP($B33,'2025'!A:N,8,0),0)</f>
        <v>-5</v>
      </c>
      <c r="J33" s="12">
        <f>D33-E33</f>
        <v>2</v>
      </c>
      <c r="K33" s="12">
        <f>RANK(J33,J:J,0)</f>
        <v>8</v>
      </c>
      <c r="L33" s="12">
        <f>RANK(H33,H:H,1)</f>
        <v>13</v>
      </c>
      <c r="M33" s="12">
        <f>RANK(I33,I:I,0)</f>
        <v>32</v>
      </c>
      <c r="N33" s="12">
        <f>(40-K33)*3+(40-M33)*2+(40-L33)</f>
        <v>139</v>
      </c>
      <c r="O33" s="37">
        <f>RANK(N33,N:N,0)</f>
        <v>17</v>
      </c>
      <c r="P33" s="32">
        <f>COUNTIFS('2018'!$P:$P,$B33,'2018'!$Y:$Y,P$2)+COUNTIFS('2019'!$P:$P,$B33,'2019'!$Y:$Y,P$2)+COUNTIFS('2020'!$P:$P,$B33,'2020'!$Y:$Y,P$2)+COUNTIFS('2021'!$P:$P,$B33,'2021'!$Y:$Y,P$2)+COUNTIFS('2022'!$P:$P,$B33,'2022'!$Y:$Y,P$2)+COUNTIFS('2023'!$P:$P,$B33,'2023'!$Y:$Y,P$2)+COUNTIFS('2024'!$P:$P,$B33,'2024'!$Y:$Y,P$2)+COUNTIFS('2025'!$P:$P,$B33,'2025'!$Y:$Y,P$2)</f>
        <v>2</v>
      </c>
      <c r="Q33" s="33">
        <f>COUNTIFS('2018'!$P:$P,$B33,'2018'!$Y:$Y,Q$2)+COUNTIFS('2019'!$P:$P,$B33,'2019'!$Y:$Y,Q$2)+COUNTIFS('2020'!$P:$P,$B33,'2020'!$Y:$Y,Q$2)+COUNTIFS('2021'!$P:$P,$B33,'2021'!$Y:$Y,Q$2)+COUNTIFS('2022'!$P:$P,$B33,'2022'!$Y:$Y,Q$2)+COUNTIFS('2023'!$P:$P,$B33,'2023'!$Y:$Y,Q$2)+COUNTIFS('2024'!$P:$P,$B33,'2024'!$Y:$Y,Q$2)+COUNTIFS('2025'!$P:$P,$B33,'2025'!$Y:$Y,Q$2)</f>
        <v>0</v>
      </c>
      <c r="R33" s="33">
        <f>COUNTIFS('2018'!$P:$P,$B33,'2018'!$Y:$Y,R$2)+COUNTIFS('2019'!$P:$P,$B33,'2019'!$Y:$Y,R$2)+COUNTIFS('2020'!$P:$P,$B33,'2020'!$Y:$Y,R$2)+COUNTIFS('2021'!$P:$P,$B33,'2021'!$Y:$Y,R$2)+COUNTIFS('2022'!$P:$P,$B33,'2022'!$Y:$Y,R$2)+COUNTIFS('2023'!$P:$P,$B33,'2023'!$Y:$Y,R$2)+COUNTIFS('2024'!$P:$P,$B33,'2024'!$Y:$Y,R$2)+COUNTIFS('2025'!$P:$P,$B33,'2025'!$Y:$Y,R$2)</f>
        <v>0</v>
      </c>
      <c r="S33" s="15">
        <f>IFERROR((SUMIF('2022'!$P:$P,$B33,'2022'!$W:$W)+SUMIF('2023'!$P:$P,$B33,'2023'!$W:$W)+SUMIF('2024'!$P:$P,$B33,'2024'!$W:$W)+SUMIF('2025'!$P:$P,$B33,'2025'!$W:$W))/(COUNTIF('2022'!A:A,B33)+COUNTIF('2023'!A:A,B33)+COUNTIF('2024'!A:A,B33)+COUNTIF('2025'!A:A,B33)),100)</f>
        <v>69</v>
      </c>
      <c r="T33" s="15">
        <f>IFERROR((SUMIF('2022'!$P:$P,$B33,'2022'!$X:$X)+SUMIF('2023'!$P:$P,$B33,'2023'!$X:$X)+SUMIF('2024'!$P:$P,$B33,'2024'!$X:$X)+SUMIF('2025'!$P:$P,$B33,'2025'!$X:$X))/(COUNTIF('2022'!A:A,B33)+COUNTIF('2023'!A:A,B33)+COUNTIF('2024'!A:A,B33)+COUNTIF('2025'!A:A,B33)),100)</f>
        <v>65</v>
      </c>
      <c r="U33" s="12">
        <f>IFERROR(VLOOKUP($B33,'2022'!$P:$U,6,0),0)+IFERROR(VLOOKUP($B33,'2023'!$P:$U,6,0),0)+IFERROR(VLOOKUP($B33,'2024'!$P:$U,6,0),0)+IFERROR(VLOOKUP($B33,'2025'!$P:$U,6,0),0)</f>
        <v>3</v>
      </c>
      <c r="V33" s="14">
        <f>P33-Q33</f>
        <v>2</v>
      </c>
      <c r="W33" s="12">
        <f>RANK(V33,V:V,0)</f>
        <v>3</v>
      </c>
      <c r="X33" s="12">
        <f>RANK(T33,T:T,1)</f>
        <v>3</v>
      </c>
      <c r="Y33" s="12">
        <f>RANK(U33,U:U,0)</f>
        <v>14</v>
      </c>
      <c r="Z33" s="12">
        <f>(40-W33)*3+(40-Y33)*2+(40-X33)</f>
        <v>200</v>
      </c>
      <c r="AA33" s="37">
        <f>RANK(Z33,Z:Z,0)</f>
        <v>5</v>
      </c>
      <c r="AB33" s="32">
        <f>COUNTIFS('2018'!$AA:$AA,$B33,'2018'!$AJ:$AJ,AB$2)+COUNTIFS('2019'!$AA:$AA,$B33,'2019'!$AJ:$AJ,AB$2)+COUNTIFS('2020'!$AA:$AA,$B33,'2020'!$AJ:$AJ,AB$2)+COUNTIFS('2021'!$AA:$AA,$B33,'2021'!$AJ:$AJ,AB$2)+COUNTIFS('2022'!$AA:$AA,$B33,'2022'!$AJ:$AJ,AB$2)+COUNTIFS('2023'!$AA:$AA,$B33,'2023'!$AJ:$AJ,AB$2)+COUNTIFS('2024'!$AA:$AA,$B33,'2024'!$AJ:$AJ,AB$2)+COUNTIFS('2025'!$AA:$AA,$B33,'2025'!$AJ:$AJ,AB$2)</f>
        <v>1</v>
      </c>
      <c r="AC33" s="33">
        <f>COUNTIFS('2018'!$AA:$AA,$B33,'2018'!$AJ:$AJ,AC$2)+COUNTIFS('2019'!$AA:$AA,$B33,'2019'!$AJ:$AJ,AC$2)+COUNTIFS('2020'!$AA:$AA,$B33,'2020'!$AJ:$AJ,AC$2)+COUNTIFS('2021'!$AA:$AA,$B33,'2021'!$AJ:$AJ,AC$2)+COUNTIFS('2022'!$AA:$AA,$B33,'2022'!$AJ:$AJ,AC$2)+COUNTIFS('2023'!$AA:$AA,$B33,'2023'!$AJ:$AJ,AC$2)+COUNTIFS('2024'!$AA:$AA,$B33,'2024'!$AJ:$AJ,AC$2)+COUNTIFS('2025'!$AA:$AA,$B33,'2025'!$AJ:$AJ,AC$2)</f>
        <v>1</v>
      </c>
      <c r="AD33" s="33">
        <f>COUNTIFS('2018'!$AA:$AA,$B33,'2018'!$AJ:$AJ,AD$2)+COUNTIFS('2019'!$AA:$AA,$B33,'2019'!$AJ:$AJ,AD$2)+COUNTIFS('2020'!$AA:$AA,$B33,'2020'!$AJ:$AJ,AD$2)+COUNTIFS('2021'!$AA:$AA,$B33,'2021'!$AJ:$AJ,AD$2)+COUNTIFS('2022'!$AA:$AA,$B33,'2022'!$AJ:$AJ,AD$2)+COUNTIFS('2023'!$AA:$AA,$B33,'2023'!$AJ:$AJ,AD$2)+COUNTIFS('2024'!$AA:$AA,$B33,'2024'!$AJ:$AJ,AD$2)+COUNTIFS('2025'!$AA:$AA,$B33,'2025'!$AJ:$AJ,AD$2)</f>
        <v>0</v>
      </c>
      <c r="AE33" s="15">
        <f>IFERROR((SUMIF('2022'!$AA:$AA,$B33,'2022'!$AH:$AH)+SUMIF('2023'!$AA:$AA,$B33,'2023'!$AH:$AH)+SUMIF('2024'!$AA:$AA,$B33,'2024'!$AH:$AH)+SUMIF('2025'!$AA:$AA,$B33,'2025'!$AH:$AH))/(COUNTIF('2022'!A:A,B33)+COUNTIF('2023'!A:A,B33)+COUNTIF('2024'!A:A,B33)+COUNTIF('2025'!A:A,B33)),100)</f>
        <v>75</v>
      </c>
      <c r="AF33" s="15">
        <f>IFERROR((SUMIF('2022'!$AA:$AA,$B33,'2022'!$AI:$AI)+SUMIF('2023'!$AA:$AA,$B33,'2023'!$AI:$AI)+SUMIF('2024'!$AA:$AA,$B33,'2024'!$AI:$AI)+SUMIF('2025'!$AA:$AA,$B33,'2025'!$AI:$AI))/(COUNTIF('2022'!A:A,B33)+COUNTIF('2023'!A:A,B33)+COUNTIF('2024'!A:A,B33)+COUNTIF('2025'!A:A,B33)),100)</f>
        <v>76</v>
      </c>
      <c r="AG33" s="12">
        <f>IFERROR(VLOOKUP($B33,'2022'!$AA:$AF,6,0),0)+IFERROR(VLOOKUP($B33,'2023'!$AA:$AF,6,0),0)+IFERROR(VLOOKUP($B33,'2024'!$AA:$AF,6,0),0)+IFERROR(VLOOKUP($B33,'2025'!$AA:$AF,6,0),0)</f>
        <v>-6</v>
      </c>
      <c r="AH33" s="14">
        <f>AB33-AC33</f>
        <v>0</v>
      </c>
      <c r="AI33" s="12">
        <f>RANK(AH33,AH:AH,0)</f>
        <v>13</v>
      </c>
      <c r="AJ33" s="12">
        <f>RANK(AF33,AF:AF,1)</f>
        <v>14</v>
      </c>
      <c r="AK33" s="12">
        <f>RANK(AG33,AG:AG,0)</f>
        <v>33</v>
      </c>
      <c r="AL33" s="12">
        <f>(40-AI33)*3+(40-AK33)*2+(40-AJ33)</f>
        <v>121</v>
      </c>
      <c r="AM33" s="37">
        <f>RANK(AL33,AL:AL,0)</f>
        <v>22</v>
      </c>
      <c r="AN33" s="32">
        <f>COUNTIFS('2018'!$AL:$AL,$B33,'2018'!$AU:$AU,AN$2)+COUNTIFS('2019'!$AL:$AL,$B33,'2019'!$AU:$AU,AN$2)+COUNTIFS('2020'!$AL:$AL,$B33,'2020'!$AU:$AU,AN$2)+COUNTIFS('2021'!$AL:$AL,$B33,'2021'!$AU:$AU,AN$2)+COUNTIFS('2022'!$AL:$AL,$B33,'2022'!$AU:$AU,AN$2)+COUNTIFS('2023'!$AL:$AL,$B33,'2023'!$AU:$AU,AN$2)+COUNTIFS('2024'!$AL:$AL,$B33,'2024'!$AU:$AU,AN$2)+COUNTIFS('2025'!$AL:$AL,$B33,'2025'!$AU:$AU,AN$2)</f>
        <v>1</v>
      </c>
      <c r="AO33" s="33">
        <f>COUNTIFS('2018'!$AL:$AL,$B33,'2018'!$AU:$AU,AO$2)+COUNTIFS('2019'!$AL:$AL,$B33,'2019'!$AU:$AU,AO$2)+COUNTIFS('2020'!$AL:$AL,$B33,'2020'!$AU:$AU,AO$2)+COUNTIFS('2021'!$AL:$AL,$B33,'2021'!$AU:$AU,AO$2)+COUNTIFS('2022'!$AL:$AL,$B33,'2022'!$AU:$AU,AO$2)+COUNTIFS('2023'!$AL:$AL,$B33,'2023'!$AU:$AU,AO$2)+COUNTIFS('2024'!$AL:$AL,$B33,'2024'!$AU:$AU,AO$2)+COUNTIFS('2025'!$AL:$AL,$B33,'2025'!$AU:$AU,AO$2)</f>
        <v>1</v>
      </c>
      <c r="AP33" s="33">
        <f>COUNTIFS('2018'!$AL:$AL,$B33,'2018'!$AU:$AU,AP$2)+COUNTIFS('2019'!$AL:$AL,$B33,'2019'!$AU:$AU,AP$2)+COUNTIFS('2020'!$AL:$AL,$B33,'2020'!$AU:$AU,AP$2)+COUNTIFS('2021'!$AL:$AL,$B33,'2021'!$AU:$AU,AP$2)+COUNTIFS('2022'!$AL:$AL,$B33,'2022'!$AU:$AU,AP$2)+COUNTIFS('2023'!$AL:$AL,$B33,'2023'!$AU:$AU,AP$2)+COUNTIFS('2024'!$AL:$AL,$B33,'2024'!$AU:$AU,AP$2)+COUNTIFS('2025'!$AL:$AL,$B33,'2025'!$AU:$AU,AP$2)</f>
        <v>0</v>
      </c>
      <c r="AQ33" s="15">
        <f>IFERROR((SUMIF('2022'!$AL:$AL,$B33,'2022'!$AS:$AS)+SUMIF('2023'!$AL:$AL,$B33,'2023'!$AS:$AS)+SUMIF('2024'!$AL:$AL,$B33,'2024'!$AS:$AS)+SUMIF('2025'!$AL:$AL,$B33,'2025'!$AS:$AS))/(COUNTIF('2022'!A:A,B33)+COUNTIF('2023'!A:A,B33)+COUNTIF('2024'!A:A,B33)+COUNTIF('2025'!A:A,B33)),100)</f>
        <v>76</v>
      </c>
      <c r="AR33" s="15">
        <f>IFERROR((SUMIF('2022'!$AL:$AL,$B33,'2022'!$AT:$AT)+SUMIF('2023'!$AL:$AL,$B33,'2023'!$AT:$AT)+SUMIF('2024'!$AL:$AL,$B33,'2024'!$AT:$AT)+SUMIF('2025'!$AL:$AL,$B33,'2025'!$AT:$AT))/(COUNTIF('2022'!A:A,B33)+COUNTIF('2023'!A:A,B33)+COUNTIF('2024'!A:A,B33)+COUNTIF('2025'!A:A,B33)),100)</f>
        <v>77</v>
      </c>
      <c r="AS33" s="12">
        <f>IFERROR(VLOOKUP($B33,'2022'!$AL:$AQ,6,0),0)+IFERROR(VLOOKUP($B33,'2023'!$AL:$AQ,6,0),0)+IFERROR(VLOOKUP($B33,'2024'!$AL:$AQ,6,0),0)+IFERROR(VLOOKUP($B33,'2025'!$AL:$AQ,6,0),0)</f>
        <v>-2</v>
      </c>
      <c r="AT33" s="14">
        <f>AN33-AO33</f>
        <v>0</v>
      </c>
      <c r="AU33" s="12">
        <f>RANK(AT33,AT:AT,0)</f>
        <v>12</v>
      </c>
      <c r="AV33" s="12">
        <f>RANK(AR33,AR:AR,1)</f>
        <v>15</v>
      </c>
      <c r="AW33" s="12">
        <f>RANK(AS33,AS:AS,0)</f>
        <v>27</v>
      </c>
      <c r="AX33" s="12">
        <f>(40-AU33)*3+(40-AW33)*2+(40-AV33)</f>
        <v>135</v>
      </c>
      <c r="AY33" s="37">
        <f>RANK(AX33,AX:AX,0)</f>
        <v>21</v>
      </c>
      <c r="AZ33" s="13">
        <f>IFERROR(VLOOKUP(B33,'2018'!A:M,13,0),0)+IFERROR(VLOOKUP(B33,'2019'!A:M,13,0),0)+IFERROR(VLOOKUP(B33,'2020'!A:M,13,0),0)+IFERROR(VLOOKUP(B33,'2021'!A:M,13,0),0)+IFERROR(VLOOKUP(B33,'2022'!A:M,13,0),0)+IFERROR(VLOOKUP(B33,'2023'!A:M,13,0),0)+IFERROR(VLOOKUP(B33,'2024'!A:M,13,0),0)+IFERROR(VLOOKUP(B33,'2025'!A:M,13,0),0)</f>
        <v>119</v>
      </c>
      <c r="BA33" s="14">
        <f>IFERROR(VLOOKUP($B33,'2018'!$A:$N,14,0),17)</f>
        <v>17</v>
      </c>
      <c r="BB33" s="14">
        <f>IFERROR(VLOOKUP($B33,'2019'!$A:$N,14,0),17)</f>
        <v>17</v>
      </c>
      <c r="BC33" s="14">
        <f>IFERROR(VLOOKUP($B33,'2020'!$A:$N,14,0),25)</f>
        <v>1</v>
      </c>
      <c r="BD33" s="14">
        <f>IFERROR(VLOOKUP($B33,'2021'!$A:$N,14,0),25)</f>
        <v>25</v>
      </c>
      <c r="BE33" s="14">
        <f>IFERROR(VLOOKUP($B33,'2022'!$A:$N,14,0),25)</f>
        <v>25</v>
      </c>
      <c r="BF33" s="14">
        <f>IFERROR(VLOOKUP($B33,'2023'!$A:$N,14,0),25)</f>
        <v>19</v>
      </c>
      <c r="BG33" s="14">
        <f>IFERROR(VLOOKUP($B33,'2024'!$A:$N,14,0),29)</f>
        <v>29</v>
      </c>
      <c r="BH33" s="14">
        <f>IFERROR(VLOOKUP($B33,'2025'!$A:$N,14,0),25)</f>
        <v>25</v>
      </c>
      <c r="BI33" s="27">
        <f>17-BA33+17-BB33+25-BC33+25-BD33+25-BE33+25-BF33+29-BG33+25-BH33</f>
        <v>30</v>
      </c>
    </row>
    <row r="34" spans="1:61" customFormat="1" x14ac:dyDescent="0.2">
      <c r="A34" s="39">
        <f>RANK(BI34,BI:BI,0)</f>
        <v>32</v>
      </c>
      <c r="B34" t="s">
        <v>5</v>
      </c>
      <c r="C34" s="13">
        <f>COUNTIF('2022'!A:A,B34)+COUNTIF('2023'!A:A,B34)+COUNTIF('2024'!A:A,B34)+COUNTIF('2025'!A:A,B34)+COUNTIF('2021'!A:A,B34)+COUNTIF('2020'!A:A,B34)+COUNTIF('2019'!A:A,B34)+COUNTIF('2018'!A:A,B34)</f>
        <v>2</v>
      </c>
      <c r="D34" s="20">
        <f>IFERROR(VLOOKUP($B34,'2018'!A:N,3,0),0)+IFERROR(VLOOKUP($B34,'2019'!A:N,3,0),0)+IFERROR(VLOOKUP($B34,'2020'!A:N,3,0),0)++IFERROR(VLOOKUP($B34,'2021'!A:N,3,0),0)+IFERROR(VLOOKUP($B34,'2022'!A:N,3,0),0)+IFERROR(VLOOKUP($B34,'2023'!A:N,3,0),0)+IFERROR(VLOOKUP($B34,'2024'!A:N,3,0),0)+IFERROR(VLOOKUP($B34,'2025'!A:N,3,0),0)</f>
        <v>3</v>
      </c>
      <c r="E34" s="20">
        <f>IFERROR(VLOOKUP($B34,'2018'!A:N,4,0),0)+IFERROR(VLOOKUP($B34,'2019'!A:N,4,0),0)+IFERROR(VLOOKUP($B34,'2020'!A:N,4,0),0)+IFERROR(VLOOKUP($B34,'2021'!A:N,4,0),0)+IFERROR(VLOOKUP($B34,'2022'!A:N,4,0),0)+IFERROR(VLOOKUP($B34,'2023'!A:N,4,0),0)+IFERROR(VLOOKUP($B34,'2024'!A:N,4,0),0)+IFERROR(VLOOKUP($B34,'2025'!A:N,4,0),0)</f>
        <v>3</v>
      </c>
      <c r="F34" s="20">
        <f>IFERROR(VLOOKUP($B34,'2018'!A:N,5,0),0)+IFERROR(VLOOKUP($B34,'2019'!A:N,5,0),0)+IFERROR(VLOOKUP($B34,'2020'!A:N,5,0),0)+IFERROR(VLOOKUP($B34,'2021'!A:N,5,0),0)+IFERROR(VLOOKUP($B34,'2022'!A:N,5,0),0)+IFERROR(VLOOKUP($B34,'2023'!A:N,5,0),0)+IFERROR(VLOOKUP($B34,'2024'!A:N,5,0),0)+IFERROR(VLOOKUP($B34,'2025'!A:N,5,0),0)</f>
        <v>0</v>
      </c>
      <c r="G34" s="21">
        <f>IFERROR((IFERROR(VLOOKUP($B34,'2022'!A:N,6,0),0)+IFERROR(VLOOKUP($B34,'2023'!A:N,6,0),0)+IFERROR(VLOOKUP($B34,'2024'!A:N,6,0),0)+IFERROR(VLOOKUP($B34,'2025'!A:N,6,0),0))/(COUNTIF('2022'!A:A,B34)+COUNTIF('2023'!A:A,B34)+COUNTIF('2024'!A:A,B34)+COUNTIF('2025'!A:A,B34)),100)</f>
        <v>104</v>
      </c>
      <c r="H34" s="12">
        <f>IFERROR((IFERROR(VLOOKUP($B34,'2022'!A:N,7,0),0)+IFERROR(VLOOKUP($B34,'2023'!A:N,7,0),0)+IFERROR(VLOOKUP($B34,'2024'!A:N,7,0),0)+IFERROR(VLOOKUP($B34,'2025'!A:N,7,0),0))/(COUNTIF('2022'!A:A,B34)+COUNTIF('2023'!A:A,B34)+COUNTIF('2024'!A:A,B34)+COUNTIF('2025'!A:A,B34)),100)</f>
        <v>80.75</v>
      </c>
      <c r="I34" s="12">
        <f>IFERROR(VLOOKUP($B34,'2022'!A:N,8,0),0)+IFERROR(VLOOKUP($B34,'2023'!A:N,8,0),0)+IFERROR(VLOOKUP($B34,'2024'!A:N,8,0),0)+IFERROR(VLOOKUP($B34,'2025'!A:N,8,0),0)</f>
        <v>1</v>
      </c>
      <c r="J34" s="12">
        <f>D34-E34</f>
        <v>0</v>
      </c>
      <c r="K34" s="12">
        <f>RANK(J34,J:J,0)</f>
        <v>19</v>
      </c>
      <c r="L34" s="12">
        <f>RANK(H34,H:H,1)</f>
        <v>28</v>
      </c>
      <c r="M34" s="12">
        <f>RANK(I34,I:I,0)</f>
        <v>21</v>
      </c>
      <c r="N34" s="12">
        <f>(40-K34)*3+(40-M34)*2+(40-L34)</f>
        <v>113</v>
      </c>
      <c r="O34" s="37">
        <f>RANK(N34,N:N,0)</f>
        <v>23</v>
      </c>
      <c r="P34" s="32">
        <f>COUNTIFS('2018'!$P:$P,$B34,'2018'!$Y:$Y,P$2)+COUNTIFS('2019'!$P:$P,$B34,'2019'!$Y:$Y,P$2)+COUNTIFS('2020'!$P:$P,$B34,'2020'!$Y:$Y,P$2)+COUNTIFS('2021'!$P:$P,$B34,'2021'!$Y:$Y,P$2)+COUNTIFS('2022'!$P:$P,$B34,'2022'!$Y:$Y,P$2)+COUNTIFS('2023'!$P:$P,$B34,'2023'!$Y:$Y,P$2)+COUNTIFS('2024'!$P:$P,$B34,'2024'!$Y:$Y,P$2)+COUNTIFS('2025'!$P:$P,$B34,'2025'!$Y:$Y,P$2)</f>
        <v>1</v>
      </c>
      <c r="Q34" s="33">
        <f>COUNTIFS('2018'!$P:$P,$B34,'2018'!$Y:$Y,Q$2)+COUNTIFS('2019'!$P:$P,$B34,'2019'!$Y:$Y,Q$2)+COUNTIFS('2020'!$P:$P,$B34,'2020'!$Y:$Y,Q$2)+COUNTIFS('2021'!$P:$P,$B34,'2021'!$Y:$Y,Q$2)+COUNTIFS('2022'!$P:$P,$B34,'2022'!$Y:$Y,Q$2)+COUNTIFS('2023'!$P:$P,$B34,'2023'!$Y:$Y,Q$2)+COUNTIFS('2024'!$P:$P,$B34,'2024'!$Y:$Y,Q$2)+COUNTIFS('2025'!$P:$P,$B34,'2025'!$Y:$Y,Q$2)</f>
        <v>1</v>
      </c>
      <c r="R34" s="33">
        <f>COUNTIFS('2018'!$P:$P,$B34,'2018'!$Y:$Y,R$2)+COUNTIFS('2019'!$P:$P,$B34,'2019'!$Y:$Y,R$2)+COUNTIFS('2020'!$P:$P,$B34,'2020'!$Y:$Y,R$2)+COUNTIFS('2021'!$P:$P,$B34,'2021'!$Y:$Y,R$2)+COUNTIFS('2022'!$P:$P,$B34,'2022'!$Y:$Y,R$2)+COUNTIFS('2023'!$P:$P,$B34,'2023'!$Y:$Y,R$2)+COUNTIFS('2024'!$P:$P,$B34,'2024'!$Y:$Y,R$2)+COUNTIFS('2025'!$P:$P,$B34,'2025'!$Y:$Y,R$2)</f>
        <v>0</v>
      </c>
      <c r="S34" s="15">
        <f>IFERROR((SUMIF('2022'!$P:$P,$B34,'2022'!$W:$W)+SUMIF('2023'!$P:$P,$B34,'2023'!$W:$W)+SUMIF('2024'!$P:$P,$B34,'2024'!$W:$W)+SUMIF('2025'!$P:$P,$B34,'2025'!$W:$W))/(COUNTIF('2022'!A:A,B34)+COUNTIF('2023'!A:A,B34)+COUNTIF('2024'!A:A,B34)+COUNTIF('2025'!A:A,B34)),100)</f>
        <v>79</v>
      </c>
      <c r="T34" s="15">
        <f>IFERROR((SUMIF('2022'!$P:$P,$B34,'2022'!$X:$X)+SUMIF('2023'!$P:$P,$B34,'2023'!$X:$X)+SUMIF('2024'!$P:$P,$B34,'2024'!$X:$X)+SUMIF('2025'!$P:$P,$B34,'2025'!$X:$X))/(COUNTIF('2022'!A:A,B34)+COUNTIF('2023'!A:A,B34)+COUNTIF('2024'!A:A,B34)+COUNTIF('2025'!A:A,B34)),100)</f>
        <v>71.5</v>
      </c>
      <c r="U34" s="12">
        <f>IFERROR(VLOOKUP($B34,'2022'!$P:$U,6,0),0)+IFERROR(VLOOKUP($B34,'2023'!$P:$U,6,0),0)+IFERROR(VLOOKUP($B34,'2024'!$P:$U,6,0),0)+IFERROR(VLOOKUP($B34,'2025'!$P:$U,6,0),0)</f>
        <v>-4</v>
      </c>
      <c r="V34" s="14">
        <f>P34-Q34</f>
        <v>0</v>
      </c>
      <c r="W34" s="12">
        <f>RANK(V34,V:V,0)</f>
        <v>18</v>
      </c>
      <c r="X34" s="12">
        <f>RANK(T34,T:T,1)</f>
        <v>16</v>
      </c>
      <c r="Y34" s="12">
        <f>RANK(U34,U:U,0)</f>
        <v>31</v>
      </c>
      <c r="Z34" s="12">
        <f>(40-W34)*3+(40-Y34)*2+(40-X34)</f>
        <v>108</v>
      </c>
      <c r="AA34" s="37">
        <f>RANK(Z34,Z:Z,0)</f>
        <v>25</v>
      </c>
      <c r="AB34" s="32">
        <f>COUNTIFS('2018'!$AA:$AA,$B34,'2018'!$AJ:$AJ,AB$2)+COUNTIFS('2019'!$AA:$AA,$B34,'2019'!$AJ:$AJ,AB$2)+COUNTIFS('2020'!$AA:$AA,$B34,'2020'!$AJ:$AJ,AB$2)+COUNTIFS('2021'!$AA:$AA,$B34,'2021'!$AJ:$AJ,AB$2)+COUNTIFS('2022'!$AA:$AA,$B34,'2022'!$AJ:$AJ,AB$2)+COUNTIFS('2023'!$AA:$AA,$B34,'2023'!$AJ:$AJ,AB$2)+COUNTIFS('2024'!$AA:$AA,$B34,'2024'!$AJ:$AJ,AB$2)+COUNTIFS('2025'!$AA:$AA,$B34,'2025'!$AJ:$AJ,AB$2)</f>
        <v>1</v>
      </c>
      <c r="AC34" s="33">
        <f>COUNTIFS('2018'!$AA:$AA,$B34,'2018'!$AJ:$AJ,AC$2)+COUNTIFS('2019'!$AA:$AA,$B34,'2019'!$AJ:$AJ,AC$2)+COUNTIFS('2020'!$AA:$AA,$B34,'2020'!$AJ:$AJ,AC$2)+COUNTIFS('2021'!$AA:$AA,$B34,'2021'!$AJ:$AJ,AC$2)+COUNTIFS('2022'!$AA:$AA,$B34,'2022'!$AJ:$AJ,AC$2)+COUNTIFS('2023'!$AA:$AA,$B34,'2023'!$AJ:$AJ,AC$2)+COUNTIFS('2024'!$AA:$AA,$B34,'2024'!$AJ:$AJ,AC$2)+COUNTIFS('2025'!$AA:$AA,$B34,'2025'!$AJ:$AJ,AC$2)</f>
        <v>1</v>
      </c>
      <c r="AD34" s="33">
        <f>COUNTIFS('2018'!$AA:$AA,$B34,'2018'!$AJ:$AJ,AD$2)+COUNTIFS('2019'!$AA:$AA,$B34,'2019'!$AJ:$AJ,AD$2)+COUNTIFS('2020'!$AA:$AA,$B34,'2020'!$AJ:$AJ,AD$2)+COUNTIFS('2021'!$AA:$AA,$B34,'2021'!$AJ:$AJ,AD$2)+COUNTIFS('2022'!$AA:$AA,$B34,'2022'!$AJ:$AJ,AD$2)+COUNTIFS('2023'!$AA:$AA,$B34,'2023'!$AJ:$AJ,AD$2)+COUNTIFS('2024'!$AA:$AA,$B34,'2024'!$AJ:$AJ,AD$2)+COUNTIFS('2025'!$AA:$AA,$B34,'2025'!$AJ:$AJ,AD$2)</f>
        <v>0</v>
      </c>
      <c r="AE34" s="15">
        <f>IFERROR((SUMIF('2022'!$AA:$AA,$B34,'2022'!$AH:$AH)+SUMIF('2023'!$AA:$AA,$B34,'2023'!$AH:$AH)+SUMIF('2024'!$AA:$AA,$B34,'2024'!$AH:$AH)+SUMIF('2025'!$AA:$AA,$B34,'2025'!$AH:$AH))/(COUNTIF('2022'!A:A,B34)+COUNTIF('2023'!A:A,B34)+COUNTIF('2024'!A:A,B34)+COUNTIF('2025'!A:A,B34)),100)</f>
        <v>104.5</v>
      </c>
      <c r="AF34" s="15">
        <f>IFERROR((SUMIF('2022'!$AA:$AA,$B34,'2022'!$AI:$AI)+SUMIF('2023'!$AA:$AA,$B34,'2023'!$AI:$AI)+SUMIF('2024'!$AA:$AA,$B34,'2024'!$AI:$AI)+SUMIF('2025'!$AA:$AA,$B34,'2025'!$AI:$AI))/(COUNTIF('2022'!A:A,B34)+COUNTIF('2023'!A:A,B34)+COUNTIF('2024'!A:A,B34)+COUNTIF('2025'!A:A,B34)),100)</f>
        <v>77</v>
      </c>
      <c r="AG34" s="12">
        <f>IFERROR(VLOOKUP($B34,'2022'!$AA:$AF,6,0),0)+IFERROR(VLOOKUP($B34,'2023'!$AA:$AF,6,0),0)+IFERROR(VLOOKUP($B34,'2024'!$AA:$AF,6,0),0)+IFERROR(VLOOKUP($B34,'2025'!$AA:$AF,6,0),0)</f>
        <v>1</v>
      </c>
      <c r="AH34" s="14">
        <f>AB34-AC34</f>
        <v>0</v>
      </c>
      <c r="AI34" s="12">
        <f>RANK(AH34,AH:AH,0)</f>
        <v>13</v>
      </c>
      <c r="AJ34" s="12">
        <f>RANK(AF34,AF:AF,1)</f>
        <v>19</v>
      </c>
      <c r="AK34" s="12">
        <f>RANK(AG34,AG:AG,0)</f>
        <v>18</v>
      </c>
      <c r="AL34" s="12">
        <f>(40-AI34)*3+(40-AK34)*2+(40-AJ34)</f>
        <v>146</v>
      </c>
      <c r="AM34" s="37">
        <f>RANK(AL34,AL:AL,0)</f>
        <v>16</v>
      </c>
      <c r="AN34" s="32">
        <f>COUNTIFS('2018'!$AL:$AL,$B34,'2018'!$AU:$AU,AN$2)+COUNTIFS('2019'!$AL:$AL,$B34,'2019'!$AU:$AU,AN$2)+COUNTIFS('2020'!$AL:$AL,$B34,'2020'!$AU:$AU,AN$2)+COUNTIFS('2021'!$AL:$AL,$B34,'2021'!$AU:$AU,AN$2)+COUNTIFS('2022'!$AL:$AL,$B34,'2022'!$AU:$AU,AN$2)+COUNTIFS('2023'!$AL:$AL,$B34,'2023'!$AU:$AU,AN$2)+COUNTIFS('2024'!$AL:$AL,$B34,'2024'!$AU:$AU,AN$2)+COUNTIFS('2025'!$AL:$AL,$B34,'2025'!$AU:$AU,AN$2)</f>
        <v>1</v>
      </c>
      <c r="AO34" s="33">
        <f>COUNTIFS('2018'!$AL:$AL,$B34,'2018'!$AU:$AU,AO$2)+COUNTIFS('2019'!$AL:$AL,$B34,'2019'!$AU:$AU,AO$2)+COUNTIFS('2020'!$AL:$AL,$B34,'2020'!$AU:$AU,AO$2)+COUNTIFS('2021'!$AL:$AL,$B34,'2021'!$AU:$AU,AO$2)+COUNTIFS('2022'!$AL:$AL,$B34,'2022'!$AU:$AU,AO$2)+COUNTIFS('2023'!$AL:$AL,$B34,'2023'!$AU:$AU,AO$2)+COUNTIFS('2024'!$AL:$AL,$B34,'2024'!$AU:$AU,AO$2)+COUNTIFS('2025'!$AL:$AL,$B34,'2025'!$AU:$AU,AO$2)</f>
        <v>1</v>
      </c>
      <c r="AP34" s="33">
        <f>COUNTIFS('2018'!$AL:$AL,$B34,'2018'!$AU:$AU,AP$2)+COUNTIFS('2019'!$AL:$AL,$B34,'2019'!$AU:$AU,AP$2)+COUNTIFS('2020'!$AL:$AL,$B34,'2020'!$AU:$AU,AP$2)+COUNTIFS('2021'!$AL:$AL,$B34,'2021'!$AU:$AU,AP$2)+COUNTIFS('2022'!$AL:$AL,$B34,'2022'!$AU:$AU,AP$2)+COUNTIFS('2023'!$AL:$AL,$B34,'2023'!$AU:$AU,AP$2)+COUNTIFS('2024'!$AL:$AL,$B34,'2024'!$AU:$AU,AP$2)+COUNTIFS('2025'!$AL:$AL,$B34,'2025'!$AU:$AU,AP$2)</f>
        <v>0</v>
      </c>
      <c r="AQ34" s="15">
        <f>IFERROR((SUMIF('2022'!$AL:$AL,$B34,'2022'!$AS:$AS)+SUMIF('2023'!$AL:$AL,$B34,'2023'!$AS:$AS)+SUMIF('2024'!$AL:$AL,$B34,'2024'!$AS:$AS)+SUMIF('2025'!$AL:$AL,$B34,'2025'!$AS:$AS))/(COUNTIF('2022'!A:A,B34)+COUNTIF('2023'!A:A,B34)+COUNTIF('2024'!A:A,B34)+COUNTIF('2025'!A:A,B34)),100)</f>
        <v>103.5</v>
      </c>
      <c r="AR34" s="15">
        <f>IFERROR((SUMIF('2022'!$AL:$AL,$B34,'2022'!$AT:$AT)+SUMIF('2023'!$AL:$AL,$B34,'2023'!$AT:$AT)+SUMIF('2024'!$AL:$AL,$B34,'2024'!$AT:$AT)+SUMIF('2025'!$AL:$AL,$B34,'2025'!$AT:$AT))/(COUNTIF('2022'!A:A,B34)+COUNTIF('2023'!A:A,B34)+COUNTIF('2024'!A:A,B34)+COUNTIF('2025'!A:A,B34)),100)</f>
        <v>84.5</v>
      </c>
      <c r="AS34" s="12">
        <f>IFERROR(VLOOKUP($B34,'2022'!$AL:$AQ,6,0),0)+IFERROR(VLOOKUP($B34,'2023'!$AL:$AQ,6,0),0)+IFERROR(VLOOKUP($B34,'2024'!$AL:$AQ,6,0),0)+IFERROR(VLOOKUP($B34,'2025'!$AL:$AQ,6,0),0)</f>
        <v>4</v>
      </c>
      <c r="AT34" s="14">
        <f>AN34-AO34</f>
        <v>0</v>
      </c>
      <c r="AU34" s="12">
        <f>RANK(AT34,AT:AT,0)</f>
        <v>12</v>
      </c>
      <c r="AV34" s="12">
        <f>RANK(AR34,AR:AR,1)</f>
        <v>34</v>
      </c>
      <c r="AW34" s="12">
        <f>RANK(AS34,AS:AS,0)</f>
        <v>8</v>
      </c>
      <c r="AX34" s="12">
        <f>(40-AU34)*3+(40-AW34)*2+(40-AV34)</f>
        <v>154</v>
      </c>
      <c r="AY34" s="37">
        <f>RANK(AX34,AX:AX,0)</f>
        <v>15</v>
      </c>
      <c r="AZ34" s="13">
        <f>IFERROR(VLOOKUP(B34,'2018'!A:M,13,0),0)+IFERROR(VLOOKUP(B34,'2019'!A:M,13,0),0)+IFERROR(VLOOKUP(B34,'2020'!A:M,13,0),0)+IFERROR(VLOOKUP(B34,'2021'!A:M,13,0),0)+IFERROR(VLOOKUP(B34,'2022'!A:M,13,0),0)+IFERROR(VLOOKUP(B34,'2023'!A:M,13,0),0)+IFERROR(VLOOKUP(B34,'2024'!A:M,13,0),0)+IFERROR(VLOOKUP(B34,'2025'!A:M,13,0),0)</f>
        <v>174</v>
      </c>
      <c r="BA34" s="14">
        <f>IFERROR(VLOOKUP($B34,'2018'!$A:$N,14,0),17)</f>
        <v>17</v>
      </c>
      <c r="BB34" s="14">
        <f>IFERROR(VLOOKUP($B34,'2019'!$A:$N,14,0),17)</f>
        <v>17</v>
      </c>
      <c r="BC34" s="14">
        <f>IFERROR(VLOOKUP($B34,'2020'!$A:$N,14,0),25)</f>
        <v>25</v>
      </c>
      <c r="BD34" s="14">
        <f>IFERROR(VLOOKUP($B34,'2021'!$A:$N,14,0),25)</f>
        <v>25</v>
      </c>
      <c r="BE34" s="14">
        <f>IFERROR(VLOOKUP($B34,'2022'!$A:$N,14,0),25)</f>
        <v>25</v>
      </c>
      <c r="BF34" s="14">
        <f>IFERROR(VLOOKUP($B34,'2023'!$A:$N,14,0),25)</f>
        <v>25</v>
      </c>
      <c r="BG34" s="14">
        <f>IFERROR(VLOOKUP($B34,'2024'!$A:$N,14,0),29)</f>
        <v>6</v>
      </c>
      <c r="BH34" s="14">
        <f>IFERROR(VLOOKUP($B34,'2025'!$A:$N,14,0),25)</f>
        <v>19</v>
      </c>
      <c r="BI34" s="27">
        <f>17-BA34+17-BB34+25-BC34+25-BD34+25-BE34+25-BF34+29-BG34+25-BH34</f>
        <v>29</v>
      </c>
    </row>
    <row r="35" spans="1:61" customFormat="1" x14ac:dyDescent="0.2">
      <c r="A35" s="39">
        <f>RANK(BI35,BI:BI,0)</f>
        <v>33</v>
      </c>
      <c r="B35" t="s">
        <v>69</v>
      </c>
      <c r="C35" s="13">
        <f>COUNTIF('2022'!A:A,B35)+COUNTIF('2023'!A:A,B35)+COUNTIF('2024'!A:A,B35)+COUNTIF('2025'!A:A,B35)+COUNTIF('2021'!A:A,B35)+COUNTIF('2020'!A:A,B35)+COUNTIF('2019'!A:A,B35)+COUNTIF('2018'!A:A,B35)</f>
        <v>2</v>
      </c>
      <c r="D35" s="20">
        <f>IFERROR(VLOOKUP($B35,'2018'!A:N,3,0),0)+IFERROR(VLOOKUP($B35,'2019'!A:N,3,0),0)+IFERROR(VLOOKUP($B35,'2020'!A:N,3,0),0)++IFERROR(VLOOKUP($B35,'2021'!A:N,3,0),0)+IFERROR(VLOOKUP($B35,'2022'!A:N,3,0),0)+IFERROR(VLOOKUP($B35,'2023'!A:N,3,0),0)+IFERROR(VLOOKUP($B35,'2024'!A:N,3,0),0)+IFERROR(VLOOKUP($B35,'2025'!A:N,3,0),0)</f>
        <v>3</v>
      </c>
      <c r="E35" s="20">
        <f>IFERROR(VLOOKUP($B35,'2018'!A:N,4,0),0)+IFERROR(VLOOKUP($B35,'2019'!A:N,4,0),0)+IFERROR(VLOOKUP($B35,'2020'!A:N,4,0),0)+IFERROR(VLOOKUP($B35,'2021'!A:N,4,0),0)+IFERROR(VLOOKUP($B35,'2022'!A:N,4,0),0)+IFERROR(VLOOKUP($B35,'2023'!A:N,4,0),0)+IFERROR(VLOOKUP($B35,'2024'!A:N,4,0),0)+IFERROR(VLOOKUP($B35,'2025'!A:N,4,0),0)</f>
        <v>2</v>
      </c>
      <c r="F35" s="20">
        <f>IFERROR(VLOOKUP($B35,'2018'!A:N,5,0),0)+IFERROR(VLOOKUP($B35,'2019'!A:N,5,0),0)+IFERROR(VLOOKUP($B35,'2020'!A:N,5,0),0)+IFERROR(VLOOKUP($B35,'2021'!A:N,5,0),0)+IFERROR(VLOOKUP($B35,'2022'!A:N,5,0),0)+IFERROR(VLOOKUP($B35,'2023'!A:N,5,0),0)+IFERROR(VLOOKUP($B35,'2024'!A:N,5,0),0)+IFERROR(VLOOKUP($B35,'2025'!A:N,5,0),0)</f>
        <v>1</v>
      </c>
      <c r="G35" s="21">
        <f>IFERROR((IFERROR(VLOOKUP($B35,'2022'!A:N,6,0),0)+IFERROR(VLOOKUP($B35,'2023'!A:N,6,0),0)+IFERROR(VLOOKUP($B35,'2024'!A:N,6,0),0)+IFERROR(VLOOKUP($B35,'2025'!A:N,6,0),0))/(COUNTIF('2022'!A:A,B35)+COUNTIF('2023'!A:A,B35)+COUNTIF('2024'!A:A,B35)+COUNTIF('2025'!A:A,B35)),100)</f>
        <v>104.75</v>
      </c>
      <c r="H35" s="12">
        <f>IFERROR((IFERROR(VLOOKUP($B35,'2022'!A:N,7,0),0)+IFERROR(VLOOKUP($B35,'2023'!A:N,7,0),0)+IFERROR(VLOOKUP($B35,'2024'!A:N,7,0),0)+IFERROR(VLOOKUP($B35,'2025'!A:N,7,0),0))/(COUNTIF('2022'!A:A,B35)+COUNTIF('2023'!A:A,B35)+COUNTIF('2024'!A:A,B35)+COUNTIF('2025'!A:A,B35)),100)</f>
        <v>80</v>
      </c>
      <c r="I35" s="12">
        <f>IFERROR(VLOOKUP($B35,'2022'!A:N,8,0),0)+IFERROR(VLOOKUP($B35,'2023'!A:N,8,0),0)+IFERROR(VLOOKUP($B35,'2024'!A:N,8,0),0)+IFERROR(VLOOKUP($B35,'2025'!A:N,8,0),0)</f>
        <v>-2</v>
      </c>
      <c r="J35" s="12">
        <f>D35-E35</f>
        <v>1</v>
      </c>
      <c r="K35" s="12">
        <f>RANK(J35,J:J,0)</f>
        <v>13</v>
      </c>
      <c r="L35" s="12">
        <f>RANK(H35,H:H,1)</f>
        <v>25</v>
      </c>
      <c r="M35" s="12">
        <f>RANK(I35,I:I,0)</f>
        <v>27</v>
      </c>
      <c r="N35" s="12">
        <f>(40-K35)*3+(40-M35)*2+(40-L35)</f>
        <v>122</v>
      </c>
      <c r="O35" s="37">
        <f>RANK(N35,N:N,0)</f>
        <v>21</v>
      </c>
      <c r="P35" s="32">
        <f>COUNTIFS('2018'!$P:$P,$B35,'2018'!$Y:$Y,P$2)+COUNTIFS('2019'!$P:$P,$B35,'2019'!$Y:$Y,P$2)+COUNTIFS('2020'!$P:$P,$B35,'2020'!$Y:$Y,P$2)+COUNTIFS('2021'!$P:$P,$B35,'2021'!$Y:$Y,P$2)+COUNTIFS('2022'!$P:$P,$B35,'2022'!$Y:$Y,P$2)+COUNTIFS('2023'!$P:$P,$B35,'2023'!$Y:$Y,P$2)+COUNTIFS('2024'!$P:$P,$B35,'2024'!$Y:$Y,P$2)+COUNTIFS('2025'!$P:$P,$B35,'2025'!$Y:$Y,P$2)</f>
        <v>0</v>
      </c>
      <c r="Q35" s="33">
        <f>COUNTIFS('2018'!$P:$P,$B35,'2018'!$Y:$Y,Q$2)+COUNTIFS('2019'!$P:$P,$B35,'2019'!$Y:$Y,Q$2)+COUNTIFS('2020'!$P:$P,$B35,'2020'!$Y:$Y,Q$2)+COUNTIFS('2021'!$P:$P,$B35,'2021'!$Y:$Y,Q$2)+COUNTIFS('2022'!$P:$P,$B35,'2022'!$Y:$Y,Q$2)+COUNTIFS('2023'!$P:$P,$B35,'2023'!$Y:$Y,Q$2)+COUNTIFS('2024'!$P:$P,$B35,'2024'!$Y:$Y,Q$2)+COUNTIFS('2025'!$P:$P,$B35,'2025'!$Y:$Y,Q$2)</f>
        <v>1</v>
      </c>
      <c r="R35" s="33">
        <f>COUNTIFS('2018'!$P:$P,$B35,'2018'!$Y:$Y,R$2)+COUNTIFS('2019'!$P:$P,$B35,'2019'!$Y:$Y,R$2)+COUNTIFS('2020'!$P:$P,$B35,'2020'!$Y:$Y,R$2)+COUNTIFS('2021'!$P:$P,$B35,'2021'!$Y:$Y,R$2)+COUNTIFS('2022'!$P:$P,$B35,'2022'!$Y:$Y,R$2)+COUNTIFS('2023'!$P:$P,$B35,'2023'!$Y:$Y,R$2)+COUNTIFS('2024'!$P:$P,$B35,'2024'!$Y:$Y,R$2)+COUNTIFS('2025'!$P:$P,$B35,'2025'!$Y:$Y,R$2)</f>
        <v>1</v>
      </c>
      <c r="S35" s="15">
        <f>IFERROR((SUMIF('2022'!$P:$P,$B35,'2022'!$W:$W)+SUMIF('2023'!$P:$P,$B35,'2023'!$W:$W)+SUMIF('2024'!$P:$P,$B35,'2024'!$W:$W)+SUMIF('2025'!$P:$P,$B35,'2025'!$W:$W))/(COUNTIF('2022'!A:A,B35)+COUNTIF('2023'!A:A,B35)+COUNTIF('2024'!A:A,B35)+COUNTIF('2025'!A:A,B35)),100)</f>
        <v>82.5</v>
      </c>
      <c r="T35" s="15">
        <f>IFERROR((SUMIF('2022'!$P:$P,$B35,'2022'!$X:$X)+SUMIF('2023'!$P:$P,$B35,'2023'!$X:$X)+SUMIF('2024'!$P:$P,$B35,'2024'!$X:$X)+SUMIF('2025'!$P:$P,$B35,'2025'!$X:$X))/(COUNTIF('2022'!A:A,B35)+COUNTIF('2023'!A:A,B35)+COUNTIF('2024'!A:A,B35)+COUNTIF('2025'!A:A,B35)),100)</f>
        <v>75</v>
      </c>
      <c r="U35" s="12">
        <f>IFERROR(VLOOKUP($B35,'2022'!$P:$U,6,0),0)+IFERROR(VLOOKUP($B35,'2023'!$P:$U,6,0),0)+IFERROR(VLOOKUP($B35,'2024'!$P:$U,6,0),0)+IFERROR(VLOOKUP($B35,'2025'!$P:$U,6,0),0)</f>
        <v>-5</v>
      </c>
      <c r="V35" s="14">
        <f>P35-Q35</f>
        <v>-1</v>
      </c>
      <c r="W35" s="12">
        <f>RANK(V35,V:V,0)</f>
        <v>26</v>
      </c>
      <c r="X35" s="12">
        <f>RANK(T35,T:T,1)</f>
        <v>28</v>
      </c>
      <c r="Y35" s="12">
        <f>RANK(U35,U:U,0)</f>
        <v>38</v>
      </c>
      <c r="Z35" s="12">
        <f>(40-W35)*3+(40-Y35)*2+(40-X35)</f>
        <v>58</v>
      </c>
      <c r="AA35" s="37">
        <f>RANK(Z35,Z:Z,0)</f>
        <v>34</v>
      </c>
      <c r="AB35" s="32">
        <f>COUNTIFS('2018'!$AA:$AA,$B35,'2018'!$AJ:$AJ,AB$2)+COUNTIFS('2019'!$AA:$AA,$B35,'2019'!$AJ:$AJ,AB$2)+COUNTIFS('2020'!$AA:$AA,$B35,'2020'!$AJ:$AJ,AB$2)+COUNTIFS('2021'!$AA:$AA,$B35,'2021'!$AJ:$AJ,AB$2)+COUNTIFS('2022'!$AA:$AA,$B35,'2022'!$AJ:$AJ,AB$2)+COUNTIFS('2023'!$AA:$AA,$B35,'2023'!$AJ:$AJ,AB$2)+COUNTIFS('2024'!$AA:$AA,$B35,'2024'!$AJ:$AJ,AB$2)+COUNTIFS('2025'!$AA:$AA,$B35,'2025'!$AJ:$AJ,AB$2)</f>
        <v>1</v>
      </c>
      <c r="AC35" s="33">
        <f>COUNTIFS('2018'!$AA:$AA,$B35,'2018'!$AJ:$AJ,AC$2)+COUNTIFS('2019'!$AA:$AA,$B35,'2019'!$AJ:$AJ,AC$2)+COUNTIFS('2020'!$AA:$AA,$B35,'2020'!$AJ:$AJ,AC$2)+COUNTIFS('2021'!$AA:$AA,$B35,'2021'!$AJ:$AJ,AC$2)+COUNTIFS('2022'!$AA:$AA,$B35,'2022'!$AJ:$AJ,AC$2)+COUNTIFS('2023'!$AA:$AA,$B35,'2023'!$AJ:$AJ,AC$2)+COUNTIFS('2024'!$AA:$AA,$B35,'2024'!$AJ:$AJ,AC$2)+COUNTIFS('2025'!$AA:$AA,$B35,'2025'!$AJ:$AJ,AC$2)</f>
        <v>1</v>
      </c>
      <c r="AD35" s="33">
        <f>COUNTIFS('2018'!$AA:$AA,$B35,'2018'!$AJ:$AJ,AD$2)+COUNTIFS('2019'!$AA:$AA,$B35,'2019'!$AJ:$AJ,AD$2)+COUNTIFS('2020'!$AA:$AA,$B35,'2020'!$AJ:$AJ,AD$2)+COUNTIFS('2021'!$AA:$AA,$B35,'2021'!$AJ:$AJ,AD$2)+COUNTIFS('2022'!$AA:$AA,$B35,'2022'!$AJ:$AJ,AD$2)+COUNTIFS('2023'!$AA:$AA,$B35,'2023'!$AJ:$AJ,AD$2)+COUNTIFS('2024'!$AA:$AA,$B35,'2024'!$AJ:$AJ,AD$2)+COUNTIFS('2025'!$AA:$AA,$B35,'2025'!$AJ:$AJ,AD$2)</f>
        <v>0</v>
      </c>
      <c r="AE35" s="15">
        <f>IFERROR((SUMIF('2022'!$AA:$AA,$B35,'2022'!$AH:$AH)+SUMIF('2023'!$AA:$AA,$B35,'2023'!$AH:$AH)+SUMIF('2024'!$AA:$AA,$B35,'2024'!$AH:$AH)+SUMIF('2025'!$AA:$AA,$B35,'2025'!$AH:$AH))/(COUNTIF('2022'!A:A,B35)+COUNTIF('2023'!A:A,B35)+COUNTIF('2024'!A:A,B35)+COUNTIF('2025'!A:A,B35)),100)</f>
        <v>105.5</v>
      </c>
      <c r="AF35" s="15">
        <f>IFERROR((SUMIF('2022'!$AA:$AA,$B35,'2022'!$AI:$AI)+SUMIF('2023'!$AA:$AA,$B35,'2023'!$AI:$AI)+SUMIF('2024'!$AA:$AA,$B35,'2024'!$AI:$AI)+SUMIF('2025'!$AA:$AA,$B35,'2025'!$AI:$AI))/(COUNTIF('2022'!A:A,B35)+COUNTIF('2023'!A:A,B35)+COUNTIF('2024'!A:A,B35)+COUNTIF('2025'!A:A,B35)),100)</f>
        <v>80</v>
      </c>
      <c r="AG35" s="12">
        <f>IFERROR(VLOOKUP($B35,'2022'!$AA:$AF,6,0),0)+IFERROR(VLOOKUP($B35,'2023'!$AA:$AF,6,0),0)+IFERROR(VLOOKUP($B35,'2024'!$AA:$AF,6,0),0)+IFERROR(VLOOKUP($B35,'2025'!$AA:$AF,6,0),0)</f>
        <v>-3</v>
      </c>
      <c r="AH35" s="14">
        <f>AB35-AC35</f>
        <v>0</v>
      </c>
      <c r="AI35" s="12">
        <f>RANK(AH35,AH:AH,0)</f>
        <v>13</v>
      </c>
      <c r="AJ35" s="12">
        <f>RANK(AF35,AF:AF,1)</f>
        <v>29</v>
      </c>
      <c r="AK35" s="12">
        <f>RANK(AG35,AG:AG,0)</f>
        <v>29</v>
      </c>
      <c r="AL35" s="12">
        <f>(40-AI35)*3+(40-AK35)*2+(40-AJ35)</f>
        <v>114</v>
      </c>
      <c r="AM35" s="37">
        <f>RANK(AL35,AL:AL,0)</f>
        <v>26</v>
      </c>
      <c r="AN35" s="32">
        <f>COUNTIFS('2018'!$AL:$AL,$B35,'2018'!$AU:$AU,AN$2)+COUNTIFS('2019'!$AL:$AL,$B35,'2019'!$AU:$AU,AN$2)+COUNTIFS('2020'!$AL:$AL,$B35,'2020'!$AU:$AU,AN$2)+COUNTIFS('2021'!$AL:$AL,$B35,'2021'!$AU:$AU,AN$2)+COUNTIFS('2022'!$AL:$AL,$B35,'2022'!$AU:$AU,AN$2)+COUNTIFS('2023'!$AL:$AL,$B35,'2023'!$AU:$AU,AN$2)+COUNTIFS('2024'!$AL:$AL,$B35,'2024'!$AU:$AU,AN$2)+COUNTIFS('2025'!$AL:$AL,$B35,'2025'!$AU:$AU,AN$2)</f>
        <v>2</v>
      </c>
      <c r="AO35" s="33">
        <f>COUNTIFS('2018'!$AL:$AL,$B35,'2018'!$AU:$AU,AO$2)+COUNTIFS('2019'!$AL:$AL,$B35,'2019'!$AU:$AU,AO$2)+COUNTIFS('2020'!$AL:$AL,$B35,'2020'!$AU:$AU,AO$2)+COUNTIFS('2021'!$AL:$AL,$B35,'2021'!$AU:$AU,AO$2)+COUNTIFS('2022'!$AL:$AL,$B35,'2022'!$AU:$AU,AO$2)+COUNTIFS('2023'!$AL:$AL,$B35,'2023'!$AU:$AU,AO$2)+COUNTIFS('2024'!$AL:$AL,$B35,'2024'!$AU:$AU,AO$2)+COUNTIFS('2025'!$AL:$AL,$B35,'2025'!$AU:$AU,AO$2)</f>
        <v>0</v>
      </c>
      <c r="AP35" s="33">
        <f>COUNTIFS('2018'!$AL:$AL,$B35,'2018'!$AU:$AU,AP$2)+COUNTIFS('2019'!$AL:$AL,$B35,'2019'!$AU:$AU,AP$2)+COUNTIFS('2020'!$AL:$AL,$B35,'2020'!$AU:$AU,AP$2)+COUNTIFS('2021'!$AL:$AL,$B35,'2021'!$AU:$AU,AP$2)+COUNTIFS('2022'!$AL:$AL,$B35,'2022'!$AU:$AU,AP$2)+COUNTIFS('2023'!$AL:$AL,$B35,'2023'!$AU:$AU,AP$2)+COUNTIFS('2024'!$AL:$AL,$B35,'2024'!$AU:$AU,AP$2)+COUNTIFS('2025'!$AL:$AL,$B35,'2025'!$AU:$AU,AP$2)</f>
        <v>0</v>
      </c>
      <c r="AQ35" s="15">
        <f>IFERROR((SUMIF('2022'!$AL:$AL,$B35,'2022'!$AS:$AS)+SUMIF('2023'!$AL:$AL,$B35,'2023'!$AS:$AS)+SUMIF('2024'!$AL:$AL,$B35,'2024'!$AS:$AS)+SUMIF('2025'!$AL:$AL,$B35,'2025'!$AS:$AS))/(COUNTIF('2022'!A:A,B35)+COUNTIF('2023'!A:A,B35)+COUNTIF('2024'!A:A,B35)+COUNTIF('2025'!A:A,B35)),100)</f>
        <v>104</v>
      </c>
      <c r="AR35" s="15">
        <f>IFERROR((SUMIF('2022'!$AL:$AL,$B35,'2022'!$AT:$AT)+SUMIF('2023'!$AL:$AL,$B35,'2023'!$AT:$AT)+SUMIF('2024'!$AL:$AL,$B35,'2024'!$AT:$AT)+SUMIF('2025'!$AL:$AL,$B35,'2025'!$AT:$AT))/(COUNTIF('2022'!A:A,B35)+COUNTIF('2023'!A:A,B35)+COUNTIF('2024'!A:A,B35)+COUNTIF('2025'!A:A,B35)),100)</f>
        <v>80</v>
      </c>
      <c r="AS35" s="12">
        <f>IFERROR(VLOOKUP($B35,'2022'!$AL:$AQ,6,0),0)+IFERROR(VLOOKUP($B35,'2023'!$AL:$AQ,6,0),0)+IFERROR(VLOOKUP($B35,'2024'!$AL:$AQ,6,0),0)+IFERROR(VLOOKUP($B35,'2025'!$AL:$AQ,6,0),0)</f>
        <v>6</v>
      </c>
      <c r="AT35" s="14">
        <f>AN35-AO35</f>
        <v>2</v>
      </c>
      <c r="AU35" s="12">
        <f>RANK(AT35,AT:AT,0)</f>
        <v>4</v>
      </c>
      <c r="AV35" s="12">
        <f>RANK(AR35,AR:AR,1)</f>
        <v>22</v>
      </c>
      <c r="AW35" s="12">
        <f>RANK(AS35,AS:AS,0)</f>
        <v>5</v>
      </c>
      <c r="AX35" s="12">
        <f>(40-AU35)*3+(40-AW35)*2+(40-AV35)</f>
        <v>196</v>
      </c>
      <c r="AY35" s="37">
        <f>RANK(AX35,AX:AX,0)</f>
        <v>6</v>
      </c>
      <c r="AZ35" s="13">
        <f>IFERROR(VLOOKUP(B35,'2018'!A:M,13,0),0)+IFERROR(VLOOKUP(B35,'2019'!A:M,13,0),0)+IFERROR(VLOOKUP(B35,'2020'!A:M,13,0),0)+IFERROR(VLOOKUP(B35,'2021'!A:M,13,0),0)+IFERROR(VLOOKUP(B35,'2022'!A:M,13,0),0)+IFERROR(VLOOKUP(B35,'2023'!A:M,13,0),0)+IFERROR(VLOOKUP(B35,'2024'!A:M,13,0),0)+IFERROR(VLOOKUP(B35,'2025'!A:M,13,0),0)</f>
        <v>175</v>
      </c>
      <c r="BA35" s="14">
        <f>IFERROR(VLOOKUP($B35,'2018'!$A:$N,14,0),17)</f>
        <v>17</v>
      </c>
      <c r="BB35" s="14">
        <f>IFERROR(VLOOKUP($B35,'2019'!$A:$N,14,0),17)</f>
        <v>17</v>
      </c>
      <c r="BC35" s="14">
        <f>IFERROR(VLOOKUP($B35,'2020'!$A:$N,14,0),25)</f>
        <v>25</v>
      </c>
      <c r="BD35" s="14">
        <f>IFERROR(VLOOKUP($B35,'2021'!$A:$N,14,0),25)</f>
        <v>25</v>
      </c>
      <c r="BE35" s="14">
        <f>IFERROR(VLOOKUP($B35,'2022'!$A:$N,14,0),25)</f>
        <v>25</v>
      </c>
      <c r="BF35" s="14">
        <f>IFERROR(VLOOKUP($B35,'2023'!$A:$N,14,0),25)</f>
        <v>25</v>
      </c>
      <c r="BG35" s="14">
        <f>IFERROR(VLOOKUP($B35,'2024'!$A:$N,14,0),29)</f>
        <v>19</v>
      </c>
      <c r="BH35" s="14">
        <f>IFERROR(VLOOKUP($B35,'2025'!$A:$N,14,0),25)</f>
        <v>7</v>
      </c>
      <c r="BI35" s="27">
        <f>17-BA35+17-BB35+25-BC35+25-BD35+25-BE35+25-BF35+29-BG35+25-BH35</f>
        <v>28</v>
      </c>
    </row>
    <row r="36" spans="1:61" customFormat="1" x14ac:dyDescent="0.2">
      <c r="A36" s="39">
        <f>RANK(BI36,BI:BI,0)</f>
        <v>34</v>
      </c>
      <c r="B36" t="s">
        <v>41</v>
      </c>
      <c r="C36" s="13">
        <f>COUNTIF('2022'!A:A,B36)+COUNTIF('2023'!A:A,B36)+COUNTIF('2024'!A:A,B36)+COUNTIF('2025'!A:A,B36)+COUNTIF('2021'!A:A,B36)+COUNTIF('2020'!A:A,B36)+COUNTIF('2019'!A:A,B36)+COUNTIF('2018'!A:A,B36)</f>
        <v>2</v>
      </c>
      <c r="D36" s="20">
        <f>IFERROR(VLOOKUP($B36,'2018'!A:N,3,0),0)+IFERROR(VLOOKUP($B36,'2019'!A:N,3,0),0)+IFERROR(VLOOKUP($B36,'2020'!A:N,3,0),0)++IFERROR(VLOOKUP($B36,'2021'!A:N,3,0),0)+IFERROR(VLOOKUP($B36,'2022'!A:N,3,0),0)+IFERROR(VLOOKUP($B36,'2023'!A:N,3,0),0)+IFERROR(VLOOKUP($B36,'2024'!A:N,3,0),0)+IFERROR(VLOOKUP($B36,'2025'!A:N,3,0),0)</f>
        <v>4</v>
      </c>
      <c r="E36" s="20">
        <f>IFERROR(VLOOKUP($B36,'2018'!A:N,4,0),0)+IFERROR(VLOOKUP($B36,'2019'!A:N,4,0),0)+IFERROR(VLOOKUP($B36,'2020'!A:N,4,0),0)+IFERROR(VLOOKUP($B36,'2021'!A:N,4,0),0)+IFERROR(VLOOKUP($B36,'2022'!A:N,4,0),0)+IFERROR(VLOOKUP($B36,'2023'!A:N,4,0),0)+IFERROR(VLOOKUP($B36,'2024'!A:N,4,0),0)+IFERROR(VLOOKUP($B36,'2025'!A:N,4,0),0)</f>
        <v>2</v>
      </c>
      <c r="F36" s="20">
        <f>IFERROR(VLOOKUP($B36,'2018'!A:N,5,0),0)+IFERROR(VLOOKUP($B36,'2019'!A:N,5,0),0)+IFERROR(VLOOKUP($B36,'2020'!A:N,5,0),0)+IFERROR(VLOOKUP($B36,'2021'!A:N,5,0),0)+IFERROR(VLOOKUP($B36,'2022'!A:N,5,0),0)+IFERROR(VLOOKUP($B36,'2023'!A:N,5,0),0)+IFERROR(VLOOKUP($B36,'2024'!A:N,5,0),0)+IFERROR(VLOOKUP($B36,'2025'!A:N,5,0),0)</f>
        <v>0</v>
      </c>
      <c r="G36" s="21">
        <f>IFERROR((IFERROR(VLOOKUP($B36,'2022'!A:N,6,0),0)+IFERROR(VLOOKUP($B36,'2023'!A:N,6,0),0)+IFERROR(VLOOKUP($B36,'2024'!A:N,6,0),0)+IFERROR(VLOOKUP($B36,'2025'!A:N,6,0),0))/(COUNTIF('2022'!A:A,B36)+COUNTIF('2023'!A:A,B36)+COUNTIF('2024'!A:A,B36)+COUNTIF('2025'!A:A,B36)),100)</f>
        <v>95</v>
      </c>
      <c r="H36" s="12">
        <f>IFERROR((IFERROR(VLOOKUP($B36,'2022'!A:N,7,0),0)+IFERROR(VLOOKUP($B36,'2023'!A:N,7,0),0)+IFERROR(VLOOKUP($B36,'2024'!A:N,7,0),0)+IFERROR(VLOOKUP($B36,'2025'!A:N,7,0),0))/(COUNTIF('2022'!A:A,B36)+COUNTIF('2023'!A:A,B36)+COUNTIF('2024'!A:A,B36)+COUNTIF('2025'!A:A,B36)),100)</f>
        <v>81</v>
      </c>
      <c r="I36" s="12">
        <f>IFERROR(VLOOKUP($B36,'2022'!A:N,8,0),0)+IFERROR(VLOOKUP($B36,'2023'!A:N,8,0),0)+IFERROR(VLOOKUP($B36,'2024'!A:N,8,0),0)+IFERROR(VLOOKUP($B36,'2025'!A:N,8,0),0)</f>
        <v>3</v>
      </c>
      <c r="J36" s="12">
        <f>D36-E36</f>
        <v>2</v>
      </c>
      <c r="K36" s="12">
        <f>RANK(J36,J:J,0)</f>
        <v>8</v>
      </c>
      <c r="L36" s="12">
        <f>RANK(H36,H:H,1)</f>
        <v>30</v>
      </c>
      <c r="M36" s="12">
        <f>RANK(I36,I:I,0)</f>
        <v>14</v>
      </c>
      <c r="N36" s="12">
        <f>(40-K36)*3+(40-M36)*2+(40-L36)</f>
        <v>158</v>
      </c>
      <c r="O36" s="37">
        <f>RANK(N36,N:N,0)</f>
        <v>14</v>
      </c>
      <c r="P36" s="32">
        <f>COUNTIFS('2018'!$P:$P,$B36,'2018'!$Y:$Y,P$2)+COUNTIFS('2019'!$P:$P,$B36,'2019'!$Y:$Y,P$2)+COUNTIFS('2020'!$P:$P,$B36,'2020'!$Y:$Y,P$2)+COUNTIFS('2021'!$P:$P,$B36,'2021'!$Y:$Y,P$2)+COUNTIFS('2022'!$P:$P,$B36,'2022'!$Y:$Y,P$2)+COUNTIFS('2023'!$P:$P,$B36,'2023'!$Y:$Y,P$2)+COUNTIFS('2024'!$P:$P,$B36,'2024'!$Y:$Y,P$2)+COUNTIFS('2025'!$P:$P,$B36,'2025'!$Y:$Y,P$2)</f>
        <v>2</v>
      </c>
      <c r="Q36" s="33">
        <f>COUNTIFS('2018'!$P:$P,$B36,'2018'!$Y:$Y,Q$2)+COUNTIFS('2019'!$P:$P,$B36,'2019'!$Y:$Y,Q$2)+COUNTIFS('2020'!$P:$P,$B36,'2020'!$Y:$Y,Q$2)+COUNTIFS('2021'!$P:$P,$B36,'2021'!$Y:$Y,Q$2)+COUNTIFS('2022'!$P:$P,$B36,'2022'!$Y:$Y,Q$2)+COUNTIFS('2023'!$P:$P,$B36,'2023'!$Y:$Y,Q$2)+COUNTIFS('2024'!$P:$P,$B36,'2024'!$Y:$Y,Q$2)+COUNTIFS('2025'!$P:$P,$B36,'2025'!$Y:$Y,Q$2)</f>
        <v>0</v>
      </c>
      <c r="R36" s="33">
        <f>COUNTIFS('2018'!$P:$P,$B36,'2018'!$Y:$Y,R$2)+COUNTIFS('2019'!$P:$P,$B36,'2019'!$Y:$Y,R$2)+COUNTIFS('2020'!$P:$P,$B36,'2020'!$Y:$Y,R$2)+COUNTIFS('2021'!$P:$P,$B36,'2021'!$Y:$Y,R$2)+COUNTIFS('2022'!$P:$P,$B36,'2022'!$Y:$Y,R$2)+COUNTIFS('2023'!$P:$P,$B36,'2023'!$Y:$Y,R$2)+COUNTIFS('2024'!$P:$P,$B36,'2024'!$Y:$Y,R$2)+COUNTIFS('2025'!$P:$P,$B36,'2025'!$Y:$Y,R$2)</f>
        <v>0</v>
      </c>
      <c r="S36" s="15">
        <f>IFERROR((SUMIF('2022'!$P:$P,$B36,'2022'!$W:$W)+SUMIF('2023'!$P:$P,$B36,'2023'!$W:$W)+SUMIF('2024'!$P:$P,$B36,'2024'!$W:$W)+SUMIF('2025'!$P:$P,$B36,'2025'!$W:$W))/(COUNTIF('2022'!A:A,B36)+COUNTIF('2023'!A:A,B36)+COUNTIF('2024'!A:A,B36)+COUNTIF('2025'!A:A,B36)),100)</f>
        <v>78</v>
      </c>
      <c r="T36" s="15">
        <f>IFERROR((SUMIF('2022'!$P:$P,$B36,'2022'!$X:$X)+SUMIF('2023'!$P:$P,$B36,'2023'!$X:$X)+SUMIF('2024'!$P:$P,$B36,'2024'!$X:$X)+SUMIF('2025'!$P:$P,$B36,'2025'!$X:$X))/(COUNTIF('2022'!A:A,B36)+COUNTIF('2023'!A:A,B36)+COUNTIF('2024'!A:A,B36)+COUNTIF('2025'!A:A,B36)),100)</f>
        <v>73</v>
      </c>
      <c r="U36" s="12">
        <f>IFERROR(VLOOKUP($B36,'2022'!$P:$U,6,0),0)+IFERROR(VLOOKUP($B36,'2023'!$P:$U,6,0),0)+IFERROR(VLOOKUP($B36,'2024'!$P:$U,6,0),0)+IFERROR(VLOOKUP($B36,'2025'!$P:$U,6,0),0)</f>
        <v>6</v>
      </c>
      <c r="V36" s="14">
        <f>P36-Q36</f>
        <v>2</v>
      </c>
      <c r="W36" s="12">
        <f>RANK(V36,V:V,0)</f>
        <v>3</v>
      </c>
      <c r="X36" s="12">
        <f>RANK(T36,T:T,1)</f>
        <v>24</v>
      </c>
      <c r="Y36" s="12">
        <f>RANK(U36,U:U,0)</f>
        <v>8</v>
      </c>
      <c r="Z36" s="12">
        <f>(40-W36)*3+(40-Y36)*2+(40-X36)</f>
        <v>191</v>
      </c>
      <c r="AA36" s="37">
        <f>RANK(Z36,Z:Z,0)</f>
        <v>9</v>
      </c>
      <c r="AB36" s="32">
        <f>COUNTIFS('2018'!$AA:$AA,$B36,'2018'!$AJ:$AJ,AB$2)+COUNTIFS('2019'!$AA:$AA,$B36,'2019'!$AJ:$AJ,AB$2)+COUNTIFS('2020'!$AA:$AA,$B36,'2020'!$AJ:$AJ,AB$2)+COUNTIFS('2021'!$AA:$AA,$B36,'2021'!$AJ:$AJ,AB$2)+COUNTIFS('2022'!$AA:$AA,$B36,'2022'!$AJ:$AJ,AB$2)+COUNTIFS('2023'!$AA:$AA,$B36,'2023'!$AJ:$AJ,AB$2)+COUNTIFS('2024'!$AA:$AA,$B36,'2024'!$AJ:$AJ,AB$2)+COUNTIFS('2025'!$AA:$AA,$B36,'2025'!$AJ:$AJ,AB$2)</f>
        <v>1</v>
      </c>
      <c r="AC36" s="33">
        <f>COUNTIFS('2018'!$AA:$AA,$B36,'2018'!$AJ:$AJ,AC$2)+COUNTIFS('2019'!$AA:$AA,$B36,'2019'!$AJ:$AJ,AC$2)+COUNTIFS('2020'!$AA:$AA,$B36,'2020'!$AJ:$AJ,AC$2)+COUNTIFS('2021'!$AA:$AA,$B36,'2021'!$AJ:$AJ,AC$2)+COUNTIFS('2022'!$AA:$AA,$B36,'2022'!$AJ:$AJ,AC$2)+COUNTIFS('2023'!$AA:$AA,$B36,'2023'!$AJ:$AJ,AC$2)+COUNTIFS('2024'!$AA:$AA,$B36,'2024'!$AJ:$AJ,AC$2)+COUNTIFS('2025'!$AA:$AA,$B36,'2025'!$AJ:$AJ,AC$2)</f>
        <v>1</v>
      </c>
      <c r="AD36" s="33">
        <f>COUNTIFS('2018'!$AA:$AA,$B36,'2018'!$AJ:$AJ,AD$2)+COUNTIFS('2019'!$AA:$AA,$B36,'2019'!$AJ:$AJ,AD$2)+COUNTIFS('2020'!$AA:$AA,$B36,'2020'!$AJ:$AJ,AD$2)+COUNTIFS('2021'!$AA:$AA,$B36,'2021'!$AJ:$AJ,AD$2)+COUNTIFS('2022'!$AA:$AA,$B36,'2022'!$AJ:$AJ,AD$2)+COUNTIFS('2023'!$AA:$AA,$B36,'2023'!$AJ:$AJ,AD$2)+COUNTIFS('2024'!$AA:$AA,$B36,'2024'!$AJ:$AJ,AD$2)+COUNTIFS('2025'!$AA:$AA,$B36,'2025'!$AJ:$AJ,AD$2)</f>
        <v>0</v>
      </c>
      <c r="AE36" s="15">
        <f>IFERROR((SUMIF('2022'!$AA:$AA,$B36,'2022'!$AH:$AH)+SUMIF('2023'!$AA:$AA,$B36,'2023'!$AH:$AH)+SUMIF('2024'!$AA:$AA,$B36,'2024'!$AH:$AH)+SUMIF('2025'!$AA:$AA,$B36,'2025'!$AH:$AH))/(COUNTIF('2022'!A:A,B36)+COUNTIF('2023'!A:A,B36)+COUNTIF('2024'!A:A,B36)+COUNTIF('2025'!A:A,B36)),100)</f>
        <v>91.5</v>
      </c>
      <c r="AF36" s="15">
        <f>IFERROR((SUMIF('2022'!$AA:$AA,$B36,'2022'!$AI:$AI)+SUMIF('2023'!$AA:$AA,$B36,'2023'!$AI:$AI)+SUMIF('2024'!$AA:$AA,$B36,'2024'!$AI:$AI)+SUMIF('2025'!$AA:$AA,$B36,'2025'!$AI:$AI))/(COUNTIF('2022'!A:A,B36)+COUNTIF('2023'!A:A,B36)+COUNTIF('2024'!A:A,B36)+COUNTIF('2025'!A:A,B36)),100)</f>
        <v>77</v>
      </c>
      <c r="AG36" s="12">
        <f>IFERROR(VLOOKUP($B36,'2022'!$AA:$AF,6,0),0)+IFERROR(VLOOKUP($B36,'2023'!$AA:$AF,6,0),0)+IFERROR(VLOOKUP($B36,'2024'!$AA:$AF,6,0),0)+IFERROR(VLOOKUP($B36,'2025'!$AA:$AF,6,0),0)</f>
        <v>2</v>
      </c>
      <c r="AH36" s="14">
        <f>AB36-AC36</f>
        <v>0</v>
      </c>
      <c r="AI36" s="12">
        <f>RANK(AH36,AH:AH,0)</f>
        <v>13</v>
      </c>
      <c r="AJ36" s="12">
        <f>RANK(AF36,AF:AF,1)</f>
        <v>19</v>
      </c>
      <c r="AK36" s="12">
        <f>RANK(AG36,AG:AG,0)</f>
        <v>14</v>
      </c>
      <c r="AL36" s="12">
        <f>(40-AI36)*3+(40-AK36)*2+(40-AJ36)</f>
        <v>154</v>
      </c>
      <c r="AM36" s="37">
        <f>RANK(AL36,AL:AL,0)</f>
        <v>14</v>
      </c>
      <c r="AN36" s="32">
        <f>COUNTIFS('2018'!$AL:$AL,$B36,'2018'!$AU:$AU,AN$2)+COUNTIFS('2019'!$AL:$AL,$B36,'2019'!$AU:$AU,AN$2)+COUNTIFS('2020'!$AL:$AL,$B36,'2020'!$AU:$AU,AN$2)+COUNTIFS('2021'!$AL:$AL,$B36,'2021'!$AU:$AU,AN$2)+COUNTIFS('2022'!$AL:$AL,$B36,'2022'!$AU:$AU,AN$2)+COUNTIFS('2023'!$AL:$AL,$B36,'2023'!$AU:$AU,AN$2)+COUNTIFS('2024'!$AL:$AL,$B36,'2024'!$AU:$AU,AN$2)+COUNTIFS('2025'!$AL:$AL,$B36,'2025'!$AU:$AU,AN$2)</f>
        <v>1</v>
      </c>
      <c r="AO36" s="33">
        <f>COUNTIFS('2018'!$AL:$AL,$B36,'2018'!$AU:$AU,AO$2)+COUNTIFS('2019'!$AL:$AL,$B36,'2019'!$AU:$AU,AO$2)+COUNTIFS('2020'!$AL:$AL,$B36,'2020'!$AU:$AU,AO$2)+COUNTIFS('2021'!$AL:$AL,$B36,'2021'!$AU:$AU,AO$2)+COUNTIFS('2022'!$AL:$AL,$B36,'2022'!$AU:$AU,AO$2)+COUNTIFS('2023'!$AL:$AL,$B36,'2023'!$AU:$AU,AO$2)+COUNTIFS('2024'!$AL:$AL,$B36,'2024'!$AU:$AU,AO$2)+COUNTIFS('2025'!$AL:$AL,$B36,'2025'!$AU:$AU,AO$2)</f>
        <v>1</v>
      </c>
      <c r="AP36" s="33">
        <f>COUNTIFS('2018'!$AL:$AL,$B36,'2018'!$AU:$AU,AP$2)+COUNTIFS('2019'!$AL:$AL,$B36,'2019'!$AU:$AU,AP$2)+COUNTIFS('2020'!$AL:$AL,$B36,'2020'!$AU:$AU,AP$2)+COUNTIFS('2021'!$AL:$AL,$B36,'2021'!$AU:$AU,AP$2)+COUNTIFS('2022'!$AL:$AL,$B36,'2022'!$AU:$AU,AP$2)+COUNTIFS('2023'!$AL:$AL,$B36,'2023'!$AU:$AU,AP$2)+COUNTIFS('2024'!$AL:$AL,$B36,'2024'!$AU:$AU,AP$2)+COUNTIFS('2025'!$AL:$AL,$B36,'2025'!$AU:$AU,AP$2)</f>
        <v>0</v>
      </c>
      <c r="AQ36" s="15">
        <f>IFERROR((SUMIF('2022'!$AL:$AL,$B36,'2022'!$AS:$AS)+SUMIF('2023'!$AL:$AL,$B36,'2023'!$AS:$AS)+SUMIF('2024'!$AL:$AL,$B36,'2024'!$AS:$AS)+SUMIF('2025'!$AL:$AL,$B36,'2025'!$AS:$AS))/(COUNTIF('2022'!A:A,B36)+COUNTIF('2023'!A:A,B36)+COUNTIF('2024'!A:A,B36)+COUNTIF('2025'!A:A,B36)),100)</f>
        <v>98.5</v>
      </c>
      <c r="AR36" s="15">
        <f>IFERROR((SUMIF('2022'!$AL:$AL,$B36,'2022'!$AT:$AT)+SUMIF('2023'!$AL:$AL,$B36,'2023'!$AT:$AT)+SUMIF('2024'!$AL:$AL,$B36,'2024'!$AT:$AT)+SUMIF('2025'!$AL:$AL,$B36,'2025'!$AT:$AT))/(COUNTIF('2022'!A:A,B36)+COUNTIF('2023'!A:A,B36)+COUNTIF('2024'!A:A,B36)+COUNTIF('2025'!A:A,B36)),100)</f>
        <v>85</v>
      </c>
      <c r="AS36" s="12">
        <f>IFERROR(VLOOKUP($B36,'2022'!$AL:$AQ,6,0),0)+IFERROR(VLOOKUP($B36,'2023'!$AL:$AQ,6,0),0)+IFERROR(VLOOKUP($B36,'2024'!$AL:$AQ,6,0),0)+IFERROR(VLOOKUP($B36,'2025'!$AL:$AQ,6,0),0)</f>
        <v>-5</v>
      </c>
      <c r="AT36" s="14">
        <f>AN36-AO36</f>
        <v>0</v>
      </c>
      <c r="AU36" s="12">
        <f>RANK(AT36,AT:AT,0)</f>
        <v>12</v>
      </c>
      <c r="AV36" s="12">
        <f>RANK(AR36,AR:AR,1)</f>
        <v>35</v>
      </c>
      <c r="AW36" s="12">
        <f>RANK(AS36,AS:AS,0)</f>
        <v>36</v>
      </c>
      <c r="AX36" s="12">
        <f>(40-AU36)*3+(40-AW36)*2+(40-AV36)</f>
        <v>97</v>
      </c>
      <c r="AY36" s="37">
        <f>RANK(AX36,AX:AX,0)</f>
        <v>28</v>
      </c>
      <c r="AZ36" s="13">
        <f>IFERROR(VLOOKUP(B36,'2018'!A:M,13,0),0)+IFERROR(VLOOKUP(B36,'2019'!A:M,13,0),0)+IFERROR(VLOOKUP(B36,'2020'!A:M,13,0),0)+IFERROR(VLOOKUP(B36,'2021'!A:M,13,0),0)+IFERROR(VLOOKUP(B36,'2022'!A:M,13,0),0)+IFERROR(VLOOKUP(B36,'2023'!A:M,13,0),0)+IFERROR(VLOOKUP(B36,'2024'!A:M,13,0),0)+IFERROR(VLOOKUP(B36,'2025'!A:M,13,0),0)</f>
        <v>173</v>
      </c>
      <c r="BA36" s="14">
        <f>IFERROR(VLOOKUP($B36,'2018'!$A:$N,14,0),17)</f>
        <v>17</v>
      </c>
      <c r="BB36" s="14">
        <f>IFERROR(VLOOKUP($B36,'2019'!$A:$N,14,0),17)</f>
        <v>17</v>
      </c>
      <c r="BC36" s="14">
        <f>IFERROR(VLOOKUP($B36,'2020'!$A:$N,14,0),25)</f>
        <v>25</v>
      </c>
      <c r="BD36" s="14">
        <f>IFERROR(VLOOKUP($B36,'2021'!$A:$N,14,0),25)</f>
        <v>25</v>
      </c>
      <c r="BE36" s="14">
        <f>IFERROR(VLOOKUP($B36,'2022'!$A:$N,14,0),25)</f>
        <v>25</v>
      </c>
      <c r="BF36" s="14">
        <f>IFERROR(VLOOKUP($B36,'2023'!$A:$N,14,0),25)</f>
        <v>3</v>
      </c>
      <c r="BG36" s="14">
        <f>IFERROR(VLOOKUP($B36,'2024'!$A:$N,14,0),29)</f>
        <v>24</v>
      </c>
      <c r="BH36" s="14">
        <f>IFERROR(VLOOKUP($B36,'2025'!$A:$N,14,0),25)</f>
        <v>25</v>
      </c>
      <c r="BI36" s="27">
        <f>17-BA36+17-BB36+25-BC36+25-BD36+25-BE36+25-BF36+29-BG36+25-BH36</f>
        <v>27</v>
      </c>
    </row>
    <row r="37" spans="1:61" customFormat="1" x14ac:dyDescent="0.2">
      <c r="A37" s="39">
        <f>RANK(BI37,BI:BI,0)</f>
        <v>35</v>
      </c>
      <c r="B37" t="s">
        <v>76</v>
      </c>
      <c r="C37" s="13">
        <f>COUNTIF('2022'!A:A,B37)+COUNTIF('2023'!A:A,B37)+COUNTIF('2024'!A:A,B37)+COUNTIF('2025'!A:A,B37)+COUNTIF('2021'!A:A,B37)+COUNTIF('2020'!A:A,B37)+COUNTIF('2019'!A:A,B37)+COUNTIF('2018'!A:A,B37)</f>
        <v>3</v>
      </c>
      <c r="D37" s="20">
        <f>IFERROR(VLOOKUP($B37,'2018'!A:N,3,0),0)+IFERROR(VLOOKUP($B37,'2019'!A:N,3,0),0)+IFERROR(VLOOKUP($B37,'2020'!A:N,3,0),0)++IFERROR(VLOOKUP($B37,'2021'!A:N,3,0),0)+IFERROR(VLOOKUP($B37,'2022'!A:N,3,0),0)+IFERROR(VLOOKUP($B37,'2023'!A:N,3,0),0)+IFERROR(VLOOKUP($B37,'2024'!A:N,3,0),0)+IFERROR(VLOOKUP($B37,'2025'!A:N,3,0),0)</f>
        <v>2</v>
      </c>
      <c r="E37" s="20">
        <f>IFERROR(VLOOKUP($B37,'2018'!A:N,4,0),0)+IFERROR(VLOOKUP($B37,'2019'!A:N,4,0),0)+IFERROR(VLOOKUP($B37,'2020'!A:N,4,0),0)+IFERROR(VLOOKUP($B37,'2021'!A:N,4,0),0)+IFERROR(VLOOKUP($B37,'2022'!A:N,4,0),0)+IFERROR(VLOOKUP($B37,'2023'!A:N,4,0),0)+IFERROR(VLOOKUP($B37,'2024'!A:N,4,0),0)+IFERROR(VLOOKUP($B37,'2025'!A:N,4,0),0)</f>
        <v>7</v>
      </c>
      <c r="F37" s="20">
        <f>IFERROR(VLOOKUP($B37,'2018'!A:N,5,0),0)+IFERROR(VLOOKUP($B37,'2019'!A:N,5,0),0)+IFERROR(VLOOKUP($B37,'2020'!A:N,5,0),0)+IFERROR(VLOOKUP($B37,'2021'!A:N,5,0),0)+IFERROR(VLOOKUP($B37,'2022'!A:N,5,0),0)+IFERROR(VLOOKUP($B37,'2023'!A:N,5,0),0)+IFERROR(VLOOKUP($B37,'2024'!A:N,5,0),0)+IFERROR(VLOOKUP($B37,'2025'!A:N,5,0),0)</f>
        <v>0</v>
      </c>
      <c r="G37" s="21">
        <f>IFERROR((IFERROR(VLOOKUP($B37,'2022'!A:N,6,0),0)+IFERROR(VLOOKUP($B37,'2023'!A:N,6,0),0)+IFERROR(VLOOKUP($B37,'2024'!A:N,6,0),0)+IFERROR(VLOOKUP($B37,'2025'!A:N,6,0),0))/(COUNTIF('2022'!A:A,B37)+COUNTIF('2023'!A:A,B37)+COUNTIF('2024'!A:A,B37)+COUNTIF('2025'!A:A,B37)),100)</f>
        <v>100</v>
      </c>
      <c r="H37" s="12">
        <f>IFERROR((IFERROR(VLOOKUP($B37,'2022'!A:N,7,0),0)+IFERROR(VLOOKUP($B37,'2023'!A:N,7,0),0)+IFERROR(VLOOKUP($B37,'2024'!A:N,7,0),0)+IFERROR(VLOOKUP($B37,'2025'!A:N,7,0),0))/(COUNTIF('2022'!A:A,B37)+COUNTIF('2023'!A:A,B37)+COUNTIF('2024'!A:A,B37)+COUNTIF('2025'!A:A,B37)),100)</f>
        <v>100</v>
      </c>
      <c r="I37" s="12">
        <f>IFERROR(VLOOKUP($B37,'2022'!A:N,8,0),0)+IFERROR(VLOOKUP($B37,'2023'!A:N,8,0),0)+IFERROR(VLOOKUP($B37,'2024'!A:N,8,0),0)+IFERROR(VLOOKUP($B37,'2025'!A:N,8,0),0)</f>
        <v>0</v>
      </c>
      <c r="J37" s="12">
        <f>D37-E37</f>
        <v>-5</v>
      </c>
      <c r="K37" s="12">
        <f>RANK(J37,J:J,0)</f>
        <v>40</v>
      </c>
      <c r="L37" s="12">
        <f>RANK(H37,H:H,1)</f>
        <v>41</v>
      </c>
      <c r="M37" s="12">
        <f>RANK(I37,I:I,0)</f>
        <v>22</v>
      </c>
      <c r="N37" s="12">
        <f>(40-K37)*3+(40-M37)*2+(40-L37)</f>
        <v>35</v>
      </c>
      <c r="O37" s="37">
        <f>RANK(N37,N:N,0)</f>
        <v>38</v>
      </c>
      <c r="P37" s="32">
        <f>COUNTIFS('2018'!$P:$P,$B37,'2018'!$Y:$Y,P$2)+COUNTIFS('2019'!$P:$P,$B37,'2019'!$Y:$Y,P$2)+COUNTIFS('2020'!$P:$P,$B37,'2020'!$Y:$Y,P$2)+COUNTIFS('2021'!$P:$P,$B37,'2021'!$Y:$Y,P$2)+COUNTIFS('2022'!$P:$P,$B37,'2022'!$Y:$Y,P$2)+COUNTIFS('2023'!$P:$P,$B37,'2023'!$Y:$Y,P$2)+COUNTIFS('2024'!$P:$P,$B37,'2024'!$Y:$Y,P$2)+COUNTIFS('2025'!$P:$P,$B37,'2025'!$Y:$Y,P$2)</f>
        <v>2</v>
      </c>
      <c r="Q37" s="33">
        <f>COUNTIFS('2018'!$P:$P,$B37,'2018'!$Y:$Y,Q$2)+COUNTIFS('2019'!$P:$P,$B37,'2019'!$Y:$Y,Q$2)+COUNTIFS('2020'!$P:$P,$B37,'2020'!$Y:$Y,Q$2)+COUNTIFS('2021'!$P:$P,$B37,'2021'!$Y:$Y,Q$2)+COUNTIFS('2022'!$P:$P,$B37,'2022'!$Y:$Y,Q$2)+COUNTIFS('2023'!$P:$P,$B37,'2023'!$Y:$Y,Q$2)+COUNTIFS('2024'!$P:$P,$B37,'2024'!$Y:$Y,Q$2)+COUNTIFS('2025'!$P:$P,$B37,'2025'!$Y:$Y,Q$2)</f>
        <v>1</v>
      </c>
      <c r="R37" s="33">
        <f>COUNTIFS('2018'!$P:$P,$B37,'2018'!$Y:$Y,R$2)+COUNTIFS('2019'!$P:$P,$B37,'2019'!$Y:$Y,R$2)+COUNTIFS('2020'!$P:$P,$B37,'2020'!$Y:$Y,R$2)+COUNTIFS('2021'!$P:$P,$B37,'2021'!$Y:$Y,R$2)+COUNTIFS('2022'!$P:$P,$B37,'2022'!$Y:$Y,R$2)+COUNTIFS('2023'!$P:$P,$B37,'2023'!$Y:$Y,R$2)+COUNTIFS('2024'!$P:$P,$B37,'2024'!$Y:$Y,R$2)+COUNTIFS('2025'!$P:$P,$B37,'2025'!$Y:$Y,R$2)</f>
        <v>0</v>
      </c>
      <c r="S37" s="15">
        <f>IFERROR((SUMIF('2022'!$P:$P,$B37,'2022'!$W:$W)+SUMIF('2023'!$P:$P,$B37,'2023'!$W:$W)+SUMIF('2024'!$P:$P,$B37,'2024'!$W:$W)+SUMIF('2025'!$P:$P,$B37,'2025'!$W:$W))/(COUNTIF('2022'!A:A,B37)+COUNTIF('2023'!A:A,B37)+COUNTIF('2024'!A:A,B37)+COUNTIF('2025'!A:A,B37)),100)</f>
        <v>100</v>
      </c>
      <c r="T37" s="15">
        <f>IFERROR((SUMIF('2022'!$P:$P,$B37,'2022'!$X:$X)+SUMIF('2023'!$P:$P,$B37,'2023'!$X:$X)+SUMIF('2024'!$P:$P,$B37,'2024'!$X:$X)+SUMIF('2025'!$P:$P,$B37,'2025'!$X:$X))/(COUNTIF('2022'!A:A,B37)+COUNTIF('2023'!A:A,B37)+COUNTIF('2024'!A:A,B37)+COUNTIF('2025'!A:A,B37)),100)</f>
        <v>100</v>
      </c>
      <c r="U37" s="12">
        <f>IFERROR(VLOOKUP($B37,'2022'!$P:$U,6,0),0)+IFERROR(VLOOKUP($B37,'2023'!$P:$U,6,0),0)+IFERROR(VLOOKUP($B37,'2024'!$P:$U,6,0),0)+IFERROR(VLOOKUP($B37,'2025'!$P:$U,6,0),0)</f>
        <v>0</v>
      </c>
      <c r="V37" s="14">
        <f>P37-Q37</f>
        <v>1</v>
      </c>
      <c r="W37" s="12">
        <f>RANK(V37,V:V,0)</f>
        <v>11</v>
      </c>
      <c r="X37" s="12">
        <f>RANK(T37,T:T,1)</f>
        <v>41</v>
      </c>
      <c r="Y37" s="12">
        <f>RANK(U37,U:U,0)</f>
        <v>21</v>
      </c>
      <c r="Z37" s="12">
        <f>(40-W37)*3+(40-Y37)*2+(40-X37)</f>
        <v>124</v>
      </c>
      <c r="AA37" s="37">
        <f>RANK(Z37,Z:Z,0)</f>
        <v>20</v>
      </c>
      <c r="AB37" s="32">
        <f>COUNTIFS('2018'!$AA:$AA,$B37,'2018'!$AJ:$AJ,AB$2)+COUNTIFS('2019'!$AA:$AA,$B37,'2019'!$AJ:$AJ,AB$2)+COUNTIFS('2020'!$AA:$AA,$B37,'2020'!$AJ:$AJ,AB$2)+COUNTIFS('2021'!$AA:$AA,$B37,'2021'!$AJ:$AJ,AB$2)+COUNTIFS('2022'!$AA:$AA,$B37,'2022'!$AJ:$AJ,AB$2)+COUNTIFS('2023'!$AA:$AA,$B37,'2023'!$AJ:$AJ,AB$2)+COUNTIFS('2024'!$AA:$AA,$B37,'2024'!$AJ:$AJ,AB$2)+COUNTIFS('2025'!$AA:$AA,$B37,'2025'!$AJ:$AJ,AB$2)</f>
        <v>0</v>
      </c>
      <c r="AC37" s="33">
        <f>COUNTIFS('2018'!$AA:$AA,$B37,'2018'!$AJ:$AJ,AC$2)+COUNTIFS('2019'!$AA:$AA,$B37,'2019'!$AJ:$AJ,AC$2)+COUNTIFS('2020'!$AA:$AA,$B37,'2020'!$AJ:$AJ,AC$2)+COUNTIFS('2021'!$AA:$AA,$B37,'2021'!$AJ:$AJ,AC$2)+COUNTIFS('2022'!$AA:$AA,$B37,'2022'!$AJ:$AJ,AC$2)+COUNTIFS('2023'!$AA:$AA,$B37,'2023'!$AJ:$AJ,AC$2)+COUNTIFS('2024'!$AA:$AA,$B37,'2024'!$AJ:$AJ,AC$2)+COUNTIFS('2025'!$AA:$AA,$B37,'2025'!$AJ:$AJ,AC$2)</f>
        <v>3</v>
      </c>
      <c r="AD37" s="33">
        <f>COUNTIFS('2018'!$AA:$AA,$B37,'2018'!$AJ:$AJ,AD$2)+COUNTIFS('2019'!$AA:$AA,$B37,'2019'!$AJ:$AJ,AD$2)+COUNTIFS('2020'!$AA:$AA,$B37,'2020'!$AJ:$AJ,AD$2)+COUNTIFS('2021'!$AA:$AA,$B37,'2021'!$AJ:$AJ,AD$2)+COUNTIFS('2022'!$AA:$AA,$B37,'2022'!$AJ:$AJ,AD$2)+COUNTIFS('2023'!$AA:$AA,$B37,'2023'!$AJ:$AJ,AD$2)+COUNTIFS('2024'!$AA:$AA,$B37,'2024'!$AJ:$AJ,AD$2)+COUNTIFS('2025'!$AA:$AA,$B37,'2025'!$AJ:$AJ,AD$2)</f>
        <v>0</v>
      </c>
      <c r="AE37" s="15">
        <f>IFERROR((SUMIF('2022'!$AA:$AA,$B37,'2022'!$AH:$AH)+SUMIF('2023'!$AA:$AA,$B37,'2023'!$AH:$AH)+SUMIF('2024'!$AA:$AA,$B37,'2024'!$AH:$AH)+SUMIF('2025'!$AA:$AA,$B37,'2025'!$AH:$AH))/(COUNTIF('2022'!A:A,B37)+COUNTIF('2023'!A:A,B37)+COUNTIF('2024'!A:A,B37)+COUNTIF('2025'!A:A,B37)),100)</f>
        <v>100</v>
      </c>
      <c r="AF37" s="15">
        <f>IFERROR((SUMIF('2022'!$AA:$AA,$B37,'2022'!$AI:$AI)+SUMIF('2023'!$AA:$AA,$B37,'2023'!$AI:$AI)+SUMIF('2024'!$AA:$AA,$B37,'2024'!$AI:$AI)+SUMIF('2025'!$AA:$AA,$B37,'2025'!$AI:$AI))/(COUNTIF('2022'!A:A,B37)+COUNTIF('2023'!A:A,B37)+COUNTIF('2024'!A:A,B37)+COUNTIF('2025'!A:A,B37)),100)</f>
        <v>100</v>
      </c>
      <c r="AG37" s="12">
        <f>IFERROR(VLOOKUP($B37,'2022'!$AA:$AF,6,0),0)+IFERROR(VLOOKUP($B37,'2023'!$AA:$AF,6,0),0)+IFERROR(VLOOKUP($B37,'2024'!$AA:$AF,6,0),0)+IFERROR(VLOOKUP($B37,'2025'!$AA:$AF,6,0),0)</f>
        <v>0</v>
      </c>
      <c r="AH37" s="14">
        <f>AB37-AC37</f>
        <v>-3</v>
      </c>
      <c r="AI37" s="12">
        <f>RANK(AH37,AH:AH,0)</f>
        <v>42</v>
      </c>
      <c r="AJ37" s="12">
        <f>RANK(AF37,AF:AF,1)</f>
        <v>41</v>
      </c>
      <c r="AK37" s="12">
        <f>RANK(AG37,AG:AG,0)</f>
        <v>22</v>
      </c>
      <c r="AL37" s="12">
        <f>(40-AI37)*3+(40-AK37)*2+(40-AJ37)</f>
        <v>29</v>
      </c>
      <c r="AM37" s="37">
        <f>RANK(AL37,AL:AL,0)</f>
        <v>41</v>
      </c>
      <c r="AN37" s="32">
        <f>COUNTIFS('2018'!$AL:$AL,$B37,'2018'!$AU:$AU,AN$2)+COUNTIFS('2019'!$AL:$AL,$B37,'2019'!$AU:$AU,AN$2)+COUNTIFS('2020'!$AL:$AL,$B37,'2020'!$AU:$AU,AN$2)+COUNTIFS('2021'!$AL:$AL,$B37,'2021'!$AU:$AU,AN$2)+COUNTIFS('2022'!$AL:$AL,$B37,'2022'!$AU:$AU,AN$2)+COUNTIFS('2023'!$AL:$AL,$B37,'2023'!$AU:$AU,AN$2)+COUNTIFS('2024'!$AL:$AL,$B37,'2024'!$AU:$AU,AN$2)+COUNTIFS('2025'!$AL:$AL,$B37,'2025'!$AU:$AU,AN$2)</f>
        <v>0</v>
      </c>
      <c r="AO37" s="33">
        <f>COUNTIFS('2018'!$AL:$AL,$B37,'2018'!$AU:$AU,AO$2)+COUNTIFS('2019'!$AL:$AL,$B37,'2019'!$AU:$AU,AO$2)+COUNTIFS('2020'!$AL:$AL,$B37,'2020'!$AU:$AU,AO$2)+COUNTIFS('2021'!$AL:$AL,$B37,'2021'!$AU:$AU,AO$2)+COUNTIFS('2022'!$AL:$AL,$B37,'2022'!$AU:$AU,AO$2)+COUNTIFS('2023'!$AL:$AL,$B37,'2023'!$AU:$AU,AO$2)+COUNTIFS('2024'!$AL:$AL,$B37,'2024'!$AU:$AU,AO$2)+COUNTIFS('2025'!$AL:$AL,$B37,'2025'!$AU:$AU,AO$2)</f>
        <v>3</v>
      </c>
      <c r="AP37" s="33">
        <f>COUNTIFS('2018'!$AL:$AL,$B37,'2018'!$AU:$AU,AP$2)+COUNTIFS('2019'!$AL:$AL,$B37,'2019'!$AU:$AU,AP$2)+COUNTIFS('2020'!$AL:$AL,$B37,'2020'!$AU:$AU,AP$2)+COUNTIFS('2021'!$AL:$AL,$B37,'2021'!$AU:$AU,AP$2)+COUNTIFS('2022'!$AL:$AL,$B37,'2022'!$AU:$AU,AP$2)+COUNTIFS('2023'!$AL:$AL,$B37,'2023'!$AU:$AU,AP$2)+COUNTIFS('2024'!$AL:$AL,$B37,'2024'!$AU:$AU,AP$2)+COUNTIFS('2025'!$AL:$AL,$B37,'2025'!$AU:$AU,AP$2)</f>
        <v>0</v>
      </c>
      <c r="AQ37" s="15">
        <f>IFERROR((SUMIF('2022'!$AL:$AL,$B37,'2022'!$AS:$AS)+SUMIF('2023'!$AL:$AL,$B37,'2023'!$AS:$AS)+SUMIF('2024'!$AL:$AL,$B37,'2024'!$AS:$AS)+SUMIF('2025'!$AL:$AL,$B37,'2025'!$AS:$AS))/(COUNTIF('2022'!A:A,B37)+COUNTIF('2023'!A:A,B37)+COUNTIF('2024'!A:A,B37)+COUNTIF('2025'!A:A,B37)),100)</f>
        <v>100</v>
      </c>
      <c r="AR37" s="15">
        <f>IFERROR((SUMIF('2022'!$AL:$AL,$B37,'2022'!$AT:$AT)+SUMIF('2023'!$AL:$AL,$B37,'2023'!$AT:$AT)+SUMIF('2024'!$AL:$AL,$B37,'2024'!$AT:$AT)+SUMIF('2025'!$AL:$AL,$B37,'2025'!$AT:$AT))/(COUNTIF('2022'!A:A,B37)+COUNTIF('2023'!A:A,B37)+COUNTIF('2024'!A:A,B37)+COUNTIF('2025'!A:A,B37)),100)</f>
        <v>100</v>
      </c>
      <c r="AS37" s="12">
        <f>IFERROR(VLOOKUP($B37,'2022'!$AL:$AQ,6,0),0)+IFERROR(VLOOKUP($B37,'2023'!$AL:$AQ,6,0),0)+IFERROR(VLOOKUP($B37,'2024'!$AL:$AQ,6,0),0)+IFERROR(VLOOKUP($B37,'2025'!$AL:$AQ,6,0),0)</f>
        <v>0</v>
      </c>
      <c r="AT37" s="14">
        <f>AN37-AO37</f>
        <v>-3</v>
      </c>
      <c r="AU37" s="12">
        <f>RANK(AT37,AT:AT,0)</f>
        <v>42</v>
      </c>
      <c r="AV37" s="12">
        <f>RANK(AR37,AR:AR,1)</f>
        <v>41</v>
      </c>
      <c r="AW37" s="12">
        <f>RANK(AS37,AS:AS,0)</f>
        <v>19</v>
      </c>
      <c r="AX37" s="12">
        <f>(40-AU37)*3+(40-AW37)*2+(40-AV37)</f>
        <v>35</v>
      </c>
      <c r="AY37" s="37">
        <f>RANK(AX37,AX:AX,0)</f>
        <v>40</v>
      </c>
      <c r="AZ37" s="13">
        <f>IFERROR(VLOOKUP(B37,'2018'!A:M,13,0),0)+IFERROR(VLOOKUP(B37,'2019'!A:M,13,0),0)+IFERROR(VLOOKUP(B37,'2020'!A:M,13,0),0)+IFERROR(VLOOKUP(B37,'2021'!A:M,13,0),0)+IFERROR(VLOOKUP(B37,'2022'!A:M,13,0),0)+IFERROR(VLOOKUP(B37,'2023'!A:M,13,0),0)+IFERROR(VLOOKUP(B37,'2024'!A:M,13,0),0)+IFERROR(VLOOKUP(B37,'2025'!A:M,13,0),0)</f>
        <v>63</v>
      </c>
      <c r="BA37" s="14">
        <f>IFERROR(VLOOKUP($B37,'2018'!$A:$N,14,0),17)</f>
        <v>14</v>
      </c>
      <c r="BB37" s="14">
        <f>IFERROR(VLOOKUP($B37,'2019'!$A:$N,14,0),17)</f>
        <v>9</v>
      </c>
      <c r="BC37" s="14">
        <f>IFERROR(VLOOKUP($B37,'2020'!$A:$N,14,0),25)</f>
        <v>12</v>
      </c>
      <c r="BD37" s="14">
        <f>IFERROR(VLOOKUP($B37,'2021'!$A:$N,14,0),25)</f>
        <v>25</v>
      </c>
      <c r="BE37" s="14">
        <f>IFERROR(VLOOKUP($B37,'2022'!$A:$N,14,0),25)</f>
        <v>25</v>
      </c>
      <c r="BF37" s="14">
        <f>IFERROR(VLOOKUP($B37,'2023'!$A:$N,14,0),25)</f>
        <v>25</v>
      </c>
      <c r="BG37" s="14">
        <f>IFERROR(VLOOKUP($B37,'2024'!$A:$N,14,0),29)</f>
        <v>29</v>
      </c>
      <c r="BH37" s="14">
        <f>IFERROR(VLOOKUP($B37,'2025'!$A:$N,14,0),25)</f>
        <v>25</v>
      </c>
      <c r="BI37" s="27">
        <f>17-BA37+17-BB37+25-BC37+25-BD37+25-BE37+25-BF37+29-BG37+25-BH37</f>
        <v>24</v>
      </c>
    </row>
    <row r="38" spans="1:61" customFormat="1" x14ac:dyDescent="0.2">
      <c r="A38" s="39">
        <f>RANK(BI38,BI:BI,0)</f>
        <v>36</v>
      </c>
      <c r="B38" t="s">
        <v>6</v>
      </c>
      <c r="C38" s="13">
        <f>COUNTIF('2022'!A:A,B38)+COUNTIF('2023'!A:A,B38)+COUNTIF('2024'!A:A,B38)+COUNTIF('2025'!A:A,B38)+COUNTIF('2021'!A:A,B38)+COUNTIF('2020'!A:A,B38)+COUNTIF('2019'!A:A,B38)+COUNTIF('2018'!A:A,B38)</f>
        <v>1</v>
      </c>
      <c r="D38" s="20">
        <f>IFERROR(VLOOKUP($B38,'2018'!A:N,3,0),0)+IFERROR(VLOOKUP($B38,'2019'!A:N,3,0),0)+IFERROR(VLOOKUP($B38,'2020'!A:N,3,0),0)++IFERROR(VLOOKUP($B38,'2021'!A:N,3,0),0)+IFERROR(VLOOKUP($B38,'2022'!A:N,3,0),0)+IFERROR(VLOOKUP($B38,'2023'!A:N,3,0),0)+IFERROR(VLOOKUP($B38,'2024'!A:N,3,0),0)+IFERROR(VLOOKUP($B38,'2025'!A:N,3,0),0)</f>
        <v>2</v>
      </c>
      <c r="E38" s="20">
        <f>IFERROR(VLOOKUP($B38,'2018'!A:N,4,0),0)+IFERROR(VLOOKUP($B38,'2019'!A:N,4,0),0)+IFERROR(VLOOKUP($B38,'2020'!A:N,4,0),0)+IFERROR(VLOOKUP($B38,'2021'!A:N,4,0),0)+IFERROR(VLOOKUP($B38,'2022'!A:N,4,0),0)+IFERROR(VLOOKUP($B38,'2023'!A:N,4,0),0)+IFERROR(VLOOKUP($B38,'2024'!A:N,4,0),0)+IFERROR(VLOOKUP($B38,'2025'!A:N,4,0),0)</f>
        <v>1</v>
      </c>
      <c r="F38" s="20">
        <f>IFERROR(VLOOKUP($B38,'2018'!A:N,5,0),0)+IFERROR(VLOOKUP($B38,'2019'!A:N,5,0),0)+IFERROR(VLOOKUP($B38,'2020'!A:N,5,0),0)+IFERROR(VLOOKUP($B38,'2021'!A:N,5,0),0)+IFERROR(VLOOKUP($B38,'2022'!A:N,5,0),0)+IFERROR(VLOOKUP($B38,'2023'!A:N,5,0),0)+IFERROR(VLOOKUP($B38,'2024'!A:N,5,0),0)+IFERROR(VLOOKUP($B38,'2025'!A:N,5,0),0)</f>
        <v>0</v>
      </c>
      <c r="G38" s="21">
        <f>IFERROR((IFERROR(VLOOKUP($B38,'2022'!A:N,6,0),0)+IFERROR(VLOOKUP($B38,'2023'!A:N,6,0),0)+IFERROR(VLOOKUP($B38,'2024'!A:N,6,0),0)+IFERROR(VLOOKUP($B38,'2025'!A:N,6,0),0))/(COUNTIF('2022'!A:A,B38)+COUNTIF('2023'!A:A,B38)+COUNTIF('2024'!A:A,B38)+COUNTIF('2025'!A:A,B38)),100)</f>
        <v>98.5</v>
      </c>
      <c r="H38" s="12">
        <f>IFERROR((IFERROR(VLOOKUP($B38,'2022'!A:N,7,0),0)+IFERROR(VLOOKUP($B38,'2023'!A:N,7,0),0)+IFERROR(VLOOKUP($B38,'2024'!A:N,7,0),0)+IFERROR(VLOOKUP($B38,'2025'!A:N,7,0),0))/(COUNTIF('2022'!A:A,B38)+COUNTIF('2023'!A:A,B38)+COUNTIF('2024'!A:A,B38)+COUNTIF('2025'!A:A,B38)),100)</f>
        <v>70.5</v>
      </c>
      <c r="I38" s="12">
        <f>IFERROR(VLOOKUP($B38,'2022'!A:N,8,0),0)+IFERROR(VLOOKUP($B38,'2023'!A:N,8,0),0)+IFERROR(VLOOKUP($B38,'2024'!A:N,8,0),0)+IFERROR(VLOOKUP($B38,'2025'!A:N,8,0),0)</f>
        <v>4</v>
      </c>
      <c r="J38" s="12">
        <f>D38-E38</f>
        <v>1</v>
      </c>
      <c r="K38" s="12">
        <f>RANK(J38,J:J,0)</f>
        <v>13</v>
      </c>
      <c r="L38" s="12">
        <f>RANK(H38,H:H,1)</f>
        <v>2</v>
      </c>
      <c r="M38" s="12">
        <f>RANK(I38,I:I,0)</f>
        <v>10</v>
      </c>
      <c r="N38" s="12">
        <f>(40-K38)*3+(40-M38)*2+(40-L38)</f>
        <v>179</v>
      </c>
      <c r="O38" s="37">
        <f>RANK(N38,N:N,0)</f>
        <v>8</v>
      </c>
      <c r="P38" s="32">
        <f>COUNTIFS('2018'!$P:$P,$B38,'2018'!$Y:$Y,P$2)+COUNTIFS('2019'!$P:$P,$B38,'2019'!$Y:$Y,P$2)+COUNTIFS('2020'!$P:$P,$B38,'2020'!$Y:$Y,P$2)+COUNTIFS('2021'!$P:$P,$B38,'2021'!$Y:$Y,P$2)+COUNTIFS('2022'!$P:$P,$B38,'2022'!$Y:$Y,P$2)+COUNTIFS('2023'!$P:$P,$B38,'2023'!$Y:$Y,P$2)+COUNTIFS('2024'!$P:$P,$B38,'2024'!$Y:$Y,P$2)+COUNTIFS('2025'!$P:$P,$B38,'2025'!$Y:$Y,P$2)</f>
        <v>0</v>
      </c>
      <c r="Q38" s="33">
        <f>COUNTIFS('2018'!$P:$P,$B38,'2018'!$Y:$Y,Q$2)+COUNTIFS('2019'!$P:$P,$B38,'2019'!$Y:$Y,Q$2)+COUNTIFS('2020'!$P:$P,$B38,'2020'!$Y:$Y,Q$2)+COUNTIFS('2021'!$P:$P,$B38,'2021'!$Y:$Y,Q$2)+COUNTIFS('2022'!$P:$P,$B38,'2022'!$Y:$Y,Q$2)+COUNTIFS('2023'!$P:$P,$B38,'2023'!$Y:$Y,Q$2)+COUNTIFS('2024'!$P:$P,$B38,'2024'!$Y:$Y,Q$2)+COUNTIFS('2025'!$P:$P,$B38,'2025'!$Y:$Y,Q$2)</f>
        <v>1</v>
      </c>
      <c r="R38" s="33">
        <f>COUNTIFS('2018'!$P:$P,$B38,'2018'!$Y:$Y,R$2)+COUNTIFS('2019'!$P:$P,$B38,'2019'!$Y:$Y,R$2)+COUNTIFS('2020'!$P:$P,$B38,'2020'!$Y:$Y,R$2)+COUNTIFS('2021'!$P:$P,$B38,'2021'!$Y:$Y,R$2)+COUNTIFS('2022'!$P:$P,$B38,'2022'!$Y:$Y,R$2)+COUNTIFS('2023'!$P:$P,$B38,'2023'!$Y:$Y,R$2)+COUNTIFS('2024'!$P:$P,$B38,'2024'!$Y:$Y,R$2)+COUNTIFS('2025'!$P:$P,$B38,'2025'!$Y:$Y,R$2)</f>
        <v>0</v>
      </c>
      <c r="S38" s="15">
        <f>IFERROR((SUMIF('2022'!$P:$P,$B38,'2022'!$W:$W)+SUMIF('2023'!$P:$P,$B38,'2023'!$W:$W)+SUMIF('2024'!$P:$P,$B38,'2024'!$W:$W)+SUMIF('2025'!$P:$P,$B38,'2025'!$W:$W))/(COUNTIF('2022'!A:A,B38)+COUNTIF('2023'!A:A,B38)+COUNTIF('2024'!A:A,B38)+COUNTIF('2025'!A:A,B38)),100)</f>
        <v>61</v>
      </c>
      <c r="T38" s="15">
        <f>IFERROR((SUMIF('2022'!$P:$P,$B38,'2022'!$X:$X)+SUMIF('2023'!$P:$P,$B38,'2023'!$X:$X)+SUMIF('2024'!$P:$P,$B38,'2024'!$X:$X)+SUMIF('2025'!$P:$P,$B38,'2025'!$X:$X))/(COUNTIF('2022'!A:A,B38)+COUNTIF('2023'!A:A,B38)+COUNTIF('2024'!A:A,B38)+COUNTIF('2025'!A:A,B38)),100)</f>
        <v>64</v>
      </c>
      <c r="U38" s="12">
        <f>IFERROR(VLOOKUP($B38,'2022'!$P:$U,6,0),0)+IFERROR(VLOOKUP($B38,'2023'!$P:$U,6,0),0)+IFERROR(VLOOKUP($B38,'2024'!$P:$U,6,0),0)+IFERROR(VLOOKUP($B38,'2025'!$P:$U,6,0),0)</f>
        <v>-1</v>
      </c>
      <c r="V38" s="14">
        <f>P38-Q38</f>
        <v>-1</v>
      </c>
      <c r="W38" s="12">
        <f>RANK(V38,V:V,0)</f>
        <v>26</v>
      </c>
      <c r="X38" s="12">
        <f>RANK(T38,T:T,1)</f>
        <v>2</v>
      </c>
      <c r="Y38" s="12">
        <f>RANK(U38,U:U,0)</f>
        <v>26</v>
      </c>
      <c r="Z38" s="12">
        <f>(40-W38)*3+(40-Y38)*2+(40-X38)</f>
        <v>108</v>
      </c>
      <c r="AA38" s="37">
        <f>RANK(Z38,Z:Z,0)</f>
        <v>25</v>
      </c>
      <c r="AB38" s="32">
        <f>COUNTIFS('2018'!$AA:$AA,$B38,'2018'!$AJ:$AJ,AB$2)+COUNTIFS('2019'!$AA:$AA,$B38,'2019'!$AJ:$AJ,AB$2)+COUNTIFS('2020'!$AA:$AA,$B38,'2020'!$AJ:$AJ,AB$2)+COUNTIFS('2021'!$AA:$AA,$B38,'2021'!$AJ:$AJ,AB$2)+COUNTIFS('2022'!$AA:$AA,$B38,'2022'!$AJ:$AJ,AB$2)+COUNTIFS('2023'!$AA:$AA,$B38,'2023'!$AJ:$AJ,AB$2)+COUNTIFS('2024'!$AA:$AA,$B38,'2024'!$AJ:$AJ,AB$2)+COUNTIFS('2025'!$AA:$AA,$B38,'2025'!$AJ:$AJ,AB$2)</f>
        <v>1</v>
      </c>
      <c r="AC38" s="33">
        <f>COUNTIFS('2018'!$AA:$AA,$B38,'2018'!$AJ:$AJ,AC$2)+COUNTIFS('2019'!$AA:$AA,$B38,'2019'!$AJ:$AJ,AC$2)+COUNTIFS('2020'!$AA:$AA,$B38,'2020'!$AJ:$AJ,AC$2)+COUNTIFS('2021'!$AA:$AA,$B38,'2021'!$AJ:$AJ,AC$2)+COUNTIFS('2022'!$AA:$AA,$B38,'2022'!$AJ:$AJ,AC$2)+COUNTIFS('2023'!$AA:$AA,$B38,'2023'!$AJ:$AJ,AC$2)+COUNTIFS('2024'!$AA:$AA,$B38,'2024'!$AJ:$AJ,AC$2)+COUNTIFS('2025'!$AA:$AA,$B38,'2025'!$AJ:$AJ,AC$2)</f>
        <v>0</v>
      </c>
      <c r="AD38" s="33">
        <f>COUNTIFS('2018'!$AA:$AA,$B38,'2018'!$AJ:$AJ,AD$2)+COUNTIFS('2019'!$AA:$AA,$B38,'2019'!$AJ:$AJ,AD$2)+COUNTIFS('2020'!$AA:$AA,$B38,'2020'!$AJ:$AJ,AD$2)+COUNTIFS('2021'!$AA:$AA,$B38,'2021'!$AJ:$AJ,AD$2)+COUNTIFS('2022'!$AA:$AA,$B38,'2022'!$AJ:$AJ,AD$2)+COUNTIFS('2023'!$AA:$AA,$B38,'2023'!$AJ:$AJ,AD$2)+COUNTIFS('2024'!$AA:$AA,$B38,'2024'!$AJ:$AJ,AD$2)+COUNTIFS('2025'!$AA:$AA,$B38,'2025'!$AJ:$AJ,AD$2)</f>
        <v>0</v>
      </c>
      <c r="AE38" s="15">
        <f>IFERROR((SUMIF('2022'!$AA:$AA,$B38,'2022'!$AH:$AH)+SUMIF('2023'!$AA:$AA,$B38,'2023'!$AH:$AH)+SUMIF('2024'!$AA:$AA,$B38,'2024'!$AH:$AH)+SUMIF('2025'!$AA:$AA,$B38,'2025'!$AH:$AH))/(COUNTIF('2022'!A:A,B38)+COUNTIF('2023'!A:A,B38)+COUNTIF('2024'!A:A,B38)+COUNTIF('2025'!A:A,B38)),100)</f>
        <v>101</v>
      </c>
      <c r="AF38" s="15">
        <f>IFERROR((SUMIF('2022'!$AA:$AA,$B38,'2022'!$AI:$AI)+SUMIF('2023'!$AA:$AA,$B38,'2023'!$AI:$AI)+SUMIF('2024'!$AA:$AA,$B38,'2024'!$AI:$AI)+SUMIF('2025'!$AA:$AA,$B38,'2025'!$AI:$AI))/(COUNTIF('2022'!A:A,B38)+COUNTIF('2023'!A:A,B38)+COUNTIF('2024'!A:A,B38)+COUNTIF('2025'!A:A,B38)),100)</f>
        <v>73</v>
      </c>
      <c r="AG38" s="12">
        <f>IFERROR(VLOOKUP($B38,'2022'!$AA:$AF,6,0),0)+IFERROR(VLOOKUP($B38,'2023'!$AA:$AF,6,0),0)+IFERROR(VLOOKUP($B38,'2024'!$AA:$AF,6,0),0)+IFERROR(VLOOKUP($B38,'2025'!$AA:$AF,6,0),0)</f>
        <v>2</v>
      </c>
      <c r="AH38" s="14">
        <f>AB38-AC38</f>
        <v>1</v>
      </c>
      <c r="AI38" s="12">
        <f>RANK(AH38,AH:AH,0)</f>
        <v>9</v>
      </c>
      <c r="AJ38" s="12">
        <f>RANK(AF38,AF:AF,1)</f>
        <v>6</v>
      </c>
      <c r="AK38" s="12">
        <f>RANK(AG38,AG:AG,0)</f>
        <v>14</v>
      </c>
      <c r="AL38" s="12">
        <f>(40-AI38)*3+(40-AK38)*2+(40-AJ38)</f>
        <v>179</v>
      </c>
      <c r="AM38" s="37">
        <f>RANK(AL38,AL:AL,0)</f>
        <v>10</v>
      </c>
      <c r="AN38" s="32">
        <f>COUNTIFS('2018'!$AL:$AL,$B38,'2018'!$AU:$AU,AN$2)+COUNTIFS('2019'!$AL:$AL,$B38,'2019'!$AU:$AU,AN$2)+COUNTIFS('2020'!$AL:$AL,$B38,'2020'!$AU:$AU,AN$2)+COUNTIFS('2021'!$AL:$AL,$B38,'2021'!$AU:$AU,AN$2)+COUNTIFS('2022'!$AL:$AL,$B38,'2022'!$AU:$AU,AN$2)+COUNTIFS('2023'!$AL:$AL,$B38,'2023'!$AU:$AU,AN$2)+COUNTIFS('2024'!$AL:$AL,$B38,'2024'!$AU:$AU,AN$2)+COUNTIFS('2025'!$AL:$AL,$B38,'2025'!$AU:$AU,AN$2)</f>
        <v>1</v>
      </c>
      <c r="AO38" s="33">
        <f>COUNTIFS('2018'!$AL:$AL,$B38,'2018'!$AU:$AU,AO$2)+COUNTIFS('2019'!$AL:$AL,$B38,'2019'!$AU:$AU,AO$2)+COUNTIFS('2020'!$AL:$AL,$B38,'2020'!$AU:$AU,AO$2)+COUNTIFS('2021'!$AL:$AL,$B38,'2021'!$AU:$AU,AO$2)+COUNTIFS('2022'!$AL:$AL,$B38,'2022'!$AU:$AU,AO$2)+COUNTIFS('2023'!$AL:$AL,$B38,'2023'!$AU:$AU,AO$2)+COUNTIFS('2024'!$AL:$AL,$B38,'2024'!$AU:$AU,AO$2)+COUNTIFS('2025'!$AL:$AL,$B38,'2025'!$AU:$AU,AO$2)</f>
        <v>0</v>
      </c>
      <c r="AP38" s="33">
        <f>COUNTIFS('2018'!$AL:$AL,$B38,'2018'!$AU:$AU,AP$2)+COUNTIFS('2019'!$AL:$AL,$B38,'2019'!$AU:$AU,AP$2)+COUNTIFS('2020'!$AL:$AL,$B38,'2020'!$AU:$AU,AP$2)+COUNTIFS('2021'!$AL:$AL,$B38,'2021'!$AU:$AU,AP$2)+COUNTIFS('2022'!$AL:$AL,$B38,'2022'!$AU:$AU,AP$2)+COUNTIFS('2023'!$AL:$AL,$B38,'2023'!$AU:$AU,AP$2)+COUNTIFS('2024'!$AL:$AL,$B38,'2024'!$AU:$AU,AP$2)+COUNTIFS('2025'!$AL:$AL,$B38,'2025'!$AU:$AU,AP$2)</f>
        <v>0</v>
      </c>
      <c r="AQ38" s="15">
        <f>IFERROR((SUMIF('2022'!$AL:$AL,$B38,'2022'!$AS:$AS)+SUMIF('2023'!$AL:$AL,$B38,'2023'!$AS:$AS)+SUMIF('2024'!$AL:$AL,$B38,'2024'!$AS:$AS)+SUMIF('2025'!$AL:$AL,$B38,'2025'!$AS:$AS))/(COUNTIF('2022'!A:A,B38)+COUNTIF('2023'!A:A,B38)+COUNTIF('2024'!A:A,B38)+COUNTIF('2025'!A:A,B38)),100)</f>
        <v>96</v>
      </c>
      <c r="AR38" s="15">
        <f>IFERROR((SUMIF('2022'!$AL:$AL,$B38,'2022'!$AT:$AT)+SUMIF('2023'!$AL:$AL,$B38,'2023'!$AT:$AT)+SUMIF('2024'!$AL:$AL,$B38,'2024'!$AT:$AT)+SUMIF('2025'!$AL:$AL,$B38,'2025'!$AT:$AT))/(COUNTIF('2022'!A:A,B38)+COUNTIF('2023'!A:A,B38)+COUNTIF('2024'!A:A,B38)+COUNTIF('2025'!A:A,B38)),100)</f>
        <v>68</v>
      </c>
      <c r="AS38" s="12">
        <f>IFERROR(VLOOKUP($B38,'2022'!$AL:$AQ,6,0),0)+IFERROR(VLOOKUP($B38,'2023'!$AL:$AQ,6,0),0)+IFERROR(VLOOKUP($B38,'2024'!$AL:$AQ,6,0),0)+IFERROR(VLOOKUP($B38,'2025'!$AL:$AQ,6,0),0)</f>
        <v>3</v>
      </c>
      <c r="AT38" s="14">
        <f>AN38-AO38</f>
        <v>1</v>
      </c>
      <c r="AU38" s="12">
        <f>RANK(AT38,AT:AT,0)</f>
        <v>6</v>
      </c>
      <c r="AV38" s="12">
        <f>RANK(AR38,AR:AR,1)</f>
        <v>2</v>
      </c>
      <c r="AW38" s="12">
        <f>RANK(AS38,AS:AS,0)</f>
        <v>13</v>
      </c>
      <c r="AX38" s="12">
        <f>(40-AU38)*3+(40-AW38)*2+(40-AV38)</f>
        <v>194</v>
      </c>
      <c r="AY38" s="37">
        <f>RANK(AX38,AX:AX,0)</f>
        <v>7</v>
      </c>
      <c r="AZ38" s="13">
        <f>IFERROR(VLOOKUP(B38,'2018'!A:M,13,0),0)+IFERROR(VLOOKUP(B38,'2019'!A:M,13,0),0)+IFERROR(VLOOKUP(B38,'2020'!A:M,13,0),0)+IFERROR(VLOOKUP(B38,'2021'!A:M,13,0),0)+IFERROR(VLOOKUP(B38,'2022'!A:M,13,0),0)+IFERROR(VLOOKUP(B38,'2023'!A:M,13,0),0)+IFERROR(VLOOKUP(B38,'2024'!A:M,13,0),0)+IFERROR(VLOOKUP(B38,'2025'!A:M,13,0),0)</f>
        <v>123</v>
      </c>
      <c r="BA38" s="14">
        <f>IFERROR(VLOOKUP($B38,'2018'!$A:$N,14,0),17)</f>
        <v>17</v>
      </c>
      <c r="BB38" s="14">
        <f>IFERROR(VLOOKUP($B38,'2019'!$A:$N,14,0),17)</f>
        <v>17</v>
      </c>
      <c r="BC38" s="14">
        <f>IFERROR(VLOOKUP($B38,'2020'!$A:$N,14,0),25)</f>
        <v>25</v>
      </c>
      <c r="BD38" s="14">
        <f>IFERROR(VLOOKUP($B38,'2021'!$A:$N,14,0),25)</f>
        <v>25</v>
      </c>
      <c r="BE38" s="14">
        <f>IFERROR(VLOOKUP($B38,'2022'!$A:$N,14,0),25)</f>
        <v>25</v>
      </c>
      <c r="BF38" s="14">
        <f>IFERROR(VLOOKUP($B38,'2023'!$A:$N,14,0),25)</f>
        <v>25</v>
      </c>
      <c r="BG38" s="14">
        <f>IFERROR(VLOOKUP($B38,'2024'!$A:$N,14,0),29)</f>
        <v>29</v>
      </c>
      <c r="BH38" s="14">
        <f>IFERROR(VLOOKUP($B38,'2025'!$A:$N,14,0),25)</f>
        <v>3</v>
      </c>
      <c r="BI38" s="27">
        <f>17-BA38+17-BB38+25-BC38+25-BD38+25-BE38+25-BF38+29-BG38+25-BH38</f>
        <v>22</v>
      </c>
    </row>
    <row r="39" spans="1:61" customFormat="1" x14ac:dyDescent="0.2">
      <c r="A39" s="39">
        <f>RANK(BI39,BI:BI,0)</f>
        <v>37</v>
      </c>
      <c r="B39" t="s">
        <v>7</v>
      </c>
      <c r="C39" s="13">
        <f>COUNTIF('2022'!A:A,B39)+COUNTIF('2023'!A:A,B39)+COUNTIF('2024'!A:A,B39)+COUNTIF('2025'!A:A,B39)+COUNTIF('2021'!A:A,B39)+COUNTIF('2020'!A:A,B39)+COUNTIF('2019'!A:A,B39)+COUNTIF('2018'!A:A,B39)</f>
        <v>2</v>
      </c>
      <c r="D39" s="20">
        <f>IFERROR(VLOOKUP($B39,'2018'!A:N,3,0),0)+IFERROR(VLOOKUP($B39,'2019'!A:N,3,0),0)+IFERROR(VLOOKUP($B39,'2020'!A:N,3,0),0)++IFERROR(VLOOKUP($B39,'2021'!A:N,3,0),0)+IFERROR(VLOOKUP($B39,'2022'!A:N,3,0),0)+IFERROR(VLOOKUP($B39,'2023'!A:N,3,0),0)+IFERROR(VLOOKUP($B39,'2024'!A:N,3,0),0)+IFERROR(VLOOKUP($B39,'2025'!A:N,3,0),0)</f>
        <v>3</v>
      </c>
      <c r="E39" s="20">
        <f>IFERROR(VLOOKUP($B39,'2018'!A:N,4,0),0)+IFERROR(VLOOKUP($B39,'2019'!A:N,4,0),0)+IFERROR(VLOOKUP($B39,'2020'!A:N,4,0),0)+IFERROR(VLOOKUP($B39,'2021'!A:N,4,0),0)+IFERROR(VLOOKUP($B39,'2022'!A:N,4,0),0)+IFERROR(VLOOKUP($B39,'2023'!A:N,4,0),0)+IFERROR(VLOOKUP($B39,'2024'!A:N,4,0),0)+IFERROR(VLOOKUP($B39,'2025'!A:N,4,0),0)</f>
        <v>3</v>
      </c>
      <c r="F39" s="20">
        <f>IFERROR(VLOOKUP($B39,'2018'!A:N,5,0),0)+IFERROR(VLOOKUP($B39,'2019'!A:N,5,0),0)+IFERROR(VLOOKUP($B39,'2020'!A:N,5,0),0)+IFERROR(VLOOKUP($B39,'2021'!A:N,5,0),0)+IFERROR(VLOOKUP($B39,'2022'!A:N,5,0),0)+IFERROR(VLOOKUP($B39,'2023'!A:N,5,0),0)+IFERROR(VLOOKUP($B39,'2024'!A:N,5,0),0)+IFERROR(VLOOKUP($B39,'2025'!A:N,5,0),0)</f>
        <v>0</v>
      </c>
      <c r="G39" s="21">
        <f>IFERROR((IFERROR(VLOOKUP($B39,'2022'!A:N,6,0),0)+IFERROR(VLOOKUP($B39,'2023'!A:N,6,0),0)+IFERROR(VLOOKUP($B39,'2024'!A:N,6,0),0)+IFERROR(VLOOKUP($B39,'2025'!A:N,6,0),0))/(COUNTIF('2022'!A:A,B39)+COUNTIF('2023'!A:A,B39)+COUNTIF('2024'!A:A,B39)+COUNTIF('2025'!A:A,B39)),100)</f>
        <v>114</v>
      </c>
      <c r="H39" s="12">
        <f>IFERROR((IFERROR(VLOOKUP($B39,'2022'!A:N,7,0),0)+IFERROR(VLOOKUP($B39,'2023'!A:N,7,0),0)+IFERROR(VLOOKUP($B39,'2024'!A:N,7,0),0)+IFERROR(VLOOKUP($B39,'2025'!A:N,7,0),0))/(COUNTIF('2022'!A:A,B39)+COUNTIF('2023'!A:A,B39)+COUNTIF('2024'!A:A,B39)+COUNTIF('2025'!A:A,B39)),100)</f>
        <v>79.25</v>
      </c>
      <c r="I39" s="12">
        <f>IFERROR(VLOOKUP($B39,'2022'!A:N,8,0),0)+IFERROR(VLOOKUP($B39,'2023'!A:N,8,0),0)+IFERROR(VLOOKUP($B39,'2024'!A:N,8,0),0)+IFERROR(VLOOKUP($B39,'2025'!A:N,8,0),0)</f>
        <v>-1</v>
      </c>
      <c r="J39" s="12">
        <f>D39-E39</f>
        <v>0</v>
      </c>
      <c r="K39" s="12">
        <f>RANK(J39,J:J,0)</f>
        <v>19</v>
      </c>
      <c r="L39" s="12">
        <f>RANK(H39,H:H,1)</f>
        <v>23</v>
      </c>
      <c r="M39" s="12">
        <f>RANK(I39,I:I,0)</f>
        <v>26</v>
      </c>
      <c r="N39" s="12">
        <f>(40-K39)*3+(40-M39)*2+(40-L39)</f>
        <v>108</v>
      </c>
      <c r="O39" s="37">
        <f>RANK(N39,N:N,0)</f>
        <v>26</v>
      </c>
      <c r="P39" s="32">
        <f>COUNTIFS('2018'!$P:$P,$B39,'2018'!$Y:$Y,P$2)+COUNTIFS('2019'!$P:$P,$B39,'2019'!$Y:$Y,P$2)+COUNTIFS('2020'!$P:$P,$B39,'2020'!$Y:$Y,P$2)+COUNTIFS('2021'!$P:$P,$B39,'2021'!$Y:$Y,P$2)+COUNTIFS('2022'!$P:$P,$B39,'2022'!$Y:$Y,P$2)+COUNTIFS('2023'!$P:$P,$B39,'2023'!$Y:$Y,P$2)+COUNTIFS('2024'!$P:$P,$B39,'2024'!$Y:$Y,P$2)+COUNTIFS('2025'!$P:$P,$B39,'2025'!$Y:$Y,P$2)</f>
        <v>1</v>
      </c>
      <c r="Q39" s="33">
        <f>COUNTIFS('2018'!$P:$P,$B39,'2018'!$Y:$Y,Q$2)+COUNTIFS('2019'!$P:$P,$B39,'2019'!$Y:$Y,Q$2)+COUNTIFS('2020'!$P:$P,$B39,'2020'!$Y:$Y,Q$2)+COUNTIFS('2021'!$P:$P,$B39,'2021'!$Y:$Y,Q$2)+COUNTIFS('2022'!$P:$P,$B39,'2022'!$Y:$Y,Q$2)+COUNTIFS('2023'!$P:$P,$B39,'2023'!$Y:$Y,Q$2)+COUNTIFS('2024'!$P:$P,$B39,'2024'!$Y:$Y,Q$2)+COUNTIFS('2025'!$P:$P,$B39,'2025'!$Y:$Y,Q$2)</f>
        <v>1</v>
      </c>
      <c r="R39" s="33">
        <f>COUNTIFS('2018'!$P:$P,$B39,'2018'!$Y:$Y,R$2)+COUNTIFS('2019'!$P:$P,$B39,'2019'!$Y:$Y,R$2)+COUNTIFS('2020'!$P:$P,$B39,'2020'!$Y:$Y,R$2)+COUNTIFS('2021'!$P:$P,$B39,'2021'!$Y:$Y,R$2)+COUNTIFS('2022'!$P:$P,$B39,'2022'!$Y:$Y,R$2)+COUNTIFS('2023'!$P:$P,$B39,'2023'!$Y:$Y,R$2)+COUNTIFS('2024'!$P:$P,$B39,'2024'!$Y:$Y,R$2)+COUNTIFS('2025'!$P:$P,$B39,'2025'!$Y:$Y,R$2)</f>
        <v>0</v>
      </c>
      <c r="S39" s="15">
        <f>IFERROR((SUMIF('2022'!$P:$P,$B39,'2022'!$W:$W)+SUMIF('2023'!$P:$P,$B39,'2023'!$W:$W)+SUMIF('2024'!$P:$P,$B39,'2024'!$W:$W)+SUMIF('2025'!$P:$P,$B39,'2025'!$W:$W))/(COUNTIF('2022'!A:A,B39)+COUNTIF('2023'!A:A,B39)+COUNTIF('2024'!A:A,B39)+COUNTIF('2025'!A:A,B39)),100)</f>
        <v>71</v>
      </c>
      <c r="T39" s="15">
        <f>IFERROR((SUMIF('2022'!$P:$P,$B39,'2022'!$X:$X)+SUMIF('2023'!$P:$P,$B39,'2023'!$X:$X)+SUMIF('2024'!$P:$P,$B39,'2024'!$X:$X)+SUMIF('2025'!$P:$P,$B39,'2025'!$X:$X))/(COUNTIF('2022'!A:A,B39)+COUNTIF('2023'!A:A,B39)+COUNTIF('2024'!A:A,B39)+COUNTIF('2025'!A:A,B39)),100)</f>
        <v>68.5</v>
      </c>
      <c r="U39" s="12">
        <f>IFERROR(VLOOKUP($B39,'2022'!$P:$U,6,0),0)+IFERROR(VLOOKUP($B39,'2023'!$P:$U,6,0),0)+IFERROR(VLOOKUP($B39,'2024'!$P:$U,6,0),0)+IFERROR(VLOOKUP($B39,'2025'!$P:$U,6,0),0)</f>
        <v>0</v>
      </c>
      <c r="V39" s="14">
        <f>P39-Q39</f>
        <v>0</v>
      </c>
      <c r="W39" s="12">
        <f>RANK(V39,V:V,0)</f>
        <v>18</v>
      </c>
      <c r="X39" s="12">
        <f>RANK(T39,T:T,1)</f>
        <v>8</v>
      </c>
      <c r="Y39" s="12">
        <f>RANK(U39,U:U,0)</f>
        <v>21</v>
      </c>
      <c r="Z39" s="12">
        <f>(40-W39)*3+(40-Y39)*2+(40-X39)</f>
        <v>136</v>
      </c>
      <c r="AA39" s="37">
        <f>RANK(Z39,Z:Z,0)</f>
        <v>18</v>
      </c>
      <c r="AB39" s="32">
        <f>COUNTIFS('2018'!$AA:$AA,$B39,'2018'!$AJ:$AJ,AB$2)+COUNTIFS('2019'!$AA:$AA,$B39,'2019'!$AJ:$AJ,AB$2)+COUNTIFS('2020'!$AA:$AA,$B39,'2020'!$AJ:$AJ,AB$2)+COUNTIFS('2021'!$AA:$AA,$B39,'2021'!$AJ:$AJ,AB$2)+COUNTIFS('2022'!$AA:$AA,$B39,'2022'!$AJ:$AJ,AB$2)+COUNTIFS('2023'!$AA:$AA,$B39,'2023'!$AJ:$AJ,AB$2)+COUNTIFS('2024'!$AA:$AA,$B39,'2024'!$AJ:$AJ,AB$2)+COUNTIFS('2025'!$AA:$AA,$B39,'2025'!$AJ:$AJ,AB$2)</f>
        <v>1</v>
      </c>
      <c r="AC39" s="33">
        <f>COUNTIFS('2018'!$AA:$AA,$B39,'2018'!$AJ:$AJ,AC$2)+COUNTIFS('2019'!$AA:$AA,$B39,'2019'!$AJ:$AJ,AC$2)+COUNTIFS('2020'!$AA:$AA,$B39,'2020'!$AJ:$AJ,AC$2)+COUNTIFS('2021'!$AA:$AA,$B39,'2021'!$AJ:$AJ,AC$2)+COUNTIFS('2022'!$AA:$AA,$B39,'2022'!$AJ:$AJ,AC$2)+COUNTIFS('2023'!$AA:$AA,$B39,'2023'!$AJ:$AJ,AC$2)+COUNTIFS('2024'!$AA:$AA,$B39,'2024'!$AJ:$AJ,AC$2)+COUNTIFS('2025'!$AA:$AA,$B39,'2025'!$AJ:$AJ,AC$2)</f>
        <v>1</v>
      </c>
      <c r="AD39" s="33">
        <f>COUNTIFS('2018'!$AA:$AA,$B39,'2018'!$AJ:$AJ,AD$2)+COUNTIFS('2019'!$AA:$AA,$B39,'2019'!$AJ:$AJ,AD$2)+COUNTIFS('2020'!$AA:$AA,$B39,'2020'!$AJ:$AJ,AD$2)+COUNTIFS('2021'!$AA:$AA,$B39,'2021'!$AJ:$AJ,AD$2)+COUNTIFS('2022'!$AA:$AA,$B39,'2022'!$AJ:$AJ,AD$2)+COUNTIFS('2023'!$AA:$AA,$B39,'2023'!$AJ:$AJ,AD$2)+COUNTIFS('2024'!$AA:$AA,$B39,'2024'!$AJ:$AJ,AD$2)+COUNTIFS('2025'!$AA:$AA,$B39,'2025'!$AJ:$AJ,AD$2)</f>
        <v>0</v>
      </c>
      <c r="AE39" s="15">
        <f>IFERROR((SUMIF('2022'!$AA:$AA,$B39,'2022'!$AH:$AH)+SUMIF('2023'!$AA:$AA,$B39,'2023'!$AH:$AH)+SUMIF('2024'!$AA:$AA,$B39,'2024'!$AH:$AH)+SUMIF('2025'!$AA:$AA,$B39,'2025'!$AH:$AH))/(COUNTIF('2022'!A:A,B39)+COUNTIF('2023'!A:A,B39)+COUNTIF('2024'!A:A,B39)+COUNTIF('2025'!A:A,B39)),100)</f>
        <v>113</v>
      </c>
      <c r="AF39" s="15">
        <f>IFERROR((SUMIF('2022'!$AA:$AA,$B39,'2022'!$AI:$AI)+SUMIF('2023'!$AA:$AA,$B39,'2023'!$AI:$AI)+SUMIF('2024'!$AA:$AA,$B39,'2024'!$AI:$AI)+SUMIF('2025'!$AA:$AA,$B39,'2025'!$AI:$AI))/(COUNTIF('2022'!A:A,B39)+COUNTIF('2023'!A:A,B39)+COUNTIF('2024'!A:A,B39)+COUNTIF('2025'!A:A,B39)),100)</f>
        <v>72.5</v>
      </c>
      <c r="AG39" s="12">
        <f>IFERROR(VLOOKUP($B39,'2022'!$AA:$AF,6,0),0)+IFERROR(VLOOKUP($B39,'2023'!$AA:$AF,6,0),0)+IFERROR(VLOOKUP($B39,'2024'!$AA:$AF,6,0),0)+IFERROR(VLOOKUP($B39,'2025'!$AA:$AF,6,0),0)</f>
        <v>-2</v>
      </c>
      <c r="AH39" s="14">
        <f>AB39-AC39</f>
        <v>0</v>
      </c>
      <c r="AI39" s="12">
        <f>RANK(AH39,AH:AH,0)</f>
        <v>13</v>
      </c>
      <c r="AJ39" s="12">
        <f>RANK(AF39,AF:AF,1)</f>
        <v>3</v>
      </c>
      <c r="AK39" s="12">
        <f>RANK(AG39,AG:AG,0)</f>
        <v>28</v>
      </c>
      <c r="AL39" s="12">
        <f>(40-AI39)*3+(40-AK39)*2+(40-AJ39)</f>
        <v>142</v>
      </c>
      <c r="AM39" s="37">
        <f>RANK(AL39,AL:AL,0)</f>
        <v>18</v>
      </c>
      <c r="AN39" s="32">
        <f>COUNTIFS('2018'!$AL:$AL,$B39,'2018'!$AU:$AU,AN$2)+COUNTIFS('2019'!$AL:$AL,$B39,'2019'!$AU:$AU,AN$2)+COUNTIFS('2020'!$AL:$AL,$B39,'2020'!$AU:$AU,AN$2)+COUNTIFS('2021'!$AL:$AL,$B39,'2021'!$AU:$AU,AN$2)+COUNTIFS('2022'!$AL:$AL,$B39,'2022'!$AU:$AU,AN$2)+COUNTIFS('2023'!$AL:$AL,$B39,'2023'!$AU:$AU,AN$2)+COUNTIFS('2024'!$AL:$AL,$B39,'2024'!$AU:$AU,AN$2)+COUNTIFS('2025'!$AL:$AL,$B39,'2025'!$AU:$AU,AN$2)</f>
        <v>1</v>
      </c>
      <c r="AO39" s="33">
        <f>COUNTIFS('2018'!$AL:$AL,$B39,'2018'!$AU:$AU,AO$2)+COUNTIFS('2019'!$AL:$AL,$B39,'2019'!$AU:$AU,AO$2)+COUNTIFS('2020'!$AL:$AL,$B39,'2020'!$AU:$AU,AO$2)+COUNTIFS('2021'!$AL:$AL,$B39,'2021'!$AU:$AU,AO$2)+COUNTIFS('2022'!$AL:$AL,$B39,'2022'!$AU:$AU,AO$2)+COUNTIFS('2023'!$AL:$AL,$B39,'2023'!$AU:$AU,AO$2)+COUNTIFS('2024'!$AL:$AL,$B39,'2024'!$AU:$AU,AO$2)+COUNTIFS('2025'!$AL:$AL,$B39,'2025'!$AU:$AU,AO$2)</f>
        <v>1</v>
      </c>
      <c r="AP39" s="33">
        <f>COUNTIFS('2018'!$AL:$AL,$B39,'2018'!$AU:$AU,AP$2)+COUNTIFS('2019'!$AL:$AL,$B39,'2019'!$AU:$AU,AP$2)+COUNTIFS('2020'!$AL:$AL,$B39,'2020'!$AU:$AU,AP$2)+COUNTIFS('2021'!$AL:$AL,$B39,'2021'!$AU:$AU,AP$2)+COUNTIFS('2022'!$AL:$AL,$B39,'2022'!$AU:$AU,AP$2)+COUNTIFS('2023'!$AL:$AL,$B39,'2023'!$AU:$AU,AP$2)+COUNTIFS('2024'!$AL:$AL,$B39,'2024'!$AU:$AU,AP$2)+COUNTIFS('2025'!$AL:$AL,$B39,'2025'!$AU:$AU,AP$2)</f>
        <v>0</v>
      </c>
      <c r="AQ39" s="15">
        <f>IFERROR((SUMIF('2022'!$AL:$AL,$B39,'2022'!$AS:$AS)+SUMIF('2023'!$AL:$AL,$B39,'2023'!$AS:$AS)+SUMIF('2024'!$AL:$AL,$B39,'2024'!$AS:$AS)+SUMIF('2025'!$AL:$AL,$B39,'2025'!$AS:$AS))/(COUNTIF('2022'!A:A,B39)+COUNTIF('2023'!A:A,B39)+COUNTIF('2024'!A:A,B39)+COUNTIF('2025'!A:A,B39)),100)</f>
        <v>115</v>
      </c>
      <c r="AR39" s="15">
        <f>IFERROR((SUMIF('2022'!$AL:$AL,$B39,'2022'!$AT:$AT)+SUMIF('2023'!$AL:$AL,$B39,'2023'!$AT:$AT)+SUMIF('2024'!$AL:$AL,$B39,'2024'!$AT:$AT)+SUMIF('2025'!$AL:$AL,$B39,'2025'!$AT:$AT))/(COUNTIF('2022'!A:A,B39)+COUNTIF('2023'!A:A,B39)+COUNTIF('2024'!A:A,B39)+COUNTIF('2025'!A:A,B39)),100)</f>
        <v>86</v>
      </c>
      <c r="AS39" s="12">
        <f>IFERROR(VLOOKUP($B39,'2022'!$AL:$AQ,6,0),0)+IFERROR(VLOOKUP($B39,'2023'!$AL:$AQ,6,0),0)+IFERROR(VLOOKUP($B39,'2024'!$AL:$AQ,6,0),0)+IFERROR(VLOOKUP($B39,'2025'!$AL:$AQ,6,0),0)</f>
        <v>1</v>
      </c>
      <c r="AT39" s="14">
        <f>AN39-AO39</f>
        <v>0</v>
      </c>
      <c r="AU39" s="12">
        <f>RANK(AT39,AT:AT,0)</f>
        <v>12</v>
      </c>
      <c r="AV39" s="12">
        <f>RANK(AR39,AR:AR,1)</f>
        <v>36</v>
      </c>
      <c r="AW39" s="12">
        <f>RANK(AS39,AS:AS,0)</f>
        <v>15</v>
      </c>
      <c r="AX39" s="12">
        <f>(40-AU39)*3+(40-AW39)*2+(40-AV39)</f>
        <v>138</v>
      </c>
      <c r="AY39" s="37">
        <f>RANK(AX39,AX:AX,0)</f>
        <v>20</v>
      </c>
      <c r="AZ39" s="13">
        <f>IFERROR(VLOOKUP(B39,'2018'!A:M,13,0),0)+IFERROR(VLOOKUP(B39,'2019'!A:M,13,0),0)+IFERROR(VLOOKUP(B39,'2020'!A:M,13,0),0)+IFERROR(VLOOKUP(B39,'2021'!A:M,13,0),0)+IFERROR(VLOOKUP(B39,'2022'!A:M,13,0),0)+IFERROR(VLOOKUP(B39,'2023'!A:M,13,0),0)+IFERROR(VLOOKUP(B39,'2024'!A:M,13,0),0)+IFERROR(VLOOKUP(B39,'2025'!A:M,13,0),0)</f>
        <v>148</v>
      </c>
      <c r="BA39" s="14">
        <f>IFERROR(VLOOKUP($B39,'2018'!$A:$N,14,0),17)</f>
        <v>17</v>
      </c>
      <c r="BB39" s="14">
        <f>IFERROR(VLOOKUP($B39,'2019'!$A:$N,14,0),17)</f>
        <v>17</v>
      </c>
      <c r="BC39" s="14">
        <f>IFERROR(VLOOKUP($B39,'2020'!$A:$N,14,0),25)</f>
        <v>25</v>
      </c>
      <c r="BD39" s="14">
        <f>IFERROR(VLOOKUP($B39,'2021'!$A:$N,14,0),25)</f>
        <v>25</v>
      </c>
      <c r="BE39" s="14">
        <f>IFERROR(VLOOKUP($B39,'2022'!$A:$N,14,0),25)</f>
        <v>25</v>
      </c>
      <c r="BF39" s="14">
        <f>IFERROR(VLOOKUP($B39,'2023'!$A:$N,14,0),25)</f>
        <v>18</v>
      </c>
      <c r="BG39" s="14">
        <f>IFERROR(VLOOKUP($B39,'2024'!$A:$N,14,0),29)</f>
        <v>29</v>
      </c>
      <c r="BH39" s="14">
        <f>IFERROR(VLOOKUP($B39,'2025'!$A:$N,14,0),25)</f>
        <v>12</v>
      </c>
      <c r="BI39" s="27">
        <f>17-BA39+17-BB39+25-BC39+25-BD39+25-BE39+25-BF39+29-BG39+25-BH39</f>
        <v>20</v>
      </c>
    </row>
    <row r="40" spans="1:61" customFormat="1" x14ac:dyDescent="0.2">
      <c r="A40" s="39">
        <f>RANK(BI40,BI:BI,0)</f>
        <v>38</v>
      </c>
      <c r="B40" t="s">
        <v>54</v>
      </c>
      <c r="C40" s="13">
        <f>COUNTIF('2022'!A:A,B40)+COUNTIF('2023'!A:A,B40)+COUNTIF('2024'!A:A,B40)+COUNTIF('2025'!A:A,B40)+COUNTIF('2021'!A:A,B40)+COUNTIF('2020'!A:A,B40)+COUNTIF('2019'!A:A,B40)+COUNTIF('2018'!A:A,B40)</f>
        <v>1</v>
      </c>
      <c r="D40" s="20">
        <f>IFERROR(VLOOKUP($B40,'2018'!A:N,3,0),0)+IFERROR(VLOOKUP($B40,'2019'!A:N,3,0),0)+IFERROR(VLOOKUP($B40,'2020'!A:N,3,0),0)++IFERROR(VLOOKUP($B40,'2021'!A:N,3,0),0)+IFERROR(VLOOKUP($B40,'2022'!A:N,3,0),0)+IFERROR(VLOOKUP($B40,'2023'!A:N,3,0),0)+IFERROR(VLOOKUP($B40,'2024'!A:N,3,0),0)+IFERROR(VLOOKUP($B40,'2025'!A:N,3,0),0)</f>
        <v>2</v>
      </c>
      <c r="E40" s="20">
        <f>IFERROR(VLOOKUP($B40,'2018'!A:N,4,0),0)+IFERROR(VLOOKUP($B40,'2019'!A:N,4,0),0)+IFERROR(VLOOKUP($B40,'2020'!A:N,4,0),0)+IFERROR(VLOOKUP($B40,'2021'!A:N,4,0),0)+IFERROR(VLOOKUP($B40,'2022'!A:N,4,0),0)+IFERROR(VLOOKUP($B40,'2023'!A:N,4,0),0)+IFERROR(VLOOKUP($B40,'2024'!A:N,4,0),0)+IFERROR(VLOOKUP($B40,'2025'!A:N,4,0),0)</f>
        <v>1</v>
      </c>
      <c r="F40" s="20">
        <f>IFERROR(VLOOKUP($B40,'2018'!A:N,5,0),0)+IFERROR(VLOOKUP($B40,'2019'!A:N,5,0),0)+IFERROR(VLOOKUP($B40,'2020'!A:N,5,0),0)+IFERROR(VLOOKUP($B40,'2021'!A:N,5,0),0)+IFERROR(VLOOKUP($B40,'2022'!A:N,5,0),0)+IFERROR(VLOOKUP($B40,'2023'!A:N,5,0),0)+IFERROR(VLOOKUP($B40,'2024'!A:N,5,0),0)+IFERROR(VLOOKUP($B40,'2025'!A:N,5,0),0)</f>
        <v>0</v>
      </c>
      <c r="G40" s="21">
        <f>IFERROR((IFERROR(VLOOKUP($B40,'2022'!A:N,6,0),0)+IFERROR(VLOOKUP($B40,'2023'!A:N,6,0),0)+IFERROR(VLOOKUP($B40,'2024'!A:N,6,0),0)+IFERROR(VLOOKUP($B40,'2025'!A:N,6,0),0))/(COUNTIF('2022'!A:A,B40)+COUNTIF('2023'!A:A,B40)+COUNTIF('2024'!A:A,B40)+COUNTIF('2025'!A:A,B40)),100)</f>
        <v>95.5</v>
      </c>
      <c r="H40" s="12">
        <f>IFERROR((IFERROR(VLOOKUP($B40,'2022'!A:N,7,0),0)+IFERROR(VLOOKUP($B40,'2023'!A:N,7,0),0)+IFERROR(VLOOKUP($B40,'2024'!A:N,7,0),0)+IFERROR(VLOOKUP($B40,'2025'!A:N,7,0),0))/(COUNTIF('2022'!A:A,B40)+COUNTIF('2023'!A:A,B40)+COUNTIF('2024'!A:A,B40)+COUNTIF('2025'!A:A,B40)),100)</f>
        <v>77.5</v>
      </c>
      <c r="I40" s="12">
        <f>IFERROR(VLOOKUP($B40,'2022'!A:N,8,0),0)+IFERROR(VLOOKUP($B40,'2023'!A:N,8,0),0)+IFERROR(VLOOKUP($B40,'2024'!A:N,8,0),0)+IFERROR(VLOOKUP($B40,'2025'!A:N,8,0),0)</f>
        <v>5</v>
      </c>
      <c r="J40" s="12">
        <f>D40-E40</f>
        <v>1</v>
      </c>
      <c r="K40" s="12">
        <f>RANK(J40,J:J,0)</f>
        <v>13</v>
      </c>
      <c r="L40" s="12">
        <f>RANK(H40,H:H,1)</f>
        <v>15</v>
      </c>
      <c r="M40" s="12">
        <f>RANK(I40,I:I,0)</f>
        <v>8</v>
      </c>
      <c r="N40" s="12">
        <f>(40-K40)*3+(40-M40)*2+(40-L40)</f>
        <v>170</v>
      </c>
      <c r="O40" s="37">
        <f>RANK(N40,N:N,0)</f>
        <v>12</v>
      </c>
      <c r="P40" s="32">
        <f>COUNTIFS('2018'!$P:$P,$B40,'2018'!$Y:$Y,P$2)+COUNTIFS('2019'!$P:$P,$B40,'2019'!$Y:$Y,P$2)+COUNTIFS('2020'!$P:$P,$B40,'2020'!$Y:$Y,P$2)+COUNTIFS('2021'!$P:$P,$B40,'2021'!$Y:$Y,P$2)+COUNTIFS('2022'!$P:$P,$B40,'2022'!$Y:$Y,P$2)+COUNTIFS('2023'!$P:$P,$B40,'2023'!$Y:$Y,P$2)+COUNTIFS('2024'!$P:$P,$B40,'2024'!$Y:$Y,P$2)+COUNTIFS('2025'!$P:$P,$B40,'2025'!$Y:$Y,P$2)</f>
        <v>0</v>
      </c>
      <c r="Q40" s="33">
        <f>COUNTIFS('2018'!$P:$P,$B40,'2018'!$Y:$Y,Q$2)+COUNTIFS('2019'!$P:$P,$B40,'2019'!$Y:$Y,Q$2)+COUNTIFS('2020'!$P:$P,$B40,'2020'!$Y:$Y,Q$2)+COUNTIFS('2021'!$P:$P,$B40,'2021'!$Y:$Y,Q$2)+COUNTIFS('2022'!$P:$P,$B40,'2022'!$Y:$Y,Q$2)+COUNTIFS('2023'!$P:$P,$B40,'2023'!$Y:$Y,Q$2)+COUNTIFS('2024'!$P:$P,$B40,'2024'!$Y:$Y,Q$2)+COUNTIFS('2025'!$P:$P,$B40,'2025'!$Y:$Y,Q$2)</f>
        <v>1</v>
      </c>
      <c r="R40" s="33">
        <f>COUNTIFS('2018'!$P:$P,$B40,'2018'!$Y:$Y,R$2)+COUNTIFS('2019'!$P:$P,$B40,'2019'!$Y:$Y,R$2)+COUNTIFS('2020'!$P:$P,$B40,'2020'!$Y:$Y,R$2)+COUNTIFS('2021'!$P:$P,$B40,'2021'!$Y:$Y,R$2)+COUNTIFS('2022'!$P:$P,$B40,'2022'!$Y:$Y,R$2)+COUNTIFS('2023'!$P:$P,$B40,'2023'!$Y:$Y,R$2)+COUNTIFS('2024'!$P:$P,$B40,'2024'!$Y:$Y,R$2)+COUNTIFS('2025'!$P:$P,$B40,'2025'!$Y:$Y,R$2)</f>
        <v>0</v>
      </c>
      <c r="S40" s="15">
        <f>IFERROR((SUMIF('2022'!$P:$P,$B40,'2022'!$W:$W)+SUMIF('2023'!$P:$P,$B40,'2023'!$W:$W)+SUMIF('2024'!$P:$P,$B40,'2024'!$W:$W)+SUMIF('2025'!$P:$P,$B40,'2025'!$W:$W))/(COUNTIF('2022'!A:A,B40)+COUNTIF('2023'!A:A,B40)+COUNTIF('2024'!A:A,B40)+COUNTIF('2025'!A:A,B40)),100)</f>
        <v>87</v>
      </c>
      <c r="T40" s="15">
        <f>IFERROR((SUMIF('2022'!$P:$P,$B40,'2022'!$X:$X)+SUMIF('2023'!$P:$P,$B40,'2023'!$X:$X)+SUMIF('2024'!$P:$P,$B40,'2024'!$X:$X)+SUMIF('2025'!$P:$P,$B40,'2025'!$X:$X))/(COUNTIF('2022'!A:A,B40)+COUNTIF('2023'!A:A,B40)+COUNTIF('2024'!A:A,B40)+COUNTIF('2025'!A:A,B40)),100)</f>
        <v>82</v>
      </c>
      <c r="U40" s="12">
        <f>IFERROR(VLOOKUP($B40,'2022'!$P:$U,6,0),0)+IFERROR(VLOOKUP($B40,'2023'!$P:$U,6,0),0)+IFERROR(VLOOKUP($B40,'2024'!$P:$U,6,0),0)+IFERROR(VLOOKUP($B40,'2025'!$P:$U,6,0),0)</f>
        <v>-3</v>
      </c>
      <c r="V40" s="14">
        <f>P40-Q40</f>
        <v>-1</v>
      </c>
      <c r="W40" s="12">
        <f>RANK(V40,V:V,0)</f>
        <v>26</v>
      </c>
      <c r="X40" s="12">
        <f>RANK(T40,T:T,1)</f>
        <v>39</v>
      </c>
      <c r="Y40" s="12">
        <f>RANK(U40,U:U,0)</f>
        <v>28</v>
      </c>
      <c r="Z40" s="12">
        <f>(40-W40)*3+(40-Y40)*2+(40-X40)</f>
        <v>67</v>
      </c>
      <c r="AA40" s="37">
        <f>RANK(Z40,Z:Z,0)</f>
        <v>32</v>
      </c>
      <c r="AB40" s="32">
        <f>COUNTIFS('2018'!$AA:$AA,$B40,'2018'!$AJ:$AJ,AB$2)+COUNTIFS('2019'!$AA:$AA,$B40,'2019'!$AJ:$AJ,AB$2)+COUNTIFS('2020'!$AA:$AA,$B40,'2020'!$AJ:$AJ,AB$2)+COUNTIFS('2021'!$AA:$AA,$B40,'2021'!$AJ:$AJ,AB$2)+COUNTIFS('2022'!$AA:$AA,$B40,'2022'!$AJ:$AJ,AB$2)+COUNTIFS('2023'!$AA:$AA,$B40,'2023'!$AJ:$AJ,AB$2)+COUNTIFS('2024'!$AA:$AA,$B40,'2024'!$AJ:$AJ,AB$2)+COUNTIFS('2025'!$AA:$AA,$B40,'2025'!$AJ:$AJ,AB$2)</f>
        <v>1</v>
      </c>
      <c r="AC40" s="33">
        <f>COUNTIFS('2018'!$AA:$AA,$B40,'2018'!$AJ:$AJ,AC$2)+COUNTIFS('2019'!$AA:$AA,$B40,'2019'!$AJ:$AJ,AC$2)+COUNTIFS('2020'!$AA:$AA,$B40,'2020'!$AJ:$AJ,AC$2)+COUNTIFS('2021'!$AA:$AA,$B40,'2021'!$AJ:$AJ,AC$2)+COUNTIFS('2022'!$AA:$AA,$B40,'2022'!$AJ:$AJ,AC$2)+COUNTIFS('2023'!$AA:$AA,$B40,'2023'!$AJ:$AJ,AC$2)+COUNTIFS('2024'!$AA:$AA,$B40,'2024'!$AJ:$AJ,AC$2)+COUNTIFS('2025'!$AA:$AA,$B40,'2025'!$AJ:$AJ,AC$2)</f>
        <v>0</v>
      </c>
      <c r="AD40" s="33">
        <f>COUNTIFS('2018'!$AA:$AA,$B40,'2018'!$AJ:$AJ,AD$2)+COUNTIFS('2019'!$AA:$AA,$B40,'2019'!$AJ:$AJ,AD$2)+COUNTIFS('2020'!$AA:$AA,$B40,'2020'!$AJ:$AJ,AD$2)+COUNTIFS('2021'!$AA:$AA,$B40,'2021'!$AJ:$AJ,AD$2)+COUNTIFS('2022'!$AA:$AA,$B40,'2022'!$AJ:$AJ,AD$2)+COUNTIFS('2023'!$AA:$AA,$B40,'2023'!$AJ:$AJ,AD$2)+COUNTIFS('2024'!$AA:$AA,$B40,'2024'!$AJ:$AJ,AD$2)+COUNTIFS('2025'!$AA:$AA,$B40,'2025'!$AJ:$AJ,AD$2)</f>
        <v>0</v>
      </c>
      <c r="AE40" s="15">
        <f>IFERROR((SUMIF('2022'!$AA:$AA,$B40,'2022'!$AH:$AH)+SUMIF('2023'!$AA:$AA,$B40,'2023'!$AH:$AH)+SUMIF('2024'!$AA:$AA,$B40,'2024'!$AH:$AH)+SUMIF('2025'!$AA:$AA,$B40,'2025'!$AH:$AH))/(COUNTIF('2022'!A:A,B40)+COUNTIF('2023'!A:A,B40)+COUNTIF('2024'!A:A,B40)+COUNTIF('2025'!A:A,B40)),100)</f>
        <v>96</v>
      </c>
      <c r="AF40" s="15">
        <f>IFERROR((SUMIF('2022'!$AA:$AA,$B40,'2022'!$AI:$AI)+SUMIF('2023'!$AA:$AA,$B40,'2023'!$AI:$AI)+SUMIF('2024'!$AA:$AA,$B40,'2024'!$AI:$AI)+SUMIF('2025'!$AA:$AA,$B40,'2025'!$AI:$AI))/(COUNTIF('2022'!A:A,B40)+COUNTIF('2023'!A:A,B40)+COUNTIF('2024'!A:A,B40)+COUNTIF('2025'!A:A,B40)),100)</f>
        <v>78</v>
      </c>
      <c r="AG40" s="12">
        <f>IFERROR(VLOOKUP($B40,'2022'!$AA:$AF,6,0),0)+IFERROR(VLOOKUP($B40,'2023'!$AA:$AF,6,0),0)+IFERROR(VLOOKUP($B40,'2024'!$AA:$AF,6,0),0)+IFERROR(VLOOKUP($B40,'2025'!$AA:$AF,6,0),0)</f>
        <v>7</v>
      </c>
      <c r="AH40" s="14">
        <f>AB40-AC40</f>
        <v>1</v>
      </c>
      <c r="AI40" s="12">
        <f>RANK(AH40,AH:AH,0)</f>
        <v>9</v>
      </c>
      <c r="AJ40" s="12">
        <f>RANK(AF40,AF:AF,1)</f>
        <v>23</v>
      </c>
      <c r="AK40" s="12">
        <f>RANK(AG40,AG:AG,0)</f>
        <v>6</v>
      </c>
      <c r="AL40" s="12">
        <f>(40-AI40)*3+(40-AK40)*2+(40-AJ40)</f>
        <v>178</v>
      </c>
      <c r="AM40" s="37">
        <f>RANK(AL40,AL:AL,0)</f>
        <v>11</v>
      </c>
      <c r="AN40" s="32">
        <f>COUNTIFS('2018'!$AL:$AL,$B40,'2018'!$AU:$AU,AN$2)+COUNTIFS('2019'!$AL:$AL,$B40,'2019'!$AU:$AU,AN$2)+COUNTIFS('2020'!$AL:$AL,$B40,'2020'!$AU:$AU,AN$2)+COUNTIFS('2021'!$AL:$AL,$B40,'2021'!$AU:$AU,AN$2)+COUNTIFS('2022'!$AL:$AL,$B40,'2022'!$AU:$AU,AN$2)+COUNTIFS('2023'!$AL:$AL,$B40,'2023'!$AU:$AU,AN$2)+COUNTIFS('2024'!$AL:$AL,$B40,'2024'!$AU:$AU,AN$2)+COUNTIFS('2025'!$AL:$AL,$B40,'2025'!$AU:$AU,AN$2)</f>
        <v>1</v>
      </c>
      <c r="AO40" s="33">
        <f>COUNTIFS('2018'!$AL:$AL,$B40,'2018'!$AU:$AU,AO$2)+COUNTIFS('2019'!$AL:$AL,$B40,'2019'!$AU:$AU,AO$2)+COUNTIFS('2020'!$AL:$AL,$B40,'2020'!$AU:$AU,AO$2)+COUNTIFS('2021'!$AL:$AL,$B40,'2021'!$AU:$AU,AO$2)+COUNTIFS('2022'!$AL:$AL,$B40,'2022'!$AU:$AU,AO$2)+COUNTIFS('2023'!$AL:$AL,$B40,'2023'!$AU:$AU,AO$2)+COUNTIFS('2024'!$AL:$AL,$B40,'2024'!$AU:$AU,AO$2)+COUNTIFS('2025'!$AL:$AL,$B40,'2025'!$AU:$AU,AO$2)</f>
        <v>0</v>
      </c>
      <c r="AP40" s="33">
        <f>COUNTIFS('2018'!$AL:$AL,$B40,'2018'!$AU:$AU,AP$2)+COUNTIFS('2019'!$AL:$AL,$B40,'2019'!$AU:$AU,AP$2)+COUNTIFS('2020'!$AL:$AL,$B40,'2020'!$AU:$AU,AP$2)+COUNTIFS('2021'!$AL:$AL,$B40,'2021'!$AU:$AU,AP$2)+COUNTIFS('2022'!$AL:$AL,$B40,'2022'!$AU:$AU,AP$2)+COUNTIFS('2023'!$AL:$AL,$B40,'2023'!$AU:$AU,AP$2)+COUNTIFS('2024'!$AL:$AL,$B40,'2024'!$AU:$AU,AP$2)+COUNTIFS('2025'!$AL:$AL,$B40,'2025'!$AU:$AU,AP$2)</f>
        <v>0</v>
      </c>
      <c r="AQ40" s="15">
        <f>IFERROR((SUMIF('2022'!$AL:$AL,$B40,'2022'!$AS:$AS)+SUMIF('2023'!$AL:$AL,$B40,'2023'!$AS:$AS)+SUMIF('2024'!$AL:$AL,$B40,'2024'!$AS:$AS)+SUMIF('2025'!$AL:$AL,$B40,'2025'!$AS:$AS))/(COUNTIF('2022'!A:A,B40)+COUNTIF('2023'!A:A,B40)+COUNTIF('2024'!A:A,B40)+COUNTIF('2025'!A:A,B40)),100)</f>
        <v>95</v>
      </c>
      <c r="AR40" s="15">
        <f>IFERROR((SUMIF('2022'!$AL:$AL,$B40,'2022'!$AT:$AT)+SUMIF('2023'!$AL:$AL,$B40,'2023'!$AT:$AT)+SUMIF('2024'!$AL:$AL,$B40,'2024'!$AT:$AT)+SUMIF('2025'!$AL:$AL,$B40,'2025'!$AT:$AT))/(COUNTIF('2022'!A:A,B40)+COUNTIF('2023'!A:A,B40)+COUNTIF('2024'!A:A,B40)+COUNTIF('2025'!A:A,B40)),100)</f>
        <v>77</v>
      </c>
      <c r="AS40" s="12">
        <f>IFERROR(VLOOKUP($B40,'2022'!$AL:$AQ,6,0),0)+IFERROR(VLOOKUP($B40,'2023'!$AL:$AQ,6,0),0)+IFERROR(VLOOKUP($B40,'2024'!$AL:$AQ,6,0),0)+IFERROR(VLOOKUP($B40,'2025'!$AL:$AQ,6,0),0)</f>
        <v>1</v>
      </c>
      <c r="AT40" s="14">
        <f>AN40-AO40</f>
        <v>1</v>
      </c>
      <c r="AU40" s="12">
        <f>RANK(AT40,AT:AT,0)</f>
        <v>6</v>
      </c>
      <c r="AV40" s="12">
        <f>RANK(AR40,AR:AR,1)</f>
        <v>15</v>
      </c>
      <c r="AW40" s="12">
        <f>RANK(AS40,AS:AS,0)</f>
        <v>15</v>
      </c>
      <c r="AX40" s="12">
        <f>(40-AU40)*3+(40-AW40)*2+(40-AV40)</f>
        <v>177</v>
      </c>
      <c r="AY40" s="37">
        <f>RANK(AX40,AX:AX,0)</f>
        <v>10</v>
      </c>
      <c r="AZ40" s="13">
        <f>IFERROR(VLOOKUP(B40,'2018'!A:M,13,0),0)+IFERROR(VLOOKUP(B40,'2019'!A:M,13,0),0)+IFERROR(VLOOKUP(B40,'2020'!A:M,13,0),0)+IFERROR(VLOOKUP(B40,'2021'!A:M,13,0),0)+IFERROR(VLOOKUP(B40,'2022'!A:M,13,0),0)+IFERROR(VLOOKUP(B40,'2023'!A:M,13,0),0)+IFERROR(VLOOKUP(B40,'2024'!A:M,13,0),0)+IFERROR(VLOOKUP(B40,'2025'!A:M,13,0),0)</f>
        <v>103</v>
      </c>
      <c r="BA40" s="14">
        <f>IFERROR(VLOOKUP($B40,'2018'!$A:$N,14,0),17)</f>
        <v>17</v>
      </c>
      <c r="BB40" s="14">
        <f>IFERROR(VLOOKUP($B40,'2019'!$A:$N,14,0),17)</f>
        <v>17</v>
      </c>
      <c r="BC40" s="14">
        <f>IFERROR(VLOOKUP($B40,'2020'!$A:$N,14,0),25)</f>
        <v>25</v>
      </c>
      <c r="BD40" s="14">
        <f>IFERROR(VLOOKUP($B40,'2021'!$A:$N,14,0),25)</f>
        <v>25</v>
      </c>
      <c r="BE40" s="14">
        <f>IFERROR(VLOOKUP($B40,'2022'!$A:$N,14,0),25)</f>
        <v>6</v>
      </c>
      <c r="BF40" s="14">
        <f>IFERROR(VLOOKUP($B40,'2023'!$A:$N,14,0),25)</f>
        <v>25</v>
      </c>
      <c r="BG40" s="14">
        <f>IFERROR(VLOOKUP($B40,'2024'!$A:$N,14,0),29)</f>
        <v>29</v>
      </c>
      <c r="BH40" s="14">
        <f>IFERROR(VLOOKUP($B40,'2025'!$A:$N,14,0),25)</f>
        <v>25</v>
      </c>
      <c r="BI40" s="27">
        <f>17-BA40+17-BB40+25-BC40+25-BD40+25-BE40+25-BF40+29-BG40+25-BH40</f>
        <v>19</v>
      </c>
    </row>
    <row r="41" spans="1:61" customFormat="1" x14ac:dyDescent="0.2">
      <c r="A41" s="39">
        <f>RANK(BI41,BI:BI,0)</f>
        <v>39</v>
      </c>
      <c r="B41" t="s">
        <v>2</v>
      </c>
      <c r="C41" s="13">
        <f>COUNTIF('2022'!A:A,B41)+COUNTIF('2023'!A:A,B41)+COUNTIF('2024'!A:A,B41)+COUNTIF('2025'!A:A,B41)+COUNTIF('2021'!A:A,B41)+COUNTIF('2020'!A:A,B41)+COUNTIF('2019'!A:A,B41)+COUNTIF('2018'!A:A,B41)</f>
        <v>2</v>
      </c>
      <c r="D41" s="20">
        <f>IFERROR(VLOOKUP($B41,'2018'!A:N,3,0),0)+IFERROR(VLOOKUP($B41,'2019'!A:N,3,0),0)+IFERROR(VLOOKUP($B41,'2020'!A:N,3,0),0)++IFERROR(VLOOKUP($B41,'2021'!A:N,3,0),0)+IFERROR(VLOOKUP($B41,'2022'!A:N,3,0),0)+IFERROR(VLOOKUP($B41,'2023'!A:N,3,0),0)+IFERROR(VLOOKUP($B41,'2024'!A:N,3,0),0)+IFERROR(VLOOKUP($B41,'2025'!A:N,3,0),0)</f>
        <v>2</v>
      </c>
      <c r="E41" s="20">
        <f>IFERROR(VLOOKUP($B41,'2018'!A:N,4,0),0)+IFERROR(VLOOKUP($B41,'2019'!A:N,4,0),0)+IFERROR(VLOOKUP($B41,'2020'!A:N,4,0),0)+IFERROR(VLOOKUP($B41,'2021'!A:N,4,0),0)+IFERROR(VLOOKUP($B41,'2022'!A:N,4,0),0)+IFERROR(VLOOKUP($B41,'2023'!A:N,4,0),0)+IFERROR(VLOOKUP($B41,'2024'!A:N,4,0),0)+IFERROR(VLOOKUP($B41,'2025'!A:N,4,0),0)</f>
        <v>4</v>
      </c>
      <c r="F41" s="20">
        <f>IFERROR(VLOOKUP($B41,'2018'!A:N,5,0),0)+IFERROR(VLOOKUP($B41,'2019'!A:N,5,0),0)+IFERROR(VLOOKUP($B41,'2020'!A:N,5,0),0)+IFERROR(VLOOKUP($B41,'2021'!A:N,5,0),0)+IFERROR(VLOOKUP($B41,'2022'!A:N,5,0),0)+IFERROR(VLOOKUP($B41,'2023'!A:N,5,0),0)+IFERROR(VLOOKUP($B41,'2024'!A:N,5,0),0)+IFERROR(VLOOKUP($B41,'2025'!A:N,5,0),0)</f>
        <v>0</v>
      </c>
      <c r="G41" s="21">
        <f>IFERROR((IFERROR(VLOOKUP($B41,'2022'!A:N,6,0),0)+IFERROR(VLOOKUP($B41,'2023'!A:N,6,0),0)+IFERROR(VLOOKUP($B41,'2024'!A:N,6,0),0)+IFERROR(VLOOKUP($B41,'2025'!A:N,6,0),0))/(COUNTIF('2022'!A:A,B41)+COUNTIF('2023'!A:A,B41)+COUNTIF('2024'!A:A,B41)+COUNTIF('2025'!A:A,B41)),100)</f>
        <v>78</v>
      </c>
      <c r="H41" s="12">
        <f>IFERROR((IFERROR(VLOOKUP($B41,'2022'!A:N,7,0),0)+IFERROR(VLOOKUP($B41,'2023'!A:N,7,0),0)+IFERROR(VLOOKUP($B41,'2024'!A:N,7,0),0)+IFERROR(VLOOKUP($B41,'2025'!A:N,7,0),0))/(COUNTIF('2022'!A:A,B41)+COUNTIF('2023'!A:A,B41)+COUNTIF('2024'!A:A,B41)+COUNTIF('2025'!A:A,B41)),100)</f>
        <v>76.75</v>
      </c>
      <c r="I41" s="12">
        <f>IFERROR(VLOOKUP($B41,'2022'!A:N,8,0),0)+IFERROR(VLOOKUP($B41,'2023'!A:N,8,0),0)+IFERROR(VLOOKUP($B41,'2024'!A:N,8,0),0)+IFERROR(VLOOKUP($B41,'2025'!A:N,8,0),0)</f>
        <v>-11</v>
      </c>
      <c r="J41" s="12">
        <f>D41-E41</f>
        <v>-2</v>
      </c>
      <c r="K41" s="12">
        <f>RANK(J41,J:J,0)</f>
        <v>33</v>
      </c>
      <c r="L41" s="12">
        <f>RANK(H41,H:H,1)</f>
        <v>14</v>
      </c>
      <c r="M41" s="12">
        <f>RANK(I41,I:I,0)</f>
        <v>39</v>
      </c>
      <c r="N41" s="12">
        <f>(40-K41)*3+(40-M41)*2+(40-L41)</f>
        <v>49</v>
      </c>
      <c r="O41" s="37">
        <f>RANK(N41,N:N,0)</f>
        <v>33</v>
      </c>
      <c r="P41" s="32">
        <f>COUNTIFS('2018'!$P:$P,$B41,'2018'!$Y:$Y,P$2)+COUNTIFS('2019'!$P:$P,$B41,'2019'!$Y:$Y,P$2)+COUNTIFS('2020'!$P:$P,$B41,'2020'!$Y:$Y,P$2)+COUNTIFS('2021'!$P:$P,$B41,'2021'!$Y:$Y,P$2)+COUNTIFS('2022'!$P:$P,$B41,'2022'!$Y:$Y,P$2)+COUNTIFS('2023'!$P:$P,$B41,'2023'!$Y:$Y,P$2)+COUNTIFS('2024'!$P:$P,$B41,'2024'!$Y:$Y,P$2)+COUNTIFS('2025'!$P:$P,$B41,'2025'!$Y:$Y,P$2)</f>
        <v>1</v>
      </c>
      <c r="Q41" s="33">
        <f>COUNTIFS('2018'!$P:$P,$B41,'2018'!$Y:$Y,Q$2)+COUNTIFS('2019'!$P:$P,$B41,'2019'!$Y:$Y,Q$2)+COUNTIFS('2020'!$P:$P,$B41,'2020'!$Y:$Y,Q$2)+COUNTIFS('2021'!$P:$P,$B41,'2021'!$Y:$Y,Q$2)+COUNTIFS('2022'!$P:$P,$B41,'2022'!$Y:$Y,Q$2)+COUNTIFS('2023'!$P:$P,$B41,'2023'!$Y:$Y,Q$2)+COUNTIFS('2024'!$P:$P,$B41,'2024'!$Y:$Y,Q$2)+COUNTIFS('2025'!$P:$P,$B41,'2025'!$Y:$Y,Q$2)</f>
        <v>1</v>
      </c>
      <c r="R41" s="33">
        <f>COUNTIFS('2018'!$P:$P,$B41,'2018'!$Y:$Y,R$2)+COUNTIFS('2019'!$P:$P,$B41,'2019'!$Y:$Y,R$2)+COUNTIFS('2020'!$P:$P,$B41,'2020'!$Y:$Y,R$2)+COUNTIFS('2021'!$P:$P,$B41,'2021'!$Y:$Y,R$2)+COUNTIFS('2022'!$P:$P,$B41,'2022'!$Y:$Y,R$2)+COUNTIFS('2023'!$P:$P,$B41,'2023'!$Y:$Y,R$2)+COUNTIFS('2024'!$P:$P,$B41,'2024'!$Y:$Y,R$2)+COUNTIFS('2025'!$P:$P,$B41,'2025'!$Y:$Y,R$2)</f>
        <v>0</v>
      </c>
      <c r="S41" s="15">
        <f>IFERROR((SUMIF('2022'!$P:$P,$B41,'2022'!$W:$W)+SUMIF('2023'!$P:$P,$B41,'2023'!$W:$W)+SUMIF('2024'!$P:$P,$B41,'2024'!$W:$W)+SUMIF('2025'!$P:$P,$B41,'2025'!$W:$W))/(COUNTIF('2022'!A:A,B41)+COUNTIF('2023'!A:A,B41)+COUNTIF('2024'!A:A,B41)+COUNTIF('2025'!A:A,B41)),100)</f>
        <v>69.5</v>
      </c>
      <c r="T41" s="15">
        <f>IFERROR((SUMIF('2022'!$P:$P,$B41,'2022'!$X:$X)+SUMIF('2023'!$P:$P,$B41,'2023'!$X:$X)+SUMIF('2024'!$P:$P,$B41,'2024'!$X:$X)+SUMIF('2025'!$P:$P,$B41,'2025'!$X:$X))/(COUNTIF('2022'!A:A,B41)+COUNTIF('2023'!A:A,B41)+COUNTIF('2024'!A:A,B41)+COUNTIF('2025'!A:A,B41)),100)</f>
        <v>66.5</v>
      </c>
      <c r="U41" s="12">
        <f>IFERROR(VLOOKUP($B41,'2022'!$P:$U,6,0),0)+IFERROR(VLOOKUP($B41,'2023'!$P:$U,6,0),0)+IFERROR(VLOOKUP($B41,'2024'!$P:$U,6,0),0)+IFERROR(VLOOKUP($B41,'2025'!$P:$U,6,0),0)</f>
        <v>-4</v>
      </c>
      <c r="V41" s="14">
        <f>P41-Q41</f>
        <v>0</v>
      </c>
      <c r="W41" s="12">
        <f>RANK(V41,V:V,0)</f>
        <v>18</v>
      </c>
      <c r="X41" s="12">
        <f>RANK(T41,T:T,1)</f>
        <v>6</v>
      </c>
      <c r="Y41" s="12">
        <f>RANK(U41,U:U,0)</f>
        <v>31</v>
      </c>
      <c r="Z41" s="12">
        <f>(40-W41)*3+(40-Y41)*2+(40-X41)</f>
        <v>118</v>
      </c>
      <c r="AA41" s="37">
        <f>RANK(Z41,Z:Z,0)</f>
        <v>23</v>
      </c>
      <c r="AB41" s="32">
        <f>COUNTIFS('2018'!$AA:$AA,$B41,'2018'!$AJ:$AJ,AB$2)+COUNTIFS('2019'!$AA:$AA,$B41,'2019'!$AJ:$AJ,AB$2)+COUNTIFS('2020'!$AA:$AA,$B41,'2020'!$AJ:$AJ,AB$2)+COUNTIFS('2021'!$AA:$AA,$B41,'2021'!$AJ:$AJ,AB$2)+COUNTIFS('2022'!$AA:$AA,$B41,'2022'!$AJ:$AJ,AB$2)+COUNTIFS('2023'!$AA:$AA,$B41,'2023'!$AJ:$AJ,AB$2)+COUNTIFS('2024'!$AA:$AA,$B41,'2024'!$AJ:$AJ,AB$2)+COUNTIFS('2025'!$AA:$AA,$B41,'2025'!$AJ:$AJ,AB$2)</f>
        <v>0</v>
      </c>
      <c r="AC41" s="33">
        <f>COUNTIFS('2018'!$AA:$AA,$B41,'2018'!$AJ:$AJ,AC$2)+COUNTIFS('2019'!$AA:$AA,$B41,'2019'!$AJ:$AJ,AC$2)+COUNTIFS('2020'!$AA:$AA,$B41,'2020'!$AJ:$AJ,AC$2)+COUNTIFS('2021'!$AA:$AA,$B41,'2021'!$AJ:$AJ,AC$2)+COUNTIFS('2022'!$AA:$AA,$B41,'2022'!$AJ:$AJ,AC$2)+COUNTIFS('2023'!$AA:$AA,$B41,'2023'!$AJ:$AJ,AC$2)+COUNTIFS('2024'!$AA:$AA,$B41,'2024'!$AJ:$AJ,AC$2)+COUNTIFS('2025'!$AA:$AA,$B41,'2025'!$AJ:$AJ,AC$2)</f>
        <v>2</v>
      </c>
      <c r="AD41" s="33">
        <f>COUNTIFS('2018'!$AA:$AA,$B41,'2018'!$AJ:$AJ,AD$2)+COUNTIFS('2019'!$AA:$AA,$B41,'2019'!$AJ:$AJ,AD$2)+COUNTIFS('2020'!$AA:$AA,$B41,'2020'!$AJ:$AJ,AD$2)+COUNTIFS('2021'!$AA:$AA,$B41,'2021'!$AJ:$AJ,AD$2)+COUNTIFS('2022'!$AA:$AA,$B41,'2022'!$AJ:$AJ,AD$2)+COUNTIFS('2023'!$AA:$AA,$B41,'2023'!$AJ:$AJ,AD$2)+COUNTIFS('2024'!$AA:$AA,$B41,'2024'!$AJ:$AJ,AD$2)+COUNTIFS('2025'!$AA:$AA,$B41,'2025'!$AJ:$AJ,AD$2)</f>
        <v>0</v>
      </c>
      <c r="AE41" s="15">
        <f>IFERROR((SUMIF('2022'!$AA:$AA,$B41,'2022'!$AH:$AH)+SUMIF('2023'!$AA:$AA,$B41,'2023'!$AH:$AH)+SUMIF('2024'!$AA:$AA,$B41,'2024'!$AH:$AH)+SUMIF('2025'!$AA:$AA,$B41,'2025'!$AH:$AH))/(COUNTIF('2022'!A:A,B41)+COUNTIF('2023'!A:A,B41)+COUNTIF('2024'!A:A,B41)+COUNTIF('2025'!A:A,B41)),100)</f>
        <v>79.5</v>
      </c>
      <c r="AF41" s="15">
        <f>IFERROR((SUMIF('2022'!$AA:$AA,$B41,'2022'!$AI:$AI)+SUMIF('2023'!$AA:$AA,$B41,'2023'!$AI:$AI)+SUMIF('2024'!$AA:$AA,$B41,'2024'!$AI:$AI)+SUMIF('2025'!$AA:$AA,$B41,'2025'!$AI:$AI))/(COUNTIF('2022'!A:A,B41)+COUNTIF('2023'!A:A,B41)+COUNTIF('2024'!A:A,B41)+COUNTIF('2025'!A:A,B41)),100)</f>
        <v>78</v>
      </c>
      <c r="AG41" s="12">
        <f>IFERROR(VLOOKUP($B41,'2022'!$AA:$AF,6,0),0)+IFERROR(VLOOKUP($B41,'2023'!$AA:$AF,6,0),0)+IFERROR(VLOOKUP($B41,'2024'!$AA:$AF,6,0),0)+IFERROR(VLOOKUP($B41,'2025'!$AA:$AF,6,0),0)</f>
        <v>-6</v>
      </c>
      <c r="AH41" s="14">
        <f>AB41-AC41</f>
        <v>-2</v>
      </c>
      <c r="AI41" s="12">
        <f>RANK(AH41,AH:AH,0)</f>
        <v>37</v>
      </c>
      <c r="AJ41" s="12">
        <f>RANK(AF41,AF:AF,1)</f>
        <v>23</v>
      </c>
      <c r="AK41" s="12">
        <f>RANK(AG41,AG:AG,0)</f>
        <v>33</v>
      </c>
      <c r="AL41" s="12">
        <f>(40-AI41)*3+(40-AK41)*2+(40-AJ41)</f>
        <v>40</v>
      </c>
      <c r="AM41" s="37">
        <f>RANK(AL41,AL:AL,0)</f>
        <v>37</v>
      </c>
      <c r="AN41" s="32">
        <f>COUNTIFS('2018'!$AL:$AL,$B41,'2018'!$AU:$AU,AN$2)+COUNTIFS('2019'!$AL:$AL,$B41,'2019'!$AU:$AU,AN$2)+COUNTIFS('2020'!$AL:$AL,$B41,'2020'!$AU:$AU,AN$2)+COUNTIFS('2021'!$AL:$AL,$B41,'2021'!$AU:$AU,AN$2)+COUNTIFS('2022'!$AL:$AL,$B41,'2022'!$AU:$AU,AN$2)+COUNTIFS('2023'!$AL:$AL,$B41,'2023'!$AU:$AU,AN$2)+COUNTIFS('2024'!$AL:$AL,$B41,'2024'!$AU:$AU,AN$2)+COUNTIFS('2025'!$AL:$AL,$B41,'2025'!$AU:$AU,AN$2)</f>
        <v>1</v>
      </c>
      <c r="AO41" s="33">
        <f>COUNTIFS('2018'!$AL:$AL,$B41,'2018'!$AU:$AU,AO$2)+COUNTIFS('2019'!$AL:$AL,$B41,'2019'!$AU:$AU,AO$2)+COUNTIFS('2020'!$AL:$AL,$B41,'2020'!$AU:$AU,AO$2)+COUNTIFS('2021'!$AL:$AL,$B41,'2021'!$AU:$AU,AO$2)+COUNTIFS('2022'!$AL:$AL,$B41,'2022'!$AU:$AU,AO$2)+COUNTIFS('2023'!$AL:$AL,$B41,'2023'!$AU:$AU,AO$2)+COUNTIFS('2024'!$AL:$AL,$B41,'2024'!$AU:$AU,AO$2)+COUNTIFS('2025'!$AL:$AL,$B41,'2025'!$AU:$AU,AO$2)</f>
        <v>1</v>
      </c>
      <c r="AP41" s="33">
        <f>COUNTIFS('2018'!$AL:$AL,$B41,'2018'!$AU:$AU,AP$2)+COUNTIFS('2019'!$AL:$AL,$B41,'2019'!$AU:$AU,AP$2)+COUNTIFS('2020'!$AL:$AL,$B41,'2020'!$AU:$AU,AP$2)+COUNTIFS('2021'!$AL:$AL,$B41,'2021'!$AU:$AU,AP$2)+COUNTIFS('2022'!$AL:$AL,$B41,'2022'!$AU:$AU,AP$2)+COUNTIFS('2023'!$AL:$AL,$B41,'2023'!$AU:$AU,AP$2)+COUNTIFS('2024'!$AL:$AL,$B41,'2024'!$AU:$AU,AP$2)+COUNTIFS('2025'!$AL:$AL,$B41,'2025'!$AU:$AU,AP$2)</f>
        <v>0</v>
      </c>
      <c r="AQ41" s="15">
        <f>IFERROR((SUMIF('2022'!$AL:$AL,$B41,'2022'!$AS:$AS)+SUMIF('2023'!$AL:$AL,$B41,'2023'!$AS:$AS)+SUMIF('2024'!$AL:$AL,$B41,'2024'!$AS:$AS)+SUMIF('2025'!$AL:$AL,$B41,'2025'!$AS:$AS))/(COUNTIF('2022'!A:A,B41)+COUNTIF('2023'!A:A,B41)+COUNTIF('2024'!A:A,B41)+COUNTIF('2025'!A:A,B41)),100)</f>
        <v>76.5</v>
      </c>
      <c r="AR41" s="15">
        <f>IFERROR((SUMIF('2022'!$AL:$AL,$B41,'2022'!$AT:$AT)+SUMIF('2023'!$AL:$AL,$B41,'2023'!$AT:$AT)+SUMIF('2024'!$AL:$AL,$B41,'2024'!$AT:$AT)+SUMIF('2025'!$AL:$AL,$B41,'2025'!$AT:$AT))/(COUNTIF('2022'!A:A,B41)+COUNTIF('2023'!A:A,B41)+COUNTIF('2024'!A:A,B41)+COUNTIF('2025'!A:A,B41)),100)</f>
        <v>75.5</v>
      </c>
      <c r="AS41" s="12">
        <f>IFERROR(VLOOKUP($B41,'2022'!$AL:$AQ,6,0),0)+IFERROR(VLOOKUP($B41,'2023'!$AL:$AQ,6,0),0)+IFERROR(VLOOKUP($B41,'2024'!$AL:$AQ,6,0),0)+IFERROR(VLOOKUP($B41,'2025'!$AL:$AQ,6,0),0)</f>
        <v>-1</v>
      </c>
      <c r="AT41" s="14">
        <f>AN41-AO41</f>
        <v>0</v>
      </c>
      <c r="AU41" s="12">
        <f>RANK(AT41,AT:AT,0)</f>
        <v>12</v>
      </c>
      <c r="AV41" s="12">
        <f>RANK(AR41,AR:AR,1)</f>
        <v>12</v>
      </c>
      <c r="AW41" s="12">
        <f>RANK(AS41,AS:AS,0)</f>
        <v>24</v>
      </c>
      <c r="AX41" s="12">
        <f>(40-AU41)*3+(40-AW41)*2+(40-AV41)</f>
        <v>144</v>
      </c>
      <c r="AY41" s="37">
        <f>RANK(AX41,AX:AX,0)</f>
        <v>18</v>
      </c>
      <c r="AZ41" s="13">
        <f>IFERROR(VLOOKUP(B41,'2018'!A:M,13,0),0)+IFERROR(VLOOKUP(B41,'2019'!A:M,13,0),0)+IFERROR(VLOOKUP(B41,'2020'!A:M,13,0),0)+IFERROR(VLOOKUP(B41,'2021'!A:M,13,0),0)+IFERROR(VLOOKUP(B41,'2022'!A:M,13,0),0)+IFERROR(VLOOKUP(B41,'2023'!A:M,13,0),0)+IFERROR(VLOOKUP(B41,'2024'!A:M,13,0),0)+IFERROR(VLOOKUP(B41,'2025'!A:M,13,0),0)</f>
        <v>118</v>
      </c>
      <c r="BA41" s="14">
        <f>IFERROR(VLOOKUP($B41,'2018'!$A:$N,14,0),17)</f>
        <v>17</v>
      </c>
      <c r="BB41" s="14">
        <f>IFERROR(VLOOKUP($B41,'2019'!$A:$N,14,0),17)</f>
        <v>17</v>
      </c>
      <c r="BC41" s="14">
        <f>IFERROR(VLOOKUP($B41,'2020'!$A:$N,14,0),25)</f>
        <v>25</v>
      </c>
      <c r="BD41" s="14">
        <f>IFERROR(VLOOKUP($B41,'2021'!$A:$N,14,0),25)</f>
        <v>25</v>
      </c>
      <c r="BE41" s="14">
        <f>IFERROR(VLOOKUP($B41,'2022'!$A:$N,14,0),25)</f>
        <v>25</v>
      </c>
      <c r="BF41" s="14">
        <f>IFERROR(VLOOKUP($B41,'2023'!$A:$N,14,0),25)</f>
        <v>25</v>
      </c>
      <c r="BG41" s="14">
        <f>IFERROR(VLOOKUP($B41,'2024'!$A:$N,14,0),29)</f>
        <v>19</v>
      </c>
      <c r="BH41" s="14">
        <f>IFERROR(VLOOKUP($B41,'2025'!$A:$N,14,0),25)</f>
        <v>18</v>
      </c>
      <c r="BI41" s="27">
        <f>17-BA41+17-BB41+25-BC41+25-BD41+25-BE41+25-BF41+29-BG41+25-BH41</f>
        <v>17</v>
      </c>
    </row>
    <row r="42" spans="1:61" customFormat="1" x14ac:dyDescent="0.2">
      <c r="A42" s="39">
        <f>RANK(BI42,BI:BI,0)</f>
        <v>40</v>
      </c>
      <c r="B42" t="s">
        <v>3</v>
      </c>
      <c r="C42" s="13">
        <f>COUNTIF('2022'!A:A,B42)+COUNTIF('2023'!A:A,B42)+COUNTIF('2024'!A:A,B42)+COUNTIF('2025'!A:A,B42)+COUNTIF('2021'!A:A,B42)+COUNTIF('2020'!A:A,B42)+COUNTIF('2019'!A:A,B42)+COUNTIF('2018'!A:A,B42)</f>
        <v>2</v>
      </c>
      <c r="D42" s="20">
        <f>IFERROR(VLOOKUP($B42,'2018'!A:N,3,0),0)+IFERROR(VLOOKUP($B42,'2019'!A:N,3,0),0)+IFERROR(VLOOKUP($B42,'2020'!A:N,3,0),0)++IFERROR(VLOOKUP($B42,'2021'!A:N,3,0),0)+IFERROR(VLOOKUP($B42,'2022'!A:N,3,0),0)+IFERROR(VLOOKUP($B42,'2023'!A:N,3,0),0)+IFERROR(VLOOKUP($B42,'2024'!A:N,3,0),0)+IFERROR(VLOOKUP($B42,'2025'!A:N,3,0),0)</f>
        <v>1</v>
      </c>
      <c r="E42" s="20">
        <f>IFERROR(VLOOKUP($B42,'2018'!A:N,4,0),0)+IFERROR(VLOOKUP($B42,'2019'!A:N,4,0),0)+IFERROR(VLOOKUP($B42,'2020'!A:N,4,0),0)+IFERROR(VLOOKUP($B42,'2021'!A:N,4,0),0)+IFERROR(VLOOKUP($B42,'2022'!A:N,4,0),0)+IFERROR(VLOOKUP($B42,'2023'!A:N,4,0),0)+IFERROR(VLOOKUP($B42,'2024'!A:N,4,0),0)+IFERROR(VLOOKUP($B42,'2025'!A:N,4,0),0)</f>
        <v>5</v>
      </c>
      <c r="F42" s="20">
        <f>IFERROR(VLOOKUP($B42,'2018'!A:N,5,0),0)+IFERROR(VLOOKUP($B42,'2019'!A:N,5,0),0)+IFERROR(VLOOKUP($B42,'2020'!A:N,5,0),0)+IFERROR(VLOOKUP($B42,'2021'!A:N,5,0),0)+IFERROR(VLOOKUP($B42,'2022'!A:N,5,0),0)+IFERROR(VLOOKUP($B42,'2023'!A:N,5,0),0)+IFERROR(VLOOKUP($B42,'2024'!A:N,5,0),0)+IFERROR(VLOOKUP($B42,'2025'!A:N,5,0),0)</f>
        <v>0</v>
      </c>
      <c r="G42" s="21">
        <f>IFERROR((IFERROR(VLOOKUP($B42,'2022'!A:N,6,0),0)+IFERROR(VLOOKUP($B42,'2023'!A:N,6,0),0)+IFERROR(VLOOKUP($B42,'2024'!A:N,6,0),0)+IFERROR(VLOOKUP($B42,'2025'!A:N,6,0),0))/(COUNTIF('2022'!A:A,B42)+COUNTIF('2023'!A:A,B42)+COUNTIF('2024'!A:A,B42)+COUNTIF('2025'!A:A,B42)),100)</f>
        <v>97.25</v>
      </c>
      <c r="H42" s="12">
        <f>IFERROR((IFERROR(VLOOKUP($B42,'2022'!A:N,7,0),0)+IFERROR(VLOOKUP($B42,'2023'!A:N,7,0),0)+IFERROR(VLOOKUP($B42,'2024'!A:N,7,0),0)+IFERROR(VLOOKUP($B42,'2025'!A:N,7,0),0))/(COUNTIF('2022'!A:A,B42)+COUNTIF('2023'!A:A,B42)+COUNTIF('2024'!A:A,B42)+COUNTIF('2025'!A:A,B42)),100)</f>
        <v>79.75</v>
      </c>
      <c r="I42" s="12">
        <f>IFERROR(VLOOKUP($B42,'2022'!A:N,8,0),0)+IFERROR(VLOOKUP($B42,'2023'!A:N,8,0),0)+IFERROR(VLOOKUP($B42,'2024'!A:N,8,0),0)+IFERROR(VLOOKUP($B42,'2025'!A:N,8,0),0)</f>
        <v>-5</v>
      </c>
      <c r="J42" s="12">
        <f>D42-E42</f>
        <v>-4</v>
      </c>
      <c r="K42" s="12">
        <f>RANK(J42,J:J,0)</f>
        <v>36</v>
      </c>
      <c r="L42" s="12">
        <f>RANK(H42,H:H,1)</f>
        <v>24</v>
      </c>
      <c r="M42" s="12">
        <f>RANK(I42,I:I,0)</f>
        <v>32</v>
      </c>
      <c r="N42" s="12">
        <f>(40-K42)*3+(40-M42)*2+(40-L42)</f>
        <v>44</v>
      </c>
      <c r="O42" s="37">
        <f>RANK(N42,N:N,0)</f>
        <v>37</v>
      </c>
      <c r="P42" s="32">
        <f>COUNTIFS('2018'!$P:$P,$B42,'2018'!$Y:$Y,P$2)+COUNTIFS('2019'!$P:$P,$B42,'2019'!$Y:$Y,P$2)+COUNTIFS('2020'!$P:$P,$B42,'2020'!$Y:$Y,P$2)+COUNTIFS('2021'!$P:$P,$B42,'2021'!$Y:$Y,P$2)+COUNTIFS('2022'!$P:$P,$B42,'2022'!$Y:$Y,P$2)+COUNTIFS('2023'!$P:$P,$B42,'2023'!$Y:$Y,P$2)+COUNTIFS('2024'!$P:$P,$B42,'2024'!$Y:$Y,P$2)+COUNTIFS('2025'!$P:$P,$B42,'2025'!$Y:$Y,P$2)</f>
        <v>0</v>
      </c>
      <c r="Q42" s="33">
        <f>COUNTIFS('2018'!$P:$P,$B42,'2018'!$Y:$Y,Q$2)+COUNTIFS('2019'!$P:$P,$B42,'2019'!$Y:$Y,Q$2)+COUNTIFS('2020'!$P:$P,$B42,'2020'!$Y:$Y,Q$2)+COUNTIFS('2021'!$P:$P,$B42,'2021'!$Y:$Y,Q$2)+COUNTIFS('2022'!$P:$P,$B42,'2022'!$Y:$Y,Q$2)+COUNTIFS('2023'!$P:$P,$B42,'2023'!$Y:$Y,Q$2)+COUNTIFS('2024'!$P:$P,$B42,'2024'!$Y:$Y,Q$2)+COUNTIFS('2025'!$P:$P,$B42,'2025'!$Y:$Y,Q$2)</f>
        <v>2</v>
      </c>
      <c r="R42" s="33">
        <f>COUNTIFS('2018'!$P:$P,$B42,'2018'!$Y:$Y,R$2)+COUNTIFS('2019'!$P:$P,$B42,'2019'!$Y:$Y,R$2)+COUNTIFS('2020'!$P:$P,$B42,'2020'!$Y:$Y,R$2)+COUNTIFS('2021'!$P:$P,$B42,'2021'!$Y:$Y,R$2)+COUNTIFS('2022'!$P:$P,$B42,'2022'!$Y:$Y,R$2)+COUNTIFS('2023'!$P:$P,$B42,'2023'!$Y:$Y,R$2)+COUNTIFS('2024'!$P:$P,$B42,'2024'!$Y:$Y,R$2)+COUNTIFS('2025'!$P:$P,$B42,'2025'!$Y:$Y,R$2)</f>
        <v>0</v>
      </c>
      <c r="S42" s="15">
        <f>IFERROR((SUMIF('2022'!$P:$P,$B42,'2022'!$W:$W)+SUMIF('2023'!$P:$P,$B42,'2023'!$W:$W)+SUMIF('2024'!$P:$P,$B42,'2024'!$W:$W)+SUMIF('2025'!$P:$P,$B42,'2025'!$W:$W))/(COUNTIF('2022'!A:A,B42)+COUNTIF('2023'!A:A,B42)+COUNTIF('2024'!A:A,B42)+COUNTIF('2025'!A:A,B42)),100)</f>
        <v>78</v>
      </c>
      <c r="T42" s="15">
        <f>IFERROR((SUMIF('2022'!$P:$P,$B42,'2022'!$X:$X)+SUMIF('2023'!$P:$P,$B42,'2023'!$X:$X)+SUMIF('2024'!$P:$P,$B42,'2024'!$X:$X)+SUMIF('2025'!$P:$P,$B42,'2025'!$X:$X))/(COUNTIF('2022'!A:A,B42)+COUNTIF('2023'!A:A,B42)+COUNTIF('2024'!A:A,B42)+COUNTIF('2025'!A:A,B42)),100)</f>
        <v>72</v>
      </c>
      <c r="U42" s="12">
        <f>IFERROR(VLOOKUP($B42,'2022'!$P:$U,6,0),0)+IFERROR(VLOOKUP($B42,'2023'!$P:$U,6,0),0)+IFERROR(VLOOKUP($B42,'2024'!$P:$U,6,0),0)+IFERROR(VLOOKUP($B42,'2025'!$P:$U,6,0),0)</f>
        <v>-3</v>
      </c>
      <c r="V42" s="14">
        <f>P42-Q42</f>
        <v>-2</v>
      </c>
      <c r="W42" s="12">
        <f>RANK(V42,V:V,0)</f>
        <v>37</v>
      </c>
      <c r="X42" s="12">
        <f>RANK(T42,T:T,1)</f>
        <v>19</v>
      </c>
      <c r="Y42" s="12">
        <f>RANK(U42,U:U,0)</f>
        <v>28</v>
      </c>
      <c r="Z42" s="12">
        <f>(40-W42)*3+(40-Y42)*2+(40-X42)</f>
        <v>54</v>
      </c>
      <c r="AA42" s="37">
        <f>RANK(Z42,Z:Z,0)</f>
        <v>35</v>
      </c>
      <c r="AB42" s="32">
        <f>COUNTIFS('2018'!$AA:$AA,$B42,'2018'!$AJ:$AJ,AB$2)+COUNTIFS('2019'!$AA:$AA,$B42,'2019'!$AJ:$AJ,AB$2)+COUNTIFS('2020'!$AA:$AA,$B42,'2020'!$AJ:$AJ,AB$2)+COUNTIFS('2021'!$AA:$AA,$B42,'2021'!$AJ:$AJ,AB$2)+COUNTIFS('2022'!$AA:$AA,$B42,'2022'!$AJ:$AJ,AB$2)+COUNTIFS('2023'!$AA:$AA,$B42,'2023'!$AJ:$AJ,AB$2)+COUNTIFS('2024'!$AA:$AA,$B42,'2024'!$AJ:$AJ,AB$2)+COUNTIFS('2025'!$AA:$AA,$B42,'2025'!$AJ:$AJ,AB$2)</f>
        <v>0</v>
      </c>
      <c r="AC42" s="33">
        <f>COUNTIFS('2018'!$AA:$AA,$B42,'2018'!$AJ:$AJ,AC$2)+COUNTIFS('2019'!$AA:$AA,$B42,'2019'!$AJ:$AJ,AC$2)+COUNTIFS('2020'!$AA:$AA,$B42,'2020'!$AJ:$AJ,AC$2)+COUNTIFS('2021'!$AA:$AA,$B42,'2021'!$AJ:$AJ,AC$2)+COUNTIFS('2022'!$AA:$AA,$B42,'2022'!$AJ:$AJ,AC$2)+COUNTIFS('2023'!$AA:$AA,$B42,'2023'!$AJ:$AJ,AC$2)+COUNTIFS('2024'!$AA:$AA,$B42,'2024'!$AJ:$AJ,AC$2)+COUNTIFS('2025'!$AA:$AA,$B42,'2025'!$AJ:$AJ,AC$2)</f>
        <v>2</v>
      </c>
      <c r="AD42" s="33">
        <f>COUNTIFS('2018'!$AA:$AA,$B42,'2018'!$AJ:$AJ,AD$2)+COUNTIFS('2019'!$AA:$AA,$B42,'2019'!$AJ:$AJ,AD$2)+COUNTIFS('2020'!$AA:$AA,$B42,'2020'!$AJ:$AJ,AD$2)+COUNTIFS('2021'!$AA:$AA,$B42,'2021'!$AJ:$AJ,AD$2)+COUNTIFS('2022'!$AA:$AA,$B42,'2022'!$AJ:$AJ,AD$2)+COUNTIFS('2023'!$AA:$AA,$B42,'2023'!$AJ:$AJ,AD$2)+COUNTIFS('2024'!$AA:$AA,$B42,'2024'!$AJ:$AJ,AD$2)+COUNTIFS('2025'!$AA:$AA,$B42,'2025'!$AJ:$AJ,AD$2)</f>
        <v>0</v>
      </c>
      <c r="AE42" s="15">
        <f>IFERROR((SUMIF('2022'!$AA:$AA,$B42,'2022'!$AH:$AH)+SUMIF('2023'!$AA:$AA,$B42,'2023'!$AH:$AH)+SUMIF('2024'!$AA:$AA,$B42,'2024'!$AH:$AH)+SUMIF('2025'!$AA:$AA,$B42,'2025'!$AH:$AH))/(COUNTIF('2022'!A:A,B42)+COUNTIF('2023'!A:A,B42)+COUNTIF('2024'!A:A,B42)+COUNTIF('2025'!A:A,B42)),100)</f>
        <v>95.5</v>
      </c>
      <c r="AF42" s="15">
        <f>IFERROR((SUMIF('2022'!$AA:$AA,$B42,'2022'!$AI:$AI)+SUMIF('2023'!$AA:$AA,$B42,'2023'!$AI:$AI)+SUMIF('2024'!$AA:$AA,$B42,'2024'!$AI:$AI)+SUMIF('2025'!$AA:$AA,$B42,'2025'!$AI:$AI))/(COUNTIF('2022'!A:A,B42)+COUNTIF('2023'!A:A,B42)+COUNTIF('2024'!A:A,B42)+COUNTIF('2025'!A:A,B42)),100)</f>
        <v>78</v>
      </c>
      <c r="AG42" s="12">
        <f>IFERROR(VLOOKUP($B42,'2022'!$AA:$AF,6,0),0)+IFERROR(VLOOKUP($B42,'2023'!$AA:$AF,6,0),0)+IFERROR(VLOOKUP($B42,'2024'!$AA:$AF,6,0),0)+IFERROR(VLOOKUP($B42,'2025'!$AA:$AF,6,0),0)</f>
        <v>-6</v>
      </c>
      <c r="AH42" s="14">
        <f>AB42-AC42</f>
        <v>-2</v>
      </c>
      <c r="AI42" s="12">
        <f>RANK(AH42,AH:AH,0)</f>
        <v>37</v>
      </c>
      <c r="AJ42" s="12">
        <f>RANK(AF42,AF:AF,1)</f>
        <v>23</v>
      </c>
      <c r="AK42" s="12">
        <f>RANK(AG42,AG:AG,0)</f>
        <v>33</v>
      </c>
      <c r="AL42" s="12">
        <f>(40-AI42)*3+(40-AK42)*2+(40-AJ42)</f>
        <v>40</v>
      </c>
      <c r="AM42" s="37">
        <f>RANK(AL42,AL:AL,0)</f>
        <v>37</v>
      </c>
      <c r="AN42" s="32">
        <f>COUNTIFS('2018'!$AL:$AL,$B42,'2018'!$AU:$AU,AN$2)+COUNTIFS('2019'!$AL:$AL,$B42,'2019'!$AU:$AU,AN$2)+COUNTIFS('2020'!$AL:$AL,$B42,'2020'!$AU:$AU,AN$2)+COUNTIFS('2021'!$AL:$AL,$B42,'2021'!$AU:$AU,AN$2)+COUNTIFS('2022'!$AL:$AL,$B42,'2022'!$AU:$AU,AN$2)+COUNTIFS('2023'!$AL:$AL,$B42,'2023'!$AU:$AU,AN$2)+COUNTIFS('2024'!$AL:$AL,$B42,'2024'!$AU:$AU,AN$2)+COUNTIFS('2025'!$AL:$AL,$B42,'2025'!$AU:$AU,AN$2)</f>
        <v>1</v>
      </c>
      <c r="AO42" s="33">
        <f>COUNTIFS('2018'!$AL:$AL,$B42,'2018'!$AU:$AU,AO$2)+COUNTIFS('2019'!$AL:$AL,$B42,'2019'!$AU:$AU,AO$2)+COUNTIFS('2020'!$AL:$AL,$B42,'2020'!$AU:$AU,AO$2)+COUNTIFS('2021'!$AL:$AL,$B42,'2021'!$AU:$AU,AO$2)+COUNTIFS('2022'!$AL:$AL,$B42,'2022'!$AU:$AU,AO$2)+COUNTIFS('2023'!$AL:$AL,$B42,'2023'!$AU:$AU,AO$2)+COUNTIFS('2024'!$AL:$AL,$B42,'2024'!$AU:$AU,AO$2)+COUNTIFS('2025'!$AL:$AL,$B42,'2025'!$AU:$AU,AO$2)</f>
        <v>1</v>
      </c>
      <c r="AP42" s="33">
        <f>COUNTIFS('2018'!$AL:$AL,$B42,'2018'!$AU:$AU,AP$2)+COUNTIFS('2019'!$AL:$AL,$B42,'2019'!$AU:$AU,AP$2)+COUNTIFS('2020'!$AL:$AL,$B42,'2020'!$AU:$AU,AP$2)+COUNTIFS('2021'!$AL:$AL,$B42,'2021'!$AU:$AU,AP$2)+COUNTIFS('2022'!$AL:$AL,$B42,'2022'!$AU:$AU,AP$2)+COUNTIFS('2023'!$AL:$AL,$B42,'2023'!$AU:$AU,AP$2)+COUNTIFS('2024'!$AL:$AL,$B42,'2024'!$AU:$AU,AP$2)+COUNTIFS('2025'!$AL:$AL,$B42,'2025'!$AU:$AU,AP$2)</f>
        <v>0</v>
      </c>
      <c r="AQ42" s="15">
        <f>IFERROR((SUMIF('2022'!$AL:$AL,$B42,'2022'!$AS:$AS)+SUMIF('2023'!$AL:$AL,$B42,'2023'!$AS:$AS)+SUMIF('2024'!$AL:$AL,$B42,'2024'!$AS:$AS)+SUMIF('2025'!$AL:$AL,$B42,'2025'!$AS:$AS))/(COUNTIF('2022'!A:A,B42)+COUNTIF('2023'!A:A,B42)+COUNTIF('2024'!A:A,B42)+COUNTIF('2025'!A:A,B42)),100)</f>
        <v>99</v>
      </c>
      <c r="AR42" s="15">
        <f>IFERROR((SUMIF('2022'!$AL:$AL,$B42,'2022'!$AT:$AT)+SUMIF('2023'!$AL:$AL,$B42,'2023'!$AT:$AT)+SUMIF('2024'!$AL:$AL,$B42,'2024'!$AT:$AT)+SUMIF('2025'!$AL:$AL,$B42,'2025'!$AT:$AT))/(COUNTIF('2022'!A:A,B42)+COUNTIF('2023'!A:A,B42)+COUNTIF('2024'!A:A,B42)+COUNTIF('2025'!A:A,B42)),100)</f>
        <v>81.5</v>
      </c>
      <c r="AS42" s="12">
        <f>IFERROR(VLOOKUP($B42,'2022'!$AL:$AQ,6,0),0)+IFERROR(VLOOKUP($B42,'2023'!$AL:$AQ,6,0),0)+IFERROR(VLOOKUP($B42,'2024'!$AL:$AQ,6,0),0)+IFERROR(VLOOKUP($B42,'2025'!$AL:$AQ,6,0),0)</f>
        <v>4</v>
      </c>
      <c r="AT42" s="14">
        <f>AN42-AO42</f>
        <v>0</v>
      </c>
      <c r="AU42" s="12">
        <f>RANK(AT42,AT:AT,0)</f>
        <v>12</v>
      </c>
      <c r="AV42" s="12">
        <f>RANK(AR42,AR:AR,1)</f>
        <v>26</v>
      </c>
      <c r="AW42" s="12">
        <f>RANK(AS42,AS:AS,0)</f>
        <v>8</v>
      </c>
      <c r="AX42" s="12">
        <f>(40-AU42)*3+(40-AW42)*2+(40-AV42)</f>
        <v>162</v>
      </c>
      <c r="AY42" s="37">
        <f>RANK(AX42,AX:AX,0)</f>
        <v>12</v>
      </c>
      <c r="AZ42" s="13">
        <f>IFERROR(VLOOKUP(B42,'2018'!A:M,13,0),0)+IFERROR(VLOOKUP(B42,'2019'!A:M,13,0),0)+IFERROR(VLOOKUP(B42,'2020'!A:M,13,0),0)+IFERROR(VLOOKUP(B42,'2021'!A:M,13,0),0)+IFERROR(VLOOKUP(B42,'2022'!A:M,13,0),0)+IFERROR(VLOOKUP(B42,'2023'!A:M,13,0),0)+IFERROR(VLOOKUP(B42,'2024'!A:M,13,0),0)+IFERROR(VLOOKUP(B42,'2025'!A:M,13,0),0)</f>
        <v>95</v>
      </c>
      <c r="BA42" s="14">
        <f>IFERROR(VLOOKUP($B42,'2018'!$A:$N,14,0),17)</f>
        <v>17</v>
      </c>
      <c r="BB42" s="14">
        <f>IFERROR(VLOOKUP($B42,'2019'!$A:$N,14,0),17)</f>
        <v>17</v>
      </c>
      <c r="BC42" s="14">
        <f>IFERROR(VLOOKUP($B42,'2020'!$A:$N,14,0),25)</f>
        <v>25</v>
      </c>
      <c r="BD42" s="14">
        <f>IFERROR(VLOOKUP($B42,'2021'!$A:$N,14,0),25)</f>
        <v>25</v>
      </c>
      <c r="BE42" s="14">
        <f>IFERROR(VLOOKUP($B42,'2022'!$A:$N,14,0),25)</f>
        <v>25</v>
      </c>
      <c r="BF42" s="14">
        <f>IFERROR(VLOOKUP($B42,'2023'!$A:$N,14,0),25)</f>
        <v>25</v>
      </c>
      <c r="BG42" s="14">
        <f>IFERROR(VLOOKUP($B42,'2024'!$A:$N,14,0),29)</f>
        <v>26</v>
      </c>
      <c r="BH42" s="14">
        <f>IFERROR(VLOOKUP($B42,'2025'!$A:$N,14,0),25)</f>
        <v>13</v>
      </c>
      <c r="BI42" s="27">
        <f>17-BA42+17-BB42+25-BC42+25-BD42+25-BE42+25-BF42+29-BG42+25-BH42</f>
        <v>15</v>
      </c>
    </row>
    <row r="43" spans="1:61" customFormat="1" x14ac:dyDescent="0.2">
      <c r="A43" s="39">
        <f>RANK(BI43,BI:BI,0)</f>
        <v>41</v>
      </c>
      <c r="B43" t="s">
        <v>75</v>
      </c>
      <c r="C43" s="13">
        <f>COUNTIF('2022'!A:A,B43)+COUNTIF('2023'!A:A,B43)+COUNTIF('2024'!A:A,B43)+COUNTIF('2025'!A:A,B43)+COUNTIF('2021'!A:A,B43)+COUNTIF('2020'!A:A,B43)+COUNTIF('2019'!A:A,B43)+COUNTIF('2018'!A:A,B43)</f>
        <v>2</v>
      </c>
      <c r="D43" s="20">
        <f>IFERROR(VLOOKUP($B43,'2018'!A:N,3,0),0)+IFERROR(VLOOKUP($B43,'2019'!A:N,3,0),0)+IFERROR(VLOOKUP($B43,'2020'!A:N,3,0),0)++IFERROR(VLOOKUP($B43,'2021'!A:N,3,0),0)+IFERROR(VLOOKUP($B43,'2022'!A:N,3,0),0)+IFERROR(VLOOKUP($B43,'2023'!A:N,3,0),0)+IFERROR(VLOOKUP($B43,'2024'!A:N,3,0),0)+IFERROR(VLOOKUP($B43,'2025'!A:N,3,0),0)</f>
        <v>0</v>
      </c>
      <c r="E43" s="20">
        <f>IFERROR(VLOOKUP($B43,'2018'!A:N,4,0),0)+IFERROR(VLOOKUP($B43,'2019'!A:N,4,0),0)+IFERROR(VLOOKUP($B43,'2020'!A:N,4,0),0)+IFERROR(VLOOKUP($B43,'2021'!A:N,4,0),0)+IFERROR(VLOOKUP($B43,'2022'!A:N,4,0),0)+IFERROR(VLOOKUP($B43,'2023'!A:N,4,0),0)+IFERROR(VLOOKUP($B43,'2024'!A:N,4,0),0)+IFERROR(VLOOKUP($B43,'2025'!A:N,4,0),0)</f>
        <v>4</v>
      </c>
      <c r="F43" s="20">
        <f>IFERROR(VLOOKUP($B43,'2018'!A:N,5,0),0)+IFERROR(VLOOKUP($B43,'2019'!A:N,5,0),0)+IFERROR(VLOOKUP($B43,'2020'!A:N,5,0),0)+IFERROR(VLOOKUP($B43,'2021'!A:N,5,0),0)+IFERROR(VLOOKUP($B43,'2022'!A:N,5,0),0)+IFERROR(VLOOKUP($B43,'2023'!A:N,5,0),0)+IFERROR(VLOOKUP($B43,'2024'!A:N,5,0),0)+IFERROR(VLOOKUP($B43,'2025'!A:N,5,0),0)</f>
        <v>2</v>
      </c>
      <c r="G43" s="21">
        <f>IFERROR((IFERROR(VLOOKUP($B43,'2022'!A:N,6,0),0)+IFERROR(VLOOKUP($B43,'2023'!A:N,6,0),0)+IFERROR(VLOOKUP($B43,'2024'!A:N,6,0),0)+IFERROR(VLOOKUP($B43,'2025'!A:N,6,0),0))/(COUNTIF('2022'!A:A,B43)+COUNTIF('2023'!A:A,B43)+COUNTIF('2024'!A:A,B43)+COUNTIF('2025'!A:A,B43)),100)</f>
        <v>100</v>
      </c>
      <c r="H43" s="12">
        <f>IFERROR((IFERROR(VLOOKUP($B43,'2022'!A:N,7,0),0)+IFERROR(VLOOKUP($B43,'2023'!A:N,7,0),0)+IFERROR(VLOOKUP($B43,'2024'!A:N,7,0),0)+IFERROR(VLOOKUP($B43,'2025'!A:N,7,0),0))/(COUNTIF('2022'!A:A,B43)+COUNTIF('2023'!A:A,B43)+COUNTIF('2024'!A:A,B43)+COUNTIF('2025'!A:A,B43)),100)</f>
        <v>100</v>
      </c>
      <c r="I43" s="12">
        <f>IFERROR(VLOOKUP($B43,'2022'!A:N,8,0),0)+IFERROR(VLOOKUP($B43,'2023'!A:N,8,0),0)+IFERROR(VLOOKUP($B43,'2024'!A:N,8,0),0)+IFERROR(VLOOKUP($B43,'2025'!A:N,8,0),0)</f>
        <v>0</v>
      </c>
      <c r="J43" s="12">
        <f>D43-E43</f>
        <v>-4</v>
      </c>
      <c r="K43" s="12">
        <f>RANK(J43,J:J,0)</f>
        <v>36</v>
      </c>
      <c r="L43" s="12">
        <f>RANK(H43,H:H,1)</f>
        <v>41</v>
      </c>
      <c r="M43" s="12">
        <f>RANK(I43,I:I,0)</f>
        <v>22</v>
      </c>
      <c r="N43" s="12">
        <f>(40-K43)*3+(40-M43)*2+(40-L43)</f>
        <v>47</v>
      </c>
      <c r="O43" s="37">
        <f>RANK(N43,N:N,0)</f>
        <v>36</v>
      </c>
      <c r="P43" s="32">
        <f>COUNTIFS('2018'!$P:$P,$B43,'2018'!$Y:$Y,P$2)+COUNTIFS('2019'!$P:$P,$B43,'2019'!$Y:$Y,P$2)+COUNTIFS('2020'!$P:$P,$B43,'2020'!$Y:$Y,P$2)+COUNTIFS('2021'!$P:$P,$B43,'2021'!$Y:$Y,P$2)+COUNTIFS('2022'!$P:$P,$B43,'2022'!$Y:$Y,P$2)+COUNTIFS('2023'!$P:$P,$B43,'2023'!$Y:$Y,P$2)+COUNTIFS('2024'!$P:$P,$B43,'2024'!$Y:$Y,P$2)+COUNTIFS('2025'!$P:$P,$B43,'2025'!$Y:$Y,P$2)</f>
        <v>0</v>
      </c>
      <c r="Q43" s="33">
        <f>COUNTIFS('2018'!$P:$P,$B43,'2018'!$Y:$Y,Q$2)+COUNTIFS('2019'!$P:$P,$B43,'2019'!$Y:$Y,Q$2)+COUNTIFS('2020'!$P:$P,$B43,'2020'!$Y:$Y,Q$2)+COUNTIFS('2021'!$P:$P,$B43,'2021'!$Y:$Y,Q$2)+COUNTIFS('2022'!$P:$P,$B43,'2022'!$Y:$Y,Q$2)+COUNTIFS('2023'!$P:$P,$B43,'2023'!$Y:$Y,Q$2)+COUNTIFS('2024'!$P:$P,$B43,'2024'!$Y:$Y,Q$2)+COUNTIFS('2025'!$P:$P,$B43,'2025'!$Y:$Y,Q$2)</f>
        <v>2</v>
      </c>
      <c r="R43" s="33">
        <f>COUNTIFS('2018'!$P:$P,$B43,'2018'!$Y:$Y,R$2)+COUNTIFS('2019'!$P:$P,$B43,'2019'!$Y:$Y,R$2)+COUNTIFS('2020'!$P:$P,$B43,'2020'!$Y:$Y,R$2)+COUNTIFS('2021'!$P:$P,$B43,'2021'!$Y:$Y,R$2)+COUNTIFS('2022'!$P:$P,$B43,'2022'!$Y:$Y,R$2)+COUNTIFS('2023'!$P:$P,$B43,'2023'!$Y:$Y,R$2)+COUNTIFS('2024'!$P:$P,$B43,'2024'!$Y:$Y,R$2)+COUNTIFS('2025'!$P:$P,$B43,'2025'!$Y:$Y,R$2)</f>
        <v>0</v>
      </c>
      <c r="S43" s="15">
        <f>IFERROR((SUMIF('2022'!$P:$P,$B43,'2022'!$W:$W)+SUMIF('2023'!$P:$P,$B43,'2023'!$W:$W)+SUMIF('2024'!$P:$P,$B43,'2024'!$W:$W)+SUMIF('2025'!$P:$P,$B43,'2025'!$W:$W))/(COUNTIF('2022'!A:A,B43)+COUNTIF('2023'!A:A,B43)+COUNTIF('2024'!A:A,B43)+COUNTIF('2025'!A:A,B43)),100)</f>
        <v>100</v>
      </c>
      <c r="T43" s="15">
        <f>IFERROR((SUMIF('2022'!$P:$P,$B43,'2022'!$X:$X)+SUMIF('2023'!$P:$P,$B43,'2023'!$X:$X)+SUMIF('2024'!$P:$P,$B43,'2024'!$X:$X)+SUMIF('2025'!$P:$P,$B43,'2025'!$X:$X))/(COUNTIF('2022'!A:A,B43)+COUNTIF('2023'!A:A,B43)+COUNTIF('2024'!A:A,B43)+COUNTIF('2025'!A:A,B43)),100)</f>
        <v>100</v>
      </c>
      <c r="U43" s="12">
        <f>IFERROR(VLOOKUP($B43,'2022'!$P:$U,6,0),0)+IFERROR(VLOOKUP($B43,'2023'!$P:$U,6,0),0)+IFERROR(VLOOKUP($B43,'2024'!$P:$U,6,0),0)+IFERROR(VLOOKUP($B43,'2025'!$P:$U,6,0),0)</f>
        <v>0</v>
      </c>
      <c r="V43" s="14">
        <f>P43-Q43</f>
        <v>-2</v>
      </c>
      <c r="W43" s="12">
        <f>RANK(V43,V:V,0)</f>
        <v>37</v>
      </c>
      <c r="X43" s="12">
        <f>RANK(T43,T:T,1)</f>
        <v>41</v>
      </c>
      <c r="Y43" s="12">
        <f>RANK(U43,U:U,0)</f>
        <v>21</v>
      </c>
      <c r="Z43" s="12">
        <f>(40-W43)*3+(40-Y43)*2+(40-X43)</f>
        <v>46</v>
      </c>
      <c r="AA43" s="37">
        <f>RANK(Z43,Z:Z,0)</f>
        <v>38</v>
      </c>
      <c r="AB43" s="32">
        <f>COUNTIFS('2018'!$AA:$AA,$B43,'2018'!$AJ:$AJ,AB$2)+COUNTIFS('2019'!$AA:$AA,$B43,'2019'!$AJ:$AJ,AB$2)+COUNTIFS('2020'!$AA:$AA,$B43,'2020'!$AJ:$AJ,AB$2)+COUNTIFS('2021'!$AA:$AA,$B43,'2021'!$AJ:$AJ,AB$2)+COUNTIFS('2022'!$AA:$AA,$B43,'2022'!$AJ:$AJ,AB$2)+COUNTIFS('2023'!$AA:$AA,$B43,'2023'!$AJ:$AJ,AB$2)+COUNTIFS('2024'!$AA:$AA,$B43,'2024'!$AJ:$AJ,AB$2)+COUNTIFS('2025'!$AA:$AA,$B43,'2025'!$AJ:$AJ,AB$2)</f>
        <v>0</v>
      </c>
      <c r="AC43" s="33">
        <f>COUNTIFS('2018'!$AA:$AA,$B43,'2018'!$AJ:$AJ,AC$2)+COUNTIFS('2019'!$AA:$AA,$B43,'2019'!$AJ:$AJ,AC$2)+COUNTIFS('2020'!$AA:$AA,$B43,'2020'!$AJ:$AJ,AC$2)+COUNTIFS('2021'!$AA:$AA,$B43,'2021'!$AJ:$AJ,AC$2)+COUNTIFS('2022'!$AA:$AA,$B43,'2022'!$AJ:$AJ,AC$2)+COUNTIFS('2023'!$AA:$AA,$B43,'2023'!$AJ:$AJ,AC$2)+COUNTIFS('2024'!$AA:$AA,$B43,'2024'!$AJ:$AJ,AC$2)+COUNTIFS('2025'!$AA:$AA,$B43,'2025'!$AJ:$AJ,AC$2)</f>
        <v>0</v>
      </c>
      <c r="AD43" s="33">
        <f>COUNTIFS('2018'!$AA:$AA,$B43,'2018'!$AJ:$AJ,AD$2)+COUNTIFS('2019'!$AA:$AA,$B43,'2019'!$AJ:$AJ,AD$2)+COUNTIFS('2020'!$AA:$AA,$B43,'2020'!$AJ:$AJ,AD$2)+COUNTIFS('2021'!$AA:$AA,$B43,'2021'!$AJ:$AJ,AD$2)+COUNTIFS('2022'!$AA:$AA,$B43,'2022'!$AJ:$AJ,AD$2)+COUNTIFS('2023'!$AA:$AA,$B43,'2023'!$AJ:$AJ,AD$2)+COUNTIFS('2024'!$AA:$AA,$B43,'2024'!$AJ:$AJ,AD$2)+COUNTIFS('2025'!$AA:$AA,$B43,'2025'!$AJ:$AJ,AD$2)</f>
        <v>2</v>
      </c>
      <c r="AE43" s="15">
        <f>IFERROR((SUMIF('2022'!$AA:$AA,$B43,'2022'!$AH:$AH)+SUMIF('2023'!$AA:$AA,$B43,'2023'!$AH:$AH)+SUMIF('2024'!$AA:$AA,$B43,'2024'!$AH:$AH)+SUMIF('2025'!$AA:$AA,$B43,'2025'!$AH:$AH))/(COUNTIF('2022'!A:A,B43)+COUNTIF('2023'!A:A,B43)+COUNTIF('2024'!A:A,B43)+COUNTIF('2025'!A:A,B43)),100)</f>
        <v>100</v>
      </c>
      <c r="AF43" s="15">
        <f>IFERROR((SUMIF('2022'!$AA:$AA,$B43,'2022'!$AI:$AI)+SUMIF('2023'!$AA:$AA,$B43,'2023'!$AI:$AI)+SUMIF('2024'!$AA:$AA,$B43,'2024'!$AI:$AI)+SUMIF('2025'!$AA:$AA,$B43,'2025'!$AI:$AI))/(COUNTIF('2022'!A:A,B43)+COUNTIF('2023'!A:A,B43)+COUNTIF('2024'!A:A,B43)+COUNTIF('2025'!A:A,B43)),100)</f>
        <v>100</v>
      </c>
      <c r="AG43" s="12">
        <f>IFERROR(VLOOKUP($B43,'2022'!$AA:$AF,6,0),0)+IFERROR(VLOOKUP($B43,'2023'!$AA:$AF,6,0),0)+IFERROR(VLOOKUP($B43,'2024'!$AA:$AF,6,0),0)+IFERROR(VLOOKUP($B43,'2025'!$AA:$AF,6,0),0)</f>
        <v>0</v>
      </c>
      <c r="AH43" s="14">
        <f>AB43-AC43</f>
        <v>0</v>
      </c>
      <c r="AI43" s="12">
        <f>RANK(AH43,AH:AH,0)</f>
        <v>13</v>
      </c>
      <c r="AJ43" s="12">
        <f>RANK(AF43,AF:AF,1)</f>
        <v>41</v>
      </c>
      <c r="AK43" s="12">
        <f>RANK(AG43,AG:AG,0)</f>
        <v>22</v>
      </c>
      <c r="AL43" s="12">
        <f>(40-AI43)*3+(40-AK43)*2+(40-AJ43)</f>
        <v>116</v>
      </c>
      <c r="AM43" s="37">
        <f>RANK(AL43,AL:AL,0)</f>
        <v>23</v>
      </c>
      <c r="AN43" s="32">
        <f>COUNTIFS('2018'!$AL:$AL,$B43,'2018'!$AU:$AU,AN$2)+COUNTIFS('2019'!$AL:$AL,$B43,'2019'!$AU:$AU,AN$2)+COUNTIFS('2020'!$AL:$AL,$B43,'2020'!$AU:$AU,AN$2)+COUNTIFS('2021'!$AL:$AL,$B43,'2021'!$AU:$AU,AN$2)+COUNTIFS('2022'!$AL:$AL,$B43,'2022'!$AU:$AU,AN$2)+COUNTIFS('2023'!$AL:$AL,$B43,'2023'!$AU:$AU,AN$2)+COUNTIFS('2024'!$AL:$AL,$B43,'2024'!$AU:$AU,AN$2)+COUNTIFS('2025'!$AL:$AL,$B43,'2025'!$AU:$AU,AN$2)</f>
        <v>0</v>
      </c>
      <c r="AO43" s="33">
        <f>COUNTIFS('2018'!$AL:$AL,$B43,'2018'!$AU:$AU,AO$2)+COUNTIFS('2019'!$AL:$AL,$B43,'2019'!$AU:$AU,AO$2)+COUNTIFS('2020'!$AL:$AL,$B43,'2020'!$AU:$AU,AO$2)+COUNTIFS('2021'!$AL:$AL,$B43,'2021'!$AU:$AU,AO$2)+COUNTIFS('2022'!$AL:$AL,$B43,'2022'!$AU:$AU,AO$2)+COUNTIFS('2023'!$AL:$AL,$B43,'2023'!$AU:$AU,AO$2)+COUNTIFS('2024'!$AL:$AL,$B43,'2024'!$AU:$AU,AO$2)+COUNTIFS('2025'!$AL:$AL,$B43,'2025'!$AU:$AU,AO$2)</f>
        <v>2</v>
      </c>
      <c r="AP43" s="33">
        <f>COUNTIFS('2018'!$AL:$AL,$B43,'2018'!$AU:$AU,AP$2)+COUNTIFS('2019'!$AL:$AL,$B43,'2019'!$AU:$AU,AP$2)+COUNTIFS('2020'!$AL:$AL,$B43,'2020'!$AU:$AU,AP$2)+COUNTIFS('2021'!$AL:$AL,$B43,'2021'!$AU:$AU,AP$2)+COUNTIFS('2022'!$AL:$AL,$B43,'2022'!$AU:$AU,AP$2)+COUNTIFS('2023'!$AL:$AL,$B43,'2023'!$AU:$AU,AP$2)+COUNTIFS('2024'!$AL:$AL,$B43,'2024'!$AU:$AU,AP$2)+COUNTIFS('2025'!$AL:$AL,$B43,'2025'!$AU:$AU,AP$2)</f>
        <v>0</v>
      </c>
      <c r="AQ43" s="15">
        <f>IFERROR((SUMIF('2022'!$AL:$AL,$B43,'2022'!$AS:$AS)+SUMIF('2023'!$AL:$AL,$B43,'2023'!$AS:$AS)+SUMIF('2024'!$AL:$AL,$B43,'2024'!$AS:$AS)+SUMIF('2025'!$AL:$AL,$B43,'2025'!$AS:$AS))/(COUNTIF('2022'!A:A,B43)+COUNTIF('2023'!A:A,B43)+COUNTIF('2024'!A:A,B43)+COUNTIF('2025'!A:A,B43)),100)</f>
        <v>100</v>
      </c>
      <c r="AR43" s="15">
        <f>IFERROR((SUMIF('2022'!$AL:$AL,$B43,'2022'!$AT:$AT)+SUMIF('2023'!$AL:$AL,$B43,'2023'!$AT:$AT)+SUMIF('2024'!$AL:$AL,$B43,'2024'!$AT:$AT)+SUMIF('2025'!$AL:$AL,$B43,'2025'!$AT:$AT))/(COUNTIF('2022'!A:A,B43)+COUNTIF('2023'!A:A,B43)+COUNTIF('2024'!A:A,B43)+COUNTIF('2025'!A:A,B43)),100)</f>
        <v>100</v>
      </c>
      <c r="AS43" s="12">
        <f>IFERROR(VLOOKUP($B43,'2022'!$AL:$AQ,6,0),0)+IFERROR(VLOOKUP($B43,'2023'!$AL:$AQ,6,0),0)+IFERROR(VLOOKUP($B43,'2024'!$AL:$AQ,6,0),0)+IFERROR(VLOOKUP($B43,'2025'!$AL:$AQ,6,0),0)</f>
        <v>0</v>
      </c>
      <c r="AT43" s="14">
        <f>AN43-AO43</f>
        <v>-2</v>
      </c>
      <c r="AU43" s="12">
        <f>RANK(AT43,AT:AT,0)</f>
        <v>38</v>
      </c>
      <c r="AV43" s="12">
        <f>RANK(AR43,AR:AR,1)</f>
        <v>41</v>
      </c>
      <c r="AW43" s="12">
        <f>RANK(AS43,AS:AS,0)</f>
        <v>19</v>
      </c>
      <c r="AX43" s="12">
        <f>(40-AU43)*3+(40-AW43)*2+(40-AV43)</f>
        <v>47</v>
      </c>
      <c r="AY43" s="37">
        <f>RANK(AX43,AX:AX,0)</f>
        <v>39</v>
      </c>
      <c r="AZ43" s="13">
        <f>IFERROR(VLOOKUP(B43,'2018'!A:M,13,0),0)+IFERROR(VLOOKUP(B43,'2019'!A:M,13,0),0)+IFERROR(VLOOKUP(B43,'2020'!A:M,13,0),0)+IFERROR(VLOOKUP(B43,'2021'!A:M,13,0),0)+IFERROR(VLOOKUP(B43,'2022'!A:M,13,0),0)+IFERROR(VLOOKUP(B43,'2023'!A:M,13,0),0)+IFERROR(VLOOKUP(B43,'2024'!A:M,13,0),0)+IFERROR(VLOOKUP(B43,'2025'!A:M,13,0),0)</f>
        <v>24</v>
      </c>
      <c r="BA43" s="14">
        <f>IFERROR(VLOOKUP($B43,'2018'!$A:$N,14,0),17)</f>
        <v>17</v>
      </c>
      <c r="BB43" s="14">
        <f>IFERROR(VLOOKUP($B43,'2019'!$A:$N,14,0),17)</f>
        <v>17</v>
      </c>
      <c r="BC43" s="14">
        <f>IFERROR(VLOOKUP($B43,'2020'!$A:$N,14,0),25)</f>
        <v>20</v>
      </c>
      <c r="BD43" s="14">
        <f>IFERROR(VLOOKUP($B43,'2021'!$A:$N,14,0),25)</f>
        <v>20</v>
      </c>
      <c r="BE43" s="14">
        <f>IFERROR(VLOOKUP($B43,'2022'!$A:$N,14,0),25)</f>
        <v>25</v>
      </c>
      <c r="BF43" s="14">
        <f>IFERROR(VLOOKUP($B43,'2023'!$A:$N,14,0),25)</f>
        <v>25</v>
      </c>
      <c r="BG43" s="14">
        <f>IFERROR(VLOOKUP($B43,'2024'!$A:$N,14,0),29)</f>
        <v>29</v>
      </c>
      <c r="BH43" s="14">
        <f>IFERROR(VLOOKUP($B43,'2025'!$A:$N,14,0),25)</f>
        <v>25</v>
      </c>
      <c r="BI43" s="27">
        <f>17-BA43+17-BB43+25-BC43+25-BD43+25-BE43+25-BF43+29-BG43+25-BH43</f>
        <v>10</v>
      </c>
    </row>
    <row r="44" spans="1:61" customFormat="1" x14ac:dyDescent="0.2">
      <c r="A44" s="39">
        <f>RANK(BI44,BI:BI,0)</f>
        <v>42</v>
      </c>
      <c r="B44" t="s">
        <v>13</v>
      </c>
      <c r="C44" s="13">
        <f>COUNTIF('2022'!A:A,B44)+COUNTIF('2023'!A:A,B44)+COUNTIF('2024'!A:A,B44)+COUNTIF('2025'!A:A,B44)+COUNTIF('2021'!A:A,B44)+COUNTIF('2020'!A:A,B44)+COUNTIF('2019'!A:A,B44)+COUNTIF('2018'!A:A,B44)</f>
        <v>1</v>
      </c>
      <c r="D44" s="20">
        <f>IFERROR(VLOOKUP($B44,'2018'!A:N,3,0),0)+IFERROR(VLOOKUP($B44,'2019'!A:N,3,0),0)+IFERROR(VLOOKUP($B44,'2020'!A:N,3,0),0)++IFERROR(VLOOKUP($B44,'2021'!A:N,3,0),0)+IFERROR(VLOOKUP($B44,'2022'!A:N,3,0),0)+IFERROR(VLOOKUP($B44,'2023'!A:N,3,0),0)+IFERROR(VLOOKUP($B44,'2024'!A:N,3,0),0)+IFERROR(VLOOKUP($B44,'2025'!A:N,3,0),0)</f>
        <v>1</v>
      </c>
      <c r="E44" s="20">
        <f>IFERROR(VLOOKUP($B44,'2018'!A:N,4,0),0)+IFERROR(VLOOKUP($B44,'2019'!A:N,4,0),0)+IFERROR(VLOOKUP($B44,'2020'!A:N,4,0),0)+IFERROR(VLOOKUP($B44,'2021'!A:N,4,0),0)+IFERROR(VLOOKUP($B44,'2022'!A:N,4,0),0)+IFERROR(VLOOKUP($B44,'2023'!A:N,4,0),0)+IFERROR(VLOOKUP($B44,'2024'!A:N,4,0),0)+IFERROR(VLOOKUP($B44,'2025'!A:N,4,0),0)</f>
        <v>2</v>
      </c>
      <c r="F44" s="20">
        <f>IFERROR(VLOOKUP($B44,'2018'!A:N,5,0),0)+IFERROR(VLOOKUP($B44,'2019'!A:N,5,0),0)+IFERROR(VLOOKUP($B44,'2020'!A:N,5,0),0)+IFERROR(VLOOKUP($B44,'2021'!A:N,5,0),0)+IFERROR(VLOOKUP($B44,'2022'!A:N,5,0),0)+IFERROR(VLOOKUP($B44,'2023'!A:N,5,0),0)+IFERROR(VLOOKUP($B44,'2024'!A:N,5,0),0)+IFERROR(VLOOKUP($B44,'2025'!A:N,5,0),0)</f>
        <v>0</v>
      </c>
      <c r="G44" s="21">
        <f>IFERROR((IFERROR(VLOOKUP($B44,'2022'!A:N,6,0),0)+IFERROR(VLOOKUP($B44,'2023'!A:N,6,0),0)+IFERROR(VLOOKUP($B44,'2024'!A:N,6,0),0)+IFERROR(VLOOKUP($B44,'2025'!A:N,6,0),0))/(COUNTIF('2022'!A:A,B44)+COUNTIF('2023'!A:A,B44)+COUNTIF('2024'!A:A,B44)+COUNTIF('2025'!A:A,B44)),100)</f>
        <v>89.5</v>
      </c>
      <c r="H44" s="12">
        <f>IFERROR((IFERROR(VLOOKUP($B44,'2022'!A:N,7,0),0)+IFERROR(VLOOKUP($B44,'2023'!A:N,7,0),0)+IFERROR(VLOOKUP($B44,'2024'!A:N,7,0),0)+IFERROR(VLOOKUP($B44,'2025'!A:N,7,0),0))/(COUNTIF('2022'!A:A,B44)+COUNTIF('2023'!A:A,B44)+COUNTIF('2024'!A:A,B44)+COUNTIF('2025'!A:A,B44)),100)</f>
        <v>78.5</v>
      </c>
      <c r="I44" s="12">
        <f>IFERROR(VLOOKUP($B44,'2022'!A:N,8,0),0)+IFERROR(VLOOKUP($B44,'2023'!A:N,8,0),0)+IFERROR(VLOOKUP($B44,'2024'!A:N,8,0),0)+IFERROR(VLOOKUP($B44,'2025'!A:N,8,0),0)</f>
        <v>-3</v>
      </c>
      <c r="J44" s="12">
        <f>D44-E44</f>
        <v>-1</v>
      </c>
      <c r="K44" s="12">
        <f>RANK(J44,J:J,0)</f>
        <v>26</v>
      </c>
      <c r="L44" s="12">
        <f>RANK(H44,H:H,1)</f>
        <v>20</v>
      </c>
      <c r="M44" s="12">
        <f>RANK(I44,I:I,0)</f>
        <v>29</v>
      </c>
      <c r="N44" s="12">
        <f>(40-K44)*3+(40-M44)*2+(40-L44)</f>
        <v>84</v>
      </c>
      <c r="O44" s="37">
        <f>RANK(N44,N:N,0)</f>
        <v>28</v>
      </c>
      <c r="P44" s="32">
        <f>COUNTIFS('2018'!$P:$P,$B44,'2018'!$Y:$Y,P$2)+COUNTIFS('2019'!$P:$P,$B44,'2019'!$Y:$Y,P$2)+COUNTIFS('2020'!$P:$P,$B44,'2020'!$Y:$Y,P$2)+COUNTIFS('2021'!$P:$P,$B44,'2021'!$Y:$Y,P$2)+COUNTIFS('2022'!$P:$P,$B44,'2022'!$Y:$Y,P$2)+COUNTIFS('2023'!$P:$P,$B44,'2023'!$Y:$Y,P$2)+COUNTIFS('2024'!$P:$P,$B44,'2024'!$Y:$Y,P$2)+COUNTIFS('2025'!$P:$P,$B44,'2025'!$Y:$Y,P$2)</f>
        <v>1</v>
      </c>
      <c r="Q44" s="33">
        <f>COUNTIFS('2018'!$P:$P,$B44,'2018'!$Y:$Y,Q$2)+COUNTIFS('2019'!$P:$P,$B44,'2019'!$Y:$Y,Q$2)+COUNTIFS('2020'!$P:$P,$B44,'2020'!$Y:$Y,Q$2)+COUNTIFS('2021'!$P:$P,$B44,'2021'!$Y:$Y,Q$2)+COUNTIFS('2022'!$P:$P,$B44,'2022'!$Y:$Y,Q$2)+COUNTIFS('2023'!$P:$P,$B44,'2023'!$Y:$Y,Q$2)+COUNTIFS('2024'!$P:$P,$B44,'2024'!$Y:$Y,Q$2)+COUNTIFS('2025'!$P:$P,$B44,'2025'!$Y:$Y,Q$2)</f>
        <v>0</v>
      </c>
      <c r="R44" s="33">
        <f>COUNTIFS('2018'!$P:$P,$B44,'2018'!$Y:$Y,R$2)+COUNTIFS('2019'!$P:$P,$B44,'2019'!$Y:$Y,R$2)+COUNTIFS('2020'!$P:$P,$B44,'2020'!$Y:$Y,R$2)+COUNTIFS('2021'!$P:$P,$B44,'2021'!$Y:$Y,R$2)+COUNTIFS('2022'!$P:$P,$B44,'2022'!$Y:$Y,R$2)+COUNTIFS('2023'!$P:$P,$B44,'2023'!$Y:$Y,R$2)+COUNTIFS('2024'!$P:$P,$B44,'2024'!$Y:$Y,R$2)+COUNTIFS('2025'!$P:$P,$B44,'2025'!$Y:$Y,R$2)</f>
        <v>0</v>
      </c>
      <c r="S44" s="15">
        <f>IFERROR((SUMIF('2022'!$P:$P,$B44,'2022'!$W:$W)+SUMIF('2023'!$P:$P,$B44,'2023'!$W:$W)+SUMIF('2024'!$P:$P,$B44,'2024'!$W:$W)+SUMIF('2025'!$P:$P,$B44,'2025'!$W:$W))/(COUNTIF('2022'!A:A,B44)+COUNTIF('2023'!A:A,B44)+COUNTIF('2024'!A:A,B44)+COUNTIF('2025'!A:A,B44)),100)</f>
        <v>67</v>
      </c>
      <c r="T44" s="15">
        <f>IFERROR((SUMIF('2022'!$P:$P,$B44,'2022'!$X:$X)+SUMIF('2023'!$P:$P,$B44,'2023'!$X:$X)+SUMIF('2024'!$P:$P,$B44,'2024'!$X:$X)+SUMIF('2025'!$P:$P,$B44,'2025'!$X:$X))/(COUNTIF('2022'!A:A,B44)+COUNTIF('2023'!A:A,B44)+COUNTIF('2024'!A:A,B44)+COUNTIF('2025'!A:A,B44)),100)</f>
        <v>63</v>
      </c>
      <c r="U44" s="12">
        <f>IFERROR(VLOOKUP($B44,'2022'!$P:$U,6,0),0)+IFERROR(VLOOKUP($B44,'2023'!$P:$U,6,0),0)+IFERROR(VLOOKUP($B44,'2024'!$P:$U,6,0),0)+IFERROR(VLOOKUP($B44,'2025'!$P:$U,6,0),0)</f>
        <v>1</v>
      </c>
      <c r="V44" s="14">
        <f>P44-Q44</f>
        <v>1</v>
      </c>
      <c r="W44" s="12">
        <f>RANK(V44,V:V,0)</f>
        <v>11</v>
      </c>
      <c r="X44" s="12">
        <f>RANK(T44,T:T,1)</f>
        <v>1</v>
      </c>
      <c r="Y44" s="12">
        <f>RANK(U44,U:U,0)</f>
        <v>19</v>
      </c>
      <c r="Z44" s="12">
        <f>(40-W44)*3+(40-Y44)*2+(40-X44)</f>
        <v>168</v>
      </c>
      <c r="AA44" s="37">
        <f>RANK(Z44,Z:Z,0)</f>
        <v>14</v>
      </c>
      <c r="AB44" s="32">
        <f>COUNTIFS('2018'!$AA:$AA,$B44,'2018'!$AJ:$AJ,AB$2)+COUNTIFS('2019'!$AA:$AA,$B44,'2019'!$AJ:$AJ,AB$2)+COUNTIFS('2020'!$AA:$AA,$B44,'2020'!$AJ:$AJ,AB$2)+COUNTIFS('2021'!$AA:$AA,$B44,'2021'!$AJ:$AJ,AB$2)+COUNTIFS('2022'!$AA:$AA,$B44,'2022'!$AJ:$AJ,AB$2)+COUNTIFS('2023'!$AA:$AA,$B44,'2023'!$AJ:$AJ,AB$2)+COUNTIFS('2024'!$AA:$AA,$B44,'2024'!$AJ:$AJ,AB$2)+COUNTIFS('2025'!$AA:$AA,$B44,'2025'!$AJ:$AJ,AB$2)</f>
        <v>0</v>
      </c>
      <c r="AC44" s="33">
        <f>COUNTIFS('2018'!$AA:$AA,$B44,'2018'!$AJ:$AJ,AC$2)+COUNTIFS('2019'!$AA:$AA,$B44,'2019'!$AJ:$AJ,AC$2)+COUNTIFS('2020'!$AA:$AA,$B44,'2020'!$AJ:$AJ,AC$2)+COUNTIFS('2021'!$AA:$AA,$B44,'2021'!$AJ:$AJ,AC$2)+COUNTIFS('2022'!$AA:$AA,$B44,'2022'!$AJ:$AJ,AC$2)+COUNTIFS('2023'!$AA:$AA,$B44,'2023'!$AJ:$AJ,AC$2)+COUNTIFS('2024'!$AA:$AA,$B44,'2024'!$AJ:$AJ,AC$2)+COUNTIFS('2025'!$AA:$AA,$B44,'2025'!$AJ:$AJ,AC$2)</f>
        <v>1</v>
      </c>
      <c r="AD44" s="33">
        <f>COUNTIFS('2018'!$AA:$AA,$B44,'2018'!$AJ:$AJ,AD$2)+COUNTIFS('2019'!$AA:$AA,$B44,'2019'!$AJ:$AJ,AD$2)+COUNTIFS('2020'!$AA:$AA,$B44,'2020'!$AJ:$AJ,AD$2)+COUNTIFS('2021'!$AA:$AA,$B44,'2021'!$AJ:$AJ,AD$2)+COUNTIFS('2022'!$AA:$AA,$B44,'2022'!$AJ:$AJ,AD$2)+COUNTIFS('2023'!$AA:$AA,$B44,'2023'!$AJ:$AJ,AD$2)+COUNTIFS('2024'!$AA:$AA,$B44,'2024'!$AJ:$AJ,AD$2)+COUNTIFS('2025'!$AA:$AA,$B44,'2025'!$AJ:$AJ,AD$2)</f>
        <v>0</v>
      </c>
      <c r="AE44" s="15">
        <f>IFERROR((SUMIF('2022'!$AA:$AA,$B44,'2022'!$AH:$AH)+SUMIF('2023'!$AA:$AA,$B44,'2023'!$AH:$AH)+SUMIF('2024'!$AA:$AA,$B44,'2024'!$AH:$AH)+SUMIF('2025'!$AA:$AA,$B44,'2025'!$AH:$AH))/(COUNTIF('2022'!A:A,B44)+COUNTIF('2023'!A:A,B44)+COUNTIF('2024'!A:A,B44)+COUNTIF('2025'!A:A,B44)),100)</f>
        <v>88</v>
      </c>
      <c r="AF44" s="15">
        <f>IFERROR((SUMIF('2022'!$AA:$AA,$B44,'2022'!$AI:$AI)+SUMIF('2023'!$AA:$AA,$B44,'2023'!$AI:$AI)+SUMIF('2024'!$AA:$AA,$B44,'2024'!$AI:$AI)+SUMIF('2025'!$AA:$AA,$B44,'2025'!$AI:$AI))/(COUNTIF('2022'!A:A,B44)+COUNTIF('2023'!A:A,B44)+COUNTIF('2024'!A:A,B44)+COUNTIF('2025'!A:A,B44)),100)</f>
        <v>77</v>
      </c>
      <c r="AG44" s="12">
        <f>IFERROR(VLOOKUP($B44,'2022'!$AA:$AF,6,0),0)+IFERROR(VLOOKUP($B44,'2023'!$AA:$AF,6,0),0)+IFERROR(VLOOKUP($B44,'2024'!$AA:$AF,6,0),0)+IFERROR(VLOOKUP($B44,'2025'!$AA:$AF,6,0),0)</f>
        <v>-1</v>
      </c>
      <c r="AH44" s="14">
        <f>AB44-AC44</f>
        <v>-1</v>
      </c>
      <c r="AI44" s="12">
        <f>RANK(AH44,AH:AH,0)</f>
        <v>27</v>
      </c>
      <c r="AJ44" s="12">
        <f>RANK(AF44,AF:AF,1)</f>
        <v>19</v>
      </c>
      <c r="AK44" s="12">
        <f>RANK(AG44,AG:AG,0)</f>
        <v>27</v>
      </c>
      <c r="AL44" s="12">
        <f>(40-AI44)*3+(40-AK44)*2+(40-AJ44)</f>
        <v>86</v>
      </c>
      <c r="AM44" s="37">
        <f>RANK(AL44,AL:AL,0)</f>
        <v>30</v>
      </c>
      <c r="AN44" s="32">
        <f>COUNTIFS('2018'!$AL:$AL,$B44,'2018'!$AU:$AU,AN$2)+COUNTIFS('2019'!$AL:$AL,$B44,'2019'!$AU:$AU,AN$2)+COUNTIFS('2020'!$AL:$AL,$B44,'2020'!$AU:$AU,AN$2)+COUNTIFS('2021'!$AL:$AL,$B44,'2021'!$AU:$AU,AN$2)+COUNTIFS('2022'!$AL:$AL,$B44,'2022'!$AU:$AU,AN$2)+COUNTIFS('2023'!$AL:$AL,$B44,'2023'!$AU:$AU,AN$2)+COUNTIFS('2024'!$AL:$AL,$B44,'2024'!$AU:$AU,AN$2)+COUNTIFS('2025'!$AL:$AL,$B44,'2025'!$AU:$AU,AN$2)</f>
        <v>0</v>
      </c>
      <c r="AO44" s="33">
        <f>COUNTIFS('2018'!$AL:$AL,$B44,'2018'!$AU:$AU,AO$2)+COUNTIFS('2019'!$AL:$AL,$B44,'2019'!$AU:$AU,AO$2)+COUNTIFS('2020'!$AL:$AL,$B44,'2020'!$AU:$AU,AO$2)+COUNTIFS('2021'!$AL:$AL,$B44,'2021'!$AU:$AU,AO$2)+COUNTIFS('2022'!$AL:$AL,$B44,'2022'!$AU:$AU,AO$2)+COUNTIFS('2023'!$AL:$AL,$B44,'2023'!$AU:$AU,AO$2)+COUNTIFS('2024'!$AL:$AL,$B44,'2024'!$AU:$AU,AO$2)+COUNTIFS('2025'!$AL:$AL,$B44,'2025'!$AU:$AU,AO$2)</f>
        <v>1</v>
      </c>
      <c r="AP44" s="33">
        <f>COUNTIFS('2018'!$AL:$AL,$B44,'2018'!$AU:$AU,AP$2)+COUNTIFS('2019'!$AL:$AL,$B44,'2019'!$AU:$AU,AP$2)+COUNTIFS('2020'!$AL:$AL,$B44,'2020'!$AU:$AU,AP$2)+COUNTIFS('2021'!$AL:$AL,$B44,'2021'!$AU:$AU,AP$2)+COUNTIFS('2022'!$AL:$AL,$B44,'2022'!$AU:$AU,AP$2)+COUNTIFS('2023'!$AL:$AL,$B44,'2023'!$AU:$AU,AP$2)+COUNTIFS('2024'!$AL:$AL,$B44,'2024'!$AU:$AU,AP$2)+COUNTIFS('2025'!$AL:$AL,$B44,'2025'!$AU:$AU,AP$2)</f>
        <v>0</v>
      </c>
      <c r="AQ44" s="15">
        <f>IFERROR((SUMIF('2022'!$AL:$AL,$B44,'2022'!$AS:$AS)+SUMIF('2023'!$AL:$AL,$B44,'2023'!$AS:$AS)+SUMIF('2024'!$AL:$AL,$B44,'2024'!$AS:$AS)+SUMIF('2025'!$AL:$AL,$B44,'2025'!$AS:$AS))/(COUNTIF('2022'!A:A,B44)+COUNTIF('2023'!A:A,B44)+COUNTIF('2024'!A:A,B44)+COUNTIF('2025'!A:A,B44)),100)</f>
        <v>91</v>
      </c>
      <c r="AR44" s="15">
        <f>IFERROR((SUMIF('2022'!$AL:$AL,$B44,'2022'!$AT:$AT)+SUMIF('2023'!$AL:$AL,$B44,'2023'!$AT:$AT)+SUMIF('2024'!$AL:$AL,$B44,'2024'!$AT:$AT)+SUMIF('2025'!$AL:$AL,$B44,'2025'!$AT:$AT))/(COUNTIF('2022'!A:A,B44)+COUNTIF('2023'!A:A,B44)+COUNTIF('2024'!A:A,B44)+COUNTIF('2025'!A:A,B44)),100)</f>
        <v>80</v>
      </c>
      <c r="AS44" s="12">
        <f>IFERROR(VLOOKUP($B44,'2022'!$AL:$AQ,6,0),0)+IFERROR(VLOOKUP($B44,'2023'!$AL:$AQ,6,0),0)+IFERROR(VLOOKUP($B44,'2024'!$AL:$AQ,6,0),0)+IFERROR(VLOOKUP($B44,'2025'!$AL:$AQ,6,0),0)</f>
        <v>-3</v>
      </c>
      <c r="AT44" s="14">
        <f>AN44-AO44</f>
        <v>-1</v>
      </c>
      <c r="AU44" s="12">
        <f>RANK(AT44,AT:AT,0)</f>
        <v>29</v>
      </c>
      <c r="AV44" s="12">
        <f>RANK(AR44,AR:AR,1)</f>
        <v>22</v>
      </c>
      <c r="AW44" s="12">
        <f>RANK(AS44,AS:AS,0)</f>
        <v>29</v>
      </c>
      <c r="AX44" s="12">
        <f>(40-AU44)*3+(40-AW44)*2+(40-AV44)</f>
        <v>73</v>
      </c>
      <c r="AY44" s="37">
        <f>RANK(AX44,AX:AX,0)</f>
        <v>32</v>
      </c>
      <c r="AZ44" s="13">
        <f>IFERROR(VLOOKUP(B44,'2018'!A:M,13,0),0)+IFERROR(VLOOKUP(B44,'2019'!A:M,13,0),0)+IFERROR(VLOOKUP(B44,'2020'!A:M,13,0),0)+IFERROR(VLOOKUP(B44,'2021'!A:M,13,0),0)+IFERROR(VLOOKUP(B44,'2022'!A:M,13,0),0)+IFERROR(VLOOKUP(B44,'2023'!A:M,13,0),0)+IFERROR(VLOOKUP(B44,'2024'!A:M,13,0),0)+IFERROR(VLOOKUP(B44,'2025'!A:M,13,0),0)</f>
        <v>55</v>
      </c>
      <c r="BA44" s="14">
        <f>IFERROR(VLOOKUP($B44,'2018'!$A:$N,14,0),17)</f>
        <v>17</v>
      </c>
      <c r="BB44" s="14">
        <f>IFERROR(VLOOKUP($B44,'2019'!$A:$N,14,0),17)</f>
        <v>17</v>
      </c>
      <c r="BC44" s="14">
        <f>IFERROR(VLOOKUP($B44,'2020'!$A:$N,14,0),25)</f>
        <v>25</v>
      </c>
      <c r="BD44" s="14">
        <f>IFERROR(VLOOKUP($B44,'2021'!$A:$N,14,0),25)</f>
        <v>25</v>
      </c>
      <c r="BE44" s="14">
        <f>IFERROR(VLOOKUP($B44,'2022'!$A:$N,14,0),25)</f>
        <v>25</v>
      </c>
      <c r="BF44" s="14">
        <f>IFERROR(VLOOKUP($B44,'2023'!$A:$N,14,0),25)</f>
        <v>25</v>
      </c>
      <c r="BG44" s="14">
        <f>IFERROR(VLOOKUP($B44,'2024'!$A:$N,14,0),29)</f>
        <v>29</v>
      </c>
      <c r="BH44" s="14">
        <f>IFERROR(VLOOKUP($B44,'2025'!$A:$N,14,0),25)</f>
        <v>16</v>
      </c>
      <c r="BI44" s="27">
        <f>17-BA44+17-BB44+25-BC44+25-BD44+25-BE44+25-BF44+29-BG44+25-BH44</f>
        <v>9</v>
      </c>
    </row>
    <row r="45" spans="1:61" customFormat="1" x14ac:dyDescent="0.2">
      <c r="A45" s="39">
        <f>RANK(BI45,BI:BI,0)</f>
        <v>43</v>
      </c>
      <c r="B45" t="s">
        <v>82</v>
      </c>
      <c r="C45" s="13">
        <f>COUNTIF('2022'!A:A,B45)+COUNTIF('2023'!A:A,B45)+COUNTIF('2024'!A:A,B45)+COUNTIF('2025'!A:A,B45)+COUNTIF('2021'!A:A,B45)+COUNTIF('2020'!A:A,B45)+COUNTIF('2019'!A:A,B45)+COUNTIF('2018'!A:A,B45)</f>
        <v>1</v>
      </c>
      <c r="D45" s="20">
        <f>IFERROR(VLOOKUP($B45,'2018'!A:N,3,0),0)+IFERROR(VLOOKUP($B45,'2019'!A:N,3,0),0)+IFERROR(VLOOKUP($B45,'2020'!A:N,3,0),0)++IFERROR(VLOOKUP($B45,'2021'!A:N,3,0),0)+IFERROR(VLOOKUP($B45,'2022'!A:N,3,0),0)+IFERROR(VLOOKUP($B45,'2023'!A:N,3,0),0)+IFERROR(VLOOKUP($B45,'2024'!A:N,3,0),0)+IFERROR(VLOOKUP($B45,'2025'!A:N,3,0),0)</f>
        <v>1</v>
      </c>
      <c r="E45" s="20">
        <f>IFERROR(VLOOKUP($B45,'2018'!A:N,4,0),0)+IFERROR(VLOOKUP($B45,'2019'!A:N,4,0),0)+IFERROR(VLOOKUP($B45,'2020'!A:N,4,0),0)+IFERROR(VLOOKUP($B45,'2021'!A:N,4,0),0)+IFERROR(VLOOKUP($B45,'2022'!A:N,4,0),0)+IFERROR(VLOOKUP($B45,'2023'!A:N,4,0),0)+IFERROR(VLOOKUP($B45,'2024'!A:N,4,0),0)+IFERROR(VLOOKUP($B45,'2025'!A:N,4,0),0)</f>
        <v>2</v>
      </c>
      <c r="F45" s="20">
        <f>IFERROR(VLOOKUP($B45,'2018'!A:N,5,0),0)+IFERROR(VLOOKUP($B45,'2019'!A:N,5,0),0)+IFERROR(VLOOKUP($B45,'2020'!A:N,5,0),0)+IFERROR(VLOOKUP($B45,'2021'!A:N,5,0),0)+IFERROR(VLOOKUP($B45,'2022'!A:N,5,0),0)+IFERROR(VLOOKUP($B45,'2023'!A:N,5,0),0)+IFERROR(VLOOKUP($B45,'2024'!A:N,5,0),0)+IFERROR(VLOOKUP($B45,'2025'!A:N,5,0),0)</f>
        <v>0</v>
      </c>
      <c r="G45" s="21">
        <f>IFERROR((IFERROR(VLOOKUP($B45,'2022'!A:N,6,0),0)+IFERROR(VLOOKUP($B45,'2023'!A:N,6,0),0)+IFERROR(VLOOKUP($B45,'2024'!A:N,6,0),0)+IFERROR(VLOOKUP($B45,'2025'!A:N,6,0),0))/(COUNTIF('2022'!A:A,B45)+COUNTIF('2023'!A:A,B45)+COUNTIF('2024'!A:A,B45)+COUNTIF('2025'!A:A,B45)),100)</f>
        <v>100</v>
      </c>
      <c r="H45" s="12">
        <f>IFERROR((IFERROR(VLOOKUP($B45,'2022'!A:N,7,0),0)+IFERROR(VLOOKUP($B45,'2023'!A:N,7,0),0)+IFERROR(VLOOKUP($B45,'2024'!A:N,7,0),0)+IFERROR(VLOOKUP($B45,'2025'!A:N,7,0),0))/(COUNTIF('2022'!A:A,B45)+COUNTIF('2023'!A:A,B45)+COUNTIF('2024'!A:A,B45)+COUNTIF('2025'!A:A,B45)),100)</f>
        <v>100</v>
      </c>
      <c r="I45" s="12">
        <f>IFERROR(VLOOKUP($B45,'2022'!A:N,8,0),0)+IFERROR(VLOOKUP($B45,'2023'!A:N,8,0),0)+IFERROR(VLOOKUP($B45,'2024'!A:N,8,0),0)+IFERROR(VLOOKUP($B45,'2025'!A:N,8,0),0)</f>
        <v>0</v>
      </c>
      <c r="J45" s="12">
        <f>D45-E45</f>
        <v>-1</v>
      </c>
      <c r="K45" s="12">
        <f>RANK(J45,J:J,0)</f>
        <v>26</v>
      </c>
      <c r="L45" s="12">
        <f>RANK(H45,H:H,1)</f>
        <v>41</v>
      </c>
      <c r="M45" s="12">
        <f>RANK(I45,I:I,0)</f>
        <v>22</v>
      </c>
      <c r="N45" s="12">
        <f>(40-K45)*3+(40-M45)*2+(40-L45)</f>
        <v>77</v>
      </c>
      <c r="O45" s="37">
        <f>RANK(N45,N:N,0)</f>
        <v>30</v>
      </c>
      <c r="P45" s="32">
        <f>COUNTIFS('2018'!$P:$P,$B45,'2018'!$Y:$Y,P$2)+COUNTIFS('2019'!$P:$P,$B45,'2019'!$Y:$Y,P$2)+COUNTIFS('2020'!$P:$P,$B45,'2020'!$Y:$Y,P$2)+COUNTIFS('2021'!$P:$P,$B45,'2021'!$Y:$Y,P$2)+COUNTIFS('2022'!$P:$P,$B45,'2022'!$Y:$Y,P$2)+COUNTIFS('2023'!$P:$P,$B45,'2023'!$Y:$Y,P$2)+COUNTIFS('2024'!$P:$P,$B45,'2024'!$Y:$Y,P$2)+COUNTIFS('2025'!$P:$P,$B45,'2025'!$Y:$Y,P$2)</f>
        <v>1</v>
      </c>
      <c r="Q45" s="33">
        <f>COUNTIFS('2018'!$P:$P,$B45,'2018'!$Y:$Y,Q$2)+COUNTIFS('2019'!$P:$P,$B45,'2019'!$Y:$Y,Q$2)+COUNTIFS('2020'!$P:$P,$B45,'2020'!$Y:$Y,Q$2)+COUNTIFS('2021'!$P:$P,$B45,'2021'!$Y:$Y,Q$2)+COUNTIFS('2022'!$P:$P,$B45,'2022'!$Y:$Y,Q$2)+COUNTIFS('2023'!$P:$P,$B45,'2023'!$Y:$Y,Q$2)+COUNTIFS('2024'!$P:$P,$B45,'2024'!$Y:$Y,Q$2)+COUNTIFS('2025'!$P:$P,$B45,'2025'!$Y:$Y,Q$2)</f>
        <v>0</v>
      </c>
      <c r="R45" s="33">
        <f>COUNTIFS('2018'!$P:$P,$B45,'2018'!$Y:$Y,R$2)+COUNTIFS('2019'!$P:$P,$B45,'2019'!$Y:$Y,R$2)+COUNTIFS('2020'!$P:$P,$B45,'2020'!$Y:$Y,R$2)+COUNTIFS('2021'!$P:$P,$B45,'2021'!$Y:$Y,R$2)+COUNTIFS('2022'!$P:$P,$B45,'2022'!$Y:$Y,R$2)+COUNTIFS('2023'!$P:$P,$B45,'2023'!$Y:$Y,R$2)+COUNTIFS('2024'!$P:$P,$B45,'2024'!$Y:$Y,R$2)+COUNTIFS('2025'!$P:$P,$B45,'2025'!$Y:$Y,R$2)</f>
        <v>0</v>
      </c>
      <c r="S45" s="15">
        <f>IFERROR((SUMIF('2022'!$P:$P,$B45,'2022'!$W:$W)+SUMIF('2023'!$P:$P,$B45,'2023'!$W:$W)+SUMIF('2024'!$P:$P,$B45,'2024'!$W:$W)+SUMIF('2025'!$P:$P,$B45,'2025'!$W:$W))/(COUNTIF('2022'!A:A,B45)+COUNTIF('2023'!A:A,B45)+COUNTIF('2024'!A:A,B45)+COUNTIF('2025'!A:A,B45)),100)</f>
        <v>100</v>
      </c>
      <c r="T45" s="15">
        <f>IFERROR((SUMIF('2022'!$P:$P,$B45,'2022'!$X:$X)+SUMIF('2023'!$P:$P,$B45,'2023'!$X:$X)+SUMIF('2024'!$P:$P,$B45,'2024'!$X:$X)+SUMIF('2025'!$P:$P,$B45,'2025'!$X:$X))/(COUNTIF('2022'!A:A,B45)+COUNTIF('2023'!A:A,B45)+COUNTIF('2024'!A:A,B45)+COUNTIF('2025'!A:A,B45)),100)</f>
        <v>100</v>
      </c>
      <c r="U45" s="12">
        <f>IFERROR(VLOOKUP($B45,'2022'!$P:$U,6,0),0)+IFERROR(VLOOKUP($B45,'2023'!$P:$U,6,0),0)+IFERROR(VLOOKUP($B45,'2024'!$P:$U,6,0),0)+IFERROR(VLOOKUP($B45,'2025'!$P:$U,6,0),0)</f>
        <v>0</v>
      </c>
      <c r="V45" s="14">
        <f>P45-Q45</f>
        <v>1</v>
      </c>
      <c r="W45" s="12">
        <f>RANK(V45,V:V,0)</f>
        <v>11</v>
      </c>
      <c r="X45" s="12">
        <f>RANK(T45,T:T,1)</f>
        <v>41</v>
      </c>
      <c r="Y45" s="12">
        <f>RANK(U45,U:U,0)</f>
        <v>21</v>
      </c>
      <c r="Z45" s="12">
        <f>(40-W45)*3+(40-Y45)*2+(40-X45)</f>
        <v>124</v>
      </c>
      <c r="AA45" s="37">
        <f>RANK(Z45,Z:Z,0)</f>
        <v>20</v>
      </c>
      <c r="AB45" s="32">
        <f>COUNTIFS('2018'!$AA:$AA,$B45,'2018'!$AJ:$AJ,AB$2)+COUNTIFS('2019'!$AA:$AA,$B45,'2019'!$AJ:$AJ,AB$2)+COUNTIFS('2020'!$AA:$AA,$B45,'2020'!$AJ:$AJ,AB$2)+COUNTIFS('2021'!$AA:$AA,$B45,'2021'!$AJ:$AJ,AB$2)+COUNTIFS('2022'!$AA:$AA,$B45,'2022'!$AJ:$AJ,AB$2)+COUNTIFS('2023'!$AA:$AA,$B45,'2023'!$AJ:$AJ,AB$2)+COUNTIFS('2024'!$AA:$AA,$B45,'2024'!$AJ:$AJ,AB$2)+COUNTIFS('2025'!$AA:$AA,$B45,'2025'!$AJ:$AJ,AB$2)</f>
        <v>0</v>
      </c>
      <c r="AC45" s="33">
        <f>COUNTIFS('2018'!$AA:$AA,$B45,'2018'!$AJ:$AJ,AC$2)+COUNTIFS('2019'!$AA:$AA,$B45,'2019'!$AJ:$AJ,AC$2)+COUNTIFS('2020'!$AA:$AA,$B45,'2020'!$AJ:$AJ,AC$2)+COUNTIFS('2021'!$AA:$AA,$B45,'2021'!$AJ:$AJ,AC$2)+COUNTIFS('2022'!$AA:$AA,$B45,'2022'!$AJ:$AJ,AC$2)+COUNTIFS('2023'!$AA:$AA,$B45,'2023'!$AJ:$AJ,AC$2)+COUNTIFS('2024'!$AA:$AA,$B45,'2024'!$AJ:$AJ,AC$2)+COUNTIFS('2025'!$AA:$AA,$B45,'2025'!$AJ:$AJ,AC$2)</f>
        <v>1</v>
      </c>
      <c r="AD45" s="33">
        <f>COUNTIFS('2018'!$AA:$AA,$B45,'2018'!$AJ:$AJ,AD$2)+COUNTIFS('2019'!$AA:$AA,$B45,'2019'!$AJ:$AJ,AD$2)+COUNTIFS('2020'!$AA:$AA,$B45,'2020'!$AJ:$AJ,AD$2)+COUNTIFS('2021'!$AA:$AA,$B45,'2021'!$AJ:$AJ,AD$2)+COUNTIFS('2022'!$AA:$AA,$B45,'2022'!$AJ:$AJ,AD$2)+COUNTIFS('2023'!$AA:$AA,$B45,'2023'!$AJ:$AJ,AD$2)+COUNTIFS('2024'!$AA:$AA,$B45,'2024'!$AJ:$AJ,AD$2)+COUNTIFS('2025'!$AA:$AA,$B45,'2025'!$AJ:$AJ,AD$2)</f>
        <v>0</v>
      </c>
      <c r="AE45" s="15">
        <f>IFERROR((SUMIF('2022'!$AA:$AA,$B45,'2022'!$AH:$AH)+SUMIF('2023'!$AA:$AA,$B45,'2023'!$AH:$AH)+SUMIF('2024'!$AA:$AA,$B45,'2024'!$AH:$AH)+SUMIF('2025'!$AA:$AA,$B45,'2025'!$AH:$AH))/(COUNTIF('2022'!A:A,B45)+COUNTIF('2023'!A:A,B45)+COUNTIF('2024'!A:A,B45)+COUNTIF('2025'!A:A,B45)),100)</f>
        <v>100</v>
      </c>
      <c r="AF45" s="15">
        <f>IFERROR((SUMIF('2022'!$AA:$AA,$B45,'2022'!$AI:$AI)+SUMIF('2023'!$AA:$AA,$B45,'2023'!$AI:$AI)+SUMIF('2024'!$AA:$AA,$B45,'2024'!$AI:$AI)+SUMIF('2025'!$AA:$AA,$B45,'2025'!$AI:$AI))/(COUNTIF('2022'!A:A,B45)+COUNTIF('2023'!A:A,B45)+COUNTIF('2024'!A:A,B45)+COUNTIF('2025'!A:A,B45)),100)</f>
        <v>100</v>
      </c>
      <c r="AG45" s="12">
        <f>IFERROR(VLOOKUP($B45,'2022'!$AA:$AF,6,0),0)+IFERROR(VLOOKUP($B45,'2023'!$AA:$AF,6,0),0)+IFERROR(VLOOKUP($B45,'2024'!$AA:$AF,6,0),0)+IFERROR(VLOOKUP($B45,'2025'!$AA:$AF,6,0),0)</f>
        <v>0</v>
      </c>
      <c r="AH45" s="14">
        <f>AB45-AC45</f>
        <v>-1</v>
      </c>
      <c r="AI45" s="12">
        <f>RANK(AH45,AH:AH,0)</f>
        <v>27</v>
      </c>
      <c r="AJ45" s="12">
        <f>RANK(AF45,AF:AF,1)</f>
        <v>41</v>
      </c>
      <c r="AK45" s="12">
        <f>RANK(AG45,AG:AG,0)</f>
        <v>22</v>
      </c>
      <c r="AL45" s="12">
        <f>(40-AI45)*3+(40-AK45)*2+(40-AJ45)</f>
        <v>74</v>
      </c>
      <c r="AM45" s="37">
        <f>RANK(AL45,AL:AL,0)</f>
        <v>31</v>
      </c>
      <c r="AN45" s="32">
        <f>COUNTIFS('2018'!$AL:$AL,$B45,'2018'!$AU:$AU,AN$2)+COUNTIFS('2019'!$AL:$AL,$B45,'2019'!$AU:$AU,AN$2)+COUNTIFS('2020'!$AL:$AL,$B45,'2020'!$AU:$AU,AN$2)+COUNTIFS('2021'!$AL:$AL,$B45,'2021'!$AU:$AU,AN$2)+COUNTIFS('2022'!$AL:$AL,$B45,'2022'!$AU:$AU,AN$2)+COUNTIFS('2023'!$AL:$AL,$B45,'2023'!$AU:$AU,AN$2)+COUNTIFS('2024'!$AL:$AL,$B45,'2024'!$AU:$AU,AN$2)+COUNTIFS('2025'!$AL:$AL,$B45,'2025'!$AU:$AU,AN$2)</f>
        <v>0</v>
      </c>
      <c r="AO45" s="33">
        <f>COUNTIFS('2018'!$AL:$AL,$B45,'2018'!$AU:$AU,AO$2)+COUNTIFS('2019'!$AL:$AL,$B45,'2019'!$AU:$AU,AO$2)+COUNTIFS('2020'!$AL:$AL,$B45,'2020'!$AU:$AU,AO$2)+COUNTIFS('2021'!$AL:$AL,$B45,'2021'!$AU:$AU,AO$2)+COUNTIFS('2022'!$AL:$AL,$B45,'2022'!$AU:$AU,AO$2)+COUNTIFS('2023'!$AL:$AL,$B45,'2023'!$AU:$AU,AO$2)+COUNTIFS('2024'!$AL:$AL,$B45,'2024'!$AU:$AU,AO$2)+COUNTIFS('2025'!$AL:$AL,$B45,'2025'!$AU:$AU,AO$2)</f>
        <v>1</v>
      </c>
      <c r="AP45" s="33">
        <f>COUNTIFS('2018'!$AL:$AL,$B45,'2018'!$AU:$AU,AP$2)+COUNTIFS('2019'!$AL:$AL,$B45,'2019'!$AU:$AU,AP$2)+COUNTIFS('2020'!$AL:$AL,$B45,'2020'!$AU:$AU,AP$2)+COUNTIFS('2021'!$AL:$AL,$B45,'2021'!$AU:$AU,AP$2)+COUNTIFS('2022'!$AL:$AL,$B45,'2022'!$AU:$AU,AP$2)+COUNTIFS('2023'!$AL:$AL,$B45,'2023'!$AU:$AU,AP$2)+COUNTIFS('2024'!$AL:$AL,$B45,'2024'!$AU:$AU,AP$2)+COUNTIFS('2025'!$AL:$AL,$B45,'2025'!$AU:$AU,AP$2)</f>
        <v>0</v>
      </c>
      <c r="AQ45" s="15">
        <f>IFERROR((SUMIF('2022'!$AL:$AL,$B45,'2022'!$AS:$AS)+SUMIF('2023'!$AL:$AL,$B45,'2023'!$AS:$AS)+SUMIF('2024'!$AL:$AL,$B45,'2024'!$AS:$AS)+SUMIF('2025'!$AL:$AL,$B45,'2025'!$AS:$AS))/(COUNTIF('2022'!A:A,B45)+COUNTIF('2023'!A:A,B45)+COUNTIF('2024'!A:A,B45)+COUNTIF('2025'!A:A,B45)),100)</f>
        <v>100</v>
      </c>
      <c r="AR45" s="15">
        <f>IFERROR((SUMIF('2022'!$AL:$AL,$B45,'2022'!$AT:$AT)+SUMIF('2023'!$AL:$AL,$B45,'2023'!$AT:$AT)+SUMIF('2024'!$AL:$AL,$B45,'2024'!$AT:$AT)+SUMIF('2025'!$AL:$AL,$B45,'2025'!$AT:$AT))/(COUNTIF('2022'!A:A,B45)+COUNTIF('2023'!A:A,B45)+COUNTIF('2024'!A:A,B45)+COUNTIF('2025'!A:A,B45)),100)</f>
        <v>100</v>
      </c>
      <c r="AS45" s="12">
        <f>IFERROR(VLOOKUP($B45,'2022'!$AL:$AQ,6,0),0)+IFERROR(VLOOKUP($B45,'2023'!$AL:$AQ,6,0),0)+IFERROR(VLOOKUP($B45,'2024'!$AL:$AQ,6,0),0)+IFERROR(VLOOKUP($B45,'2025'!$AL:$AQ,6,0),0)</f>
        <v>0</v>
      </c>
      <c r="AT45" s="14">
        <f>AN45-AO45</f>
        <v>-1</v>
      </c>
      <c r="AU45" s="12">
        <f>RANK(AT45,AT:AT,0)</f>
        <v>29</v>
      </c>
      <c r="AV45" s="12">
        <f>RANK(AR45,AR:AR,1)</f>
        <v>41</v>
      </c>
      <c r="AW45" s="12">
        <f>RANK(AS45,AS:AS,0)</f>
        <v>19</v>
      </c>
      <c r="AX45" s="12">
        <f>(40-AU45)*3+(40-AW45)*2+(40-AV45)</f>
        <v>74</v>
      </c>
      <c r="AY45" s="37">
        <f>RANK(AX45,AX:AX,0)</f>
        <v>31</v>
      </c>
      <c r="AZ45" s="13">
        <f>IFERROR(VLOOKUP(B45,'2018'!A:M,13,0),0)+IFERROR(VLOOKUP(B45,'2019'!A:M,13,0),0)+IFERROR(VLOOKUP(B45,'2020'!A:M,13,0),0)+IFERROR(VLOOKUP(B45,'2021'!A:M,13,0),0)+IFERROR(VLOOKUP(B45,'2022'!A:M,13,0),0)+IFERROR(VLOOKUP(B45,'2023'!A:M,13,0),0)+IFERROR(VLOOKUP(B45,'2024'!A:M,13,0),0)+IFERROR(VLOOKUP(B45,'2025'!A:M,13,0),0)</f>
        <v>21</v>
      </c>
      <c r="BA45" s="14">
        <f>IFERROR(VLOOKUP($B45,'2018'!$A:$N,14,0),17)</f>
        <v>17</v>
      </c>
      <c r="BB45" s="14">
        <f>IFERROR(VLOOKUP($B45,'2019'!$A:$N,14,0),17)</f>
        <v>9</v>
      </c>
      <c r="BC45" s="14">
        <f>IFERROR(VLOOKUP($B45,'2020'!$A:$N,14,0),25)</f>
        <v>25</v>
      </c>
      <c r="BD45" s="14">
        <f>IFERROR(VLOOKUP($B45,'2021'!$A:$N,14,0),25)</f>
        <v>25</v>
      </c>
      <c r="BE45" s="14">
        <f>IFERROR(VLOOKUP($B45,'2022'!$A:$N,14,0),25)</f>
        <v>25</v>
      </c>
      <c r="BF45" s="14">
        <f>IFERROR(VLOOKUP($B45,'2023'!$A:$N,14,0),25)</f>
        <v>25</v>
      </c>
      <c r="BG45" s="14">
        <f>IFERROR(VLOOKUP($B45,'2024'!$A:$N,14,0),29)</f>
        <v>29</v>
      </c>
      <c r="BH45" s="14">
        <f>IFERROR(VLOOKUP($B45,'2025'!$A:$N,14,0),25)</f>
        <v>25</v>
      </c>
      <c r="BI45" s="27">
        <f>17-BA45+17-BB45+25-BC45+25-BD45+25-BE45+25-BF45+29-BG45+25-BH45</f>
        <v>8</v>
      </c>
    </row>
    <row r="46" spans="1:61" customFormat="1" x14ac:dyDescent="0.2">
      <c r="A46" s="39">
        <f>RANK(BI46,BI:BI,0)</f>
        <v>44</v>
      </c>
      <c r="B46" t="s">
        <v>46</v>
      </c>
      <c r="C46" s="16">
        <f>COUNTIF('2022'!A:A,B46)+COUNTIF('2023'!A:A,B46)+COUNTIF('2024'!A:A,B46)+COUNTIF('2025'!A:A,B46)+COUNTIF('2021'!A:A,B46)+COUNTIF('2020'!A:A,B46)+COUNTIF('2019'!A:A,B46)+COUNTIF('2018'!A:A,B46)</f>
        <v>1</v>
      </c>
      <c r="D46" s="22">
        <f>IFERROR(VLOOKUP($B46,'2018'!A:N,3,0),0)+IFERROR(VLOOKUP($B46,'2019'!A:N,3,0),0)+IFERROR(VLOOKUP($B46,'2020'!A:N,3,0),0)++IFERROR(VLOOKUP($B46,'2021'!A:N,3,0),0)+IFERROR(VLOOKUP($B46,'2022'!A:N,3,0),0)+IFERROR(VLOOKUP($B46,'2023'!A:N,3,0),0)+IFERROR(VLOOKUP($B46,'2024'!A:N,3,0),0)+IFERROR(VLOOKUP($B46,'2025'!A:N,3,0),0)</f>
        <v>0</v>
      </c>
      <c r="E46" s="22">
        <f>IFERROR(VLOOKUP($B46,'2018'!A:N,4,0),0)+IFERROR(VLOOKUP($B46,'2019'!A:N,4,0),0)+IFERROR(VLOOKUP($B46,'2020'!A:N,4,0),0)+IFERROR(VLOOKUP($B46,'2021'!A:N,4,0),0)+IFERROR(VLOOKUP($B46,'2022'!A:N,4,0),0)+IFERROR(VLOOKUP($B46,'2023'!A:N,4,0),0)+IFERROR(VLOOKUP($B46,'2024'!A:N,4,0),0)+IFERROR(VLOOKUP($B46,'2025'!A:N,4,0),0)</f>
        <v>3</v>
      </c>
      <c r="F46" s="22">
        <f>IFERROR(VLOOKUP($B46,'2018'!A:N,5,0),0)+IFERROR(VLOOKUP($B46,'2019'!A:N,5,0),0)+IFERROR(VLOOKUP($B46,'2020'!A:N,5,0),0)+IFERROR(VLOOKUP($B46,'2021'!A:N,5,0),0)+IFERROR(VLOOKUP($B46,'2022'!A:N,5,0),0)+IFERROR(VLOOKUP($B46,'2023'!A:N,5,0),0)+IFERROR(VLOOKUP($B46,'2024'!A:N,5,0),0)+IFERROR(VLOOKUP($B46,'2025'!A:N,5,0),0)</f>
        <v>0</v>
      </c>
      <c r="G46" s="23">
        <f>IFERROR((IFERROR(VLOOKUP($B46,'2022'!A:N,6,0),0)+IFERROR(VLOOKUP($B46,'2023'!A:N,6,0),0)+IFERROR(VLOOKUP($B46,'2024'!A:N,6,0),0)+IFERROR(VLOOKUP($B46,'2025'!A:N,6,0),0))/(COUNTIF('2022'!A:A,B46)+COUNTIF('2023'!A:A,B46)+COUNTIF('2024'!A:A,B46)+COUNTIF('2025'!A:A,B46)),100)</f>
        <v>128</v>
      </c>
      <c r="H46" s="19">
        <f>IFERROR((IFERROR(VLOOKUP($B46,'2022'!A:N,7,0),0)+IFERROR(VLOOKUP($B46,'2023'!A:N,7,0),0)+IFERROR(VLOOKUP($B46,'2024'!A:N,7,0),0)+IFERROR(VLOOKUP($B46,'2025'!A:N,7,0),0))/(COUNTIF('2022'!A:A,B46)+COUNTIF('2023'!A:A,B46)+COUNTIF('2024'!A:A,B46)+COUNTIF('2025'!A:A,B46)),100)</f>
        <v>88.5</v>
      </c>
      <c r="I46" s="19">
        <f>IFERROR(VLOOKUP($B46,'2022'!A:N,8,0),0)+IFERROR(VLOOKUP($B46,'2023'!A:N,8,0),0)+IFERROR(VLOOKUP($B46,'2024'!A:N,8,0),0)+IFERROR(VLOOKUP($B46,'2025'!A:N,8,0),0)</f>
        <v>-17</v>
      </c>
      <c r="J46" s="19">
        <f>D46-E46</f>
        <v>-3</v>
      </c>
      <c r="K46" s="19">
        <f>RANK(J46,J:J,0)</f>
        <v>35</v>
      </c>
      <c r="L46" s="19">
        <f>RANK(H46,H:H,1)</f>
        <v>39</v>
      </c>
      <c r="M46" s="19">
        <f>RANK(I46,I:I,0)</f>
        <v>42</v>
      </c>
      <c r="N46" s="19">
        <f>(40-K46)*3+(40-M46)*2+(40-L46)</f>
        <v>12</v>
      </c>
      <c r="O46" s="36">
        <f>RANK(N46,N:N,0)</f>
        <v>41</v>
      </c>
      <c r="P46" s="34">
        <f>COUNTIFS('2018'!$P:$P,$B46,'2018'!$Y:$Y,P$2)+COUNTIFS('2019'!$P:$P,$B46,'2019'!$Y:$Y,P$2)+COUNTIFS('2020'!$P:$P,$B46,'2020'!$Y:$Y,P$2)+COUNTIFS('2021'!$P:$P,$B46,'2021'!$Y:$Y,P$2)+COUNTIFS('2022'!$P:$P,$B46,'2022'!$Y:$Y,P$2)+COUNTIFS('2023'!$P:$P,$B46,'2023'!$Y:$Y,P$2)+COUNTIFS('2024'!$P:$P,$B46,'2024'!$Y:$Y,P$2)+COUNTIFS('2025'!$P:$P,$B46,'2025'!$Y:$Y,P$2)</f>
        <v>0</v>
      </c>
      <c r="Q46" s="35">
        <f>COUNTIFS('2018'!$P:$P,$B46,'2018'!$Y:$Y,Q$2)+COUNTIFS('2019'!$P:$P,$B46,'2019'!$Y:$Y,Q$2)+COUNTIFS('2020'!$P:$P,$B46,'2020'!$Y:$Y,Q$2)+COUNTIFS('2021'!$P:$P,$B46,'2021'!$Y:$Y,Q$2)+COUNTIFS('2022'!$P:$P,$B46,'2022'!$Y:$Y,Q$2)+COUNTIFS('2023'!$P:$P,$B46,'2023'!$Y:$Y,Q$2)+COUNTIFS('2024'!$P:$P,$B46,'2024'!$Y:$Y,Q$2)+COUNTIFS('2025'!$P:$P,$B46,'2025'!$Y:$Y,Q$2)</f>
        <v>1</v>
      </c>
      <c r="R46" s="35">
        <f>COUNTIFS('2018'!$P:$P,$B46,'2018'!$Y:$Y,R$2)+COUNTIFS('2019'!$P:$P,$B46,'2019'!$Y:$Y,R$2)+COUNTIFS('2020'!$P:$P,$B46,'2020'!$Y:$Y,R$2)+COUNTIFS('2021'!$P:$P,$B46,'2021'!$Y:$Y,R$2)+COUNTIFS('2022'!$P:$P,$B46,'2022'!$Y:$Y,R$2)+COUNTIFS('2023'!$P:$P,$B46,'2023'!$Y:$Y,R$2)+COUNTIFS('2024'!$P:$P,$B46,'2024'!$Y:$Y,R$2)+COUNTIFS('2025'!$P:$P,$B46,'2025'!$Y:$Y,R$2)</f>
        <v>0</v>
      </c>
      <c r="S46" s="18">
        <f>IFERROR((SUMIF('2022'!$P:$P,$B46,'2022'!$W:$W)+SUMIF('2023'!$P:$P,$B46,'2023'!$W:$W)+SUMIF('2024'!$P:$P,$B46,'2024'!$W:$W)+SUMIF('2025'!$P:$P,$B46,'2025'!$W:$W))/(COUNTIF('2022'!A:A,B46)+COUNTIF('2023'!A:A,B46)+COUNTIF('2024'!A:A,B46)+COUNTIF('2025'!A:A,B46)),100)</f>
        <v>98</v>
      </c>
      <c r="T46" s="18">
        <f>IFERROR((SUMIF('2022'!$P:$P,$B46,'2022'!$X:$X)+SUMIF('2023'!$P:$P,$B46,'2023'!$X:$X)+SUMIF('2024'!$P:$P,$B46,'2024'!$X:$X)+SUMIF('2025'!$P:$P,$B46,'2025'!$X:$X))/(COUNTIF('2022'!A:A,B46)+COUNTIF('2023'!A:A,B46)+COUNTIF('2024'!A:A,B46)+COUNTIF('2025'!A:A,B46)),100)</f>
        <v>88</v>
      </c>
      <c r="U46" s="19">
        <f>IFERROR(VLOOKUP($B46,'2022'!$P:$U,6,0),0)+IFERROR(VLOOKUP($B46,'2023'!$P:$U,6,0),0)+IFERROR(VLOOKUP($B46,'2024'!$P:$U,6,0),0)+IFERROR(VLOOKUP($B46,'2025'!$P:$U,6,0),0)</f>
        <v>-8</v>
      </c>
      <c r="V46" s="17">
        <f>P46-Q46</f>
        <v>-1</v>
      </c>
      <c r="W46" s="19">
        <f>RANK(V46,V:V,0)</f>
        <v>26</v>
      </c>
      <c r="X46" s="19">
        <f>RANK(T46,T:T,1)</f>
        <v>40</v>
      </c>
      <c r="Y46" s="19">
        <f>RANK(U46,U:U,0)</f>
        <v>41</v>
      </c>
      <c r="Z46" s="19">
        <f>(40-W46)*3+(40-Y46)*2+(40-X46)</f>
        <v>40</v>
      </c>
      <c r="AA46" s="36">
        <f>RANK(Z46,Z:Z,0)</f>
        <v>40</v>
      </c>
      <c r="AB46" s="34">
        <f>COUNTIFS('2018'!$AA:$AA,$B46,'2018'!$AJ:$AJ,AB$2)+COUNTIFS('2019'!$AA:$AA,$B46,'2019'!$AJ:$AJ,AB$2)+COUNTIFS('2020'!$AA:$AA,$B46,'2020'!$AJ:$AJ,AB$2)+COUNTIFS('2021'!$AA:$AA,$B46,'2021'!$AJ:$AJ,AB$2)+COUNTIFS('2022'!$AA:$AA,$B46,'2022'!$AJ:$AJ,AB$2)+COUNTIFS('2023'!$AA:$AA,$B46,'2023'!$AJ:$AJ,AB$2)+COUNTIFS('2024'!$AA:$AA,$B46,'2024'!$AJ:$AJ,AB$2)+COUNTIFS('2025'!$AA:$AA,$B46,'2025'!$AJ:$AJ,AB$2)</f>
        <v>0</v>
      </c>
      <c r="AC46" s="35">
        <f>COUNTIFS('2018'!$AA:$AA,$B46,'2018'!$AJ:$AJ,AC$2)+COUNTIFS('2019'!$AA:$AA,$B46,'2019'!$AJ:$AJ,AC$2)+COUNTIFS('2020'!$AA:$AA,$B46,'2020'!$AJ:$AJ,AC$2)+COUNTIFS('2021'!$AA:$AA,$B46,'2021'!$AJ:$AJ,AC$2)+COUNTIFS('2022'!$AA:$AA,$B46,'2022'!$AJ:$AJ,AC$2)+COUNTIFS('2023'!$AA:$AA,$B46,'2023'!$AJ:$AJ,AC$2)+COUNTIFS('2024'!$AA:$AA,$B46,'2024'!$AJ:$AJ,AC$2)+COUNTIFS('2025'!$AA:$AA,$B46,'2025'!$AJ:$AJ,AC$2)</f>
        <v>1</v>
      </c>
      <c r="AD46" s="35">
        <f>COUNTIFS('2018'!$AA:$AA,$B46,'2018'!$AJ:$AJ,AD$2)+COUNTIFS('2019'!$AA:$AA,$B46,'2019'!$AJ:$AJ,AD$2)+COUNTIFS('2020'!$AA:$AA,$B46,'2020'!$AJ:$AJ,AD$2)+COUNTIFS('2021'!$AA:$AA,$B46,'2021'!$AJ:$AJ,AD$2)+COUNTIFS('2022'!$AA:$AA,$B46,'2022'!$AJ:$AJ,AD$2)+COUNTIFS('2023'!$AA:$AA,$B46,'2023'!$AJ:$AJ,AD$2)+COUNTIFS('2024'!$AA:$AA,$B46,'2024'!$AJ:$AJ,AD$2)+COUNTIFS('2025'!$AA:$AA,$B46,'2025'!$AJ:$AJ,AD$2)</f>
        <v>0</v>
      </c>
      <c r="AE46" s="18">
        <f>IFERROR((SUMIF('2022'!$AA:$AA,$B46,'2022'!$AH:$AH)+SUMIF('2023'!$AA:$AA,$B46,'2023'!$AH:$AH)+SUMIF('2024'!$AA:$AA,$B46,'2024'!$AH:$AH)+SUMIF('2025'!$AA:$AA,$B46,'2025'!$AH:$AH))/(COUNTIF('2022'!A:A,B46)+COUNTIF('2023'!A:A,B46)+COUNTIF('2024'!A:A,B46)+COUNTIF('2025'!A:A,B46)),100)</f>
        <v>124</v>
      </c>
      <c r="AF46" s="18">
        <f>IFERROR((SUMIF('2022'!$AA:$AA,$B46,'2022'!$AI:$AI)+SUMIF('2023'!$AA:$AA,$B46,'2023'!$AI:$AI)+SUMIF('2024'!$AA:$AA,$B46,'2024'!$AI:$AI)+SUMIF('2025'!$AA:$AA,$B46,'2025'!$AI:$AI))/(COUNTIF('2022'!A:A,B46)+COUNTIF('2023'!A:A,B46)+COUNTIF('2024'!A:A,B46)+COUNTIF('2025'!A:A,B46)),100)</f>
        <v>83</v>
      </c>
      <c r="AG46" s="19">
        <f>IFERROR(VLOOKUP($B46,'2022'!$AA:$AF,6,0),0)+IFERROR(VLOOKUP($B46,'2023'!$AA:$AF,6,0),0)+IFERROR(VLOOKUP($B46,'2024'!$AA:$AF,6,0),0)+IFERROR(VLOOKUP($B46,'2025'!$AA:$AF,6,0),0)</f>
        <v>-5</v>
      </c>
      <c r="AH46" s="17">
        <f>AB46-AC46</f>
        <v>-1</v>
      </c>
      <c r="AI46" s="19">
        <f>RANK(AH46,AH:AH,0)</f>
        <v>27</v>
      </c>
      <c r="AJ46" s="19">
        <f>RANK(AF46,AF:AF,1)</f>
        <v>36</v>
      </c>
      <c r="AK46" s="19">
        <f>RANK(AG46,AG:AG,0)</f>
        <v>32</v>
      </c>
      <c r="AL46" s="19">
        <f>(40-AI46)*3+(40-AK46)*2+(40-AJ46)</f>
        <v>59</v>
      </c>
      <c r="AM46" s="36">
        <f>RANK(AL46,AL:AL,0)</f>
        <v>33</v>
      </c>
      <c r="AN46" s="34">
        <f>COUNTIFS('2018'!$AL:$AL,$B46,'2018'!$AU:$AU,AN$2)+COUNTIFS('2019'!$AL:$AL,$B46,'2019'!$AU:$AU,AN$2)+COUNTIFS('2020'!$AL:$AL,$B46,'2020'!$AU:$AU,AN$2)+COUNTIFS('2021'!$AL:$AL,$B46,'2021'!$AU:$AU,AN$2)+COUNTIFS('2022'!$AL:$AL,$B46,'2022'!$AU:$AU,AN$2)+COUNTIFS('2023'!$AL:$AL,$B46,'2023'!$AU:$AU,AN$2)+COUNTIFS('2024'!$AL:$AL,$B46,'2024'!$AU:$AU,AN$2)+COUNTIFS('2025'!$AL:$AL,$B46,'2025'!$AU:$AU,AN$2)</f>
        <v>0</v>
      </c>
      <c r="AO46" s="35">
        <f>COUNTIFS('2018'!$AL:$AL,$B46,'2018'!$AU:$AU,AO$2)+COUNTIFS('2019'!$AL:$AL,$B46,'2019'!$AU:$AU,AO$2)+COUNTIFS('2020'!$AL:$AL,$B46,'2020'!$AU:$AU,AO$2)+COUNTIFS('2021'!$AL:$AL,$B46,'2021'!$AU:$AU,AO$2)+COUNTIFS('2022'!$AL:$AL,$B46,'2022'!$AU:$AU,AO$2)+COUNTIFS('2023'!$AL:$AL,$B46,'2023'!$AU:$AU,AO$2)+COUNTIFS('2024'!$AL:$AL,$B46,'2024'!$AU:$AU,AO$2)+COUNTIFS('2025'!$AL:$AL,$B46,'2025'!$AU:$AU,AO$2)</f>
        <v>1</v>
      </c>
      <c r="AP46" s="35">
        <f>COUNTIFS('2018'!$AL:$AL,$B46,'2018'!$AU:$AU,AP$2)+COUNTIFS('2019'!$AL:$AL,$B46,'2019'!$AU:$AU,AP$2)+COUNTIFS('2020'!$AL:$AL,$B46,'2020'!$AU:$AU,AP$2)+COUNTIFS('2021'!$AL:$AL,$B46,'2021'!$AU:$AU,AP$2)+COUNTIFS('2022'!$AL:$AL,$B46,'2022'!$AU:$AU,AP$2)+COUNTIFS('2023'!$AL:$AL,$B46,'2023'!$AU:$AU,AP$2)+COUNTIFS('2024'!$AL:$AL,$B46,'2024'!$AU:$AU,AP$2)+COUNTIFS('2025'!$AL:$AL,$B46,'2025'!$AU:$AU,AP$2)</f>
        <v>0</v>
      </c>
      <c r="AQ46" s="18">
        <f>IFERROR((SUMIF('2022'!$AL:$AL,$B46,'2022'!$AS:$AS)+SUMIF('2023'!$AL:$AL,$B46,'2023'!$AS:$AS)+SUMIF('2024'!$AL:$AL,$B46,'2024'!$AS:$AS)+SUMIF('2025'!$AL:$AL,$B46,'2025'!$AS:$AS))/(COUNTIF('2022'!A:A,B46)+COUNTIF('2023'!A:A,B46)+COUNTIF('2024'!A:A,B46)+COUNTIF('2025'!A:A,B46)),100)</f>
        <v>132</v>
      </c>
      <c r="AR46" s="18">
        <f>IFERROR((SUMIF('2022'!$AL:$AL,$B46,'2022'!$AT:$AT)+SUMIF('2023'!$AL:$AL,$B46,'2023'!$AT:$AT)+SUMIF('2024'!$AL:$AL,$B46,'2024'!$AT:$AT)+SUMIF('2025'!$AL:$AL,$B46,'2025'!$AT:$AT))/(COUNTIF('2022'!A:A,B46)+COUNTIF('2023'!A:A,B46)+COUNTIF('2024'!A:A,B46)+COUNTIF('2025'!A:A,B46)),100)</f>
        <v>94</v>
      </c>
      <c r="AS46" s="19">
        <f>IFERROR(VLOOKUP($B46,'2022'!$AL:$AQ,6,0),0)+IFERROR(VLOOKUP($B46,'2023'!$AL:$AQ,6,0),0)+IFERROR(VLOOKUP($B46,'2024'!$AL:$AQ,6,0),0)+IFERROR(VLOOKUP($B46,'2025'!$AL:$AQ,6,0),0)</f>
        <v>-4</v>
      </c>
      <c r="AT46" s="17">
        <f>AN46-AO46</f>
        <v>-1</v>
      </c>
      <c r="AU46" s="19">
        <f>RANK(AT46,AT:AT,0)</f>
        <v>29</v>
      </c>
      <c r="AV46" s="19">
        <f>RANK(AR46,AR:AR,1)</f>
        <v>39</v>
      </c>
      <c r="AW46" s="19">
        <f>RANK(AS46,AS:AS,0)</f>
        <v>32</v>
      </c>
      <c r="AX46" s="19">
        <f>(40-AU46)*3+(40-AW46)*2+(40-AV46)</f>
        <v>50</v>
      </c>
      <c r="AY46" s="36">
        <f>RANK(AX46,AX:AX,0)</f>
        <v>38</v>
      </c>
      <c r="AZ46" s="16">
        <f>IFERROR(VLOOKUP(B46,'2018'!A:M,13,0),0)+IFERROR(VLOOKUP(B46,'2019'!A:M,13,0),0)+IFERROR(VLOOKUP(B46,'2020'!A:M,13,0),0)+IFERROR(VLOOKUP(B46,'2021'!A:M,13,0),0)+IFERROR(VLOOKUP(B46,'2022'!A:M,13,0),0)+IFERROR(VLOOKUP(B46,'2023'!A:M,13,0),0)+IFERROR(VLOOKUP(B46,'2024'!A:M,13,0),0)+IFERROR(VLOOKUP(B46,'2025'!A:M,13,0),0)</f>
        <v>0</v>
      </c>
      <c r="BA46" s="17">
        <f>IFERROR(VLOOKUP($B46,'2018'!$A:$N,14,0),17)</f>
        <v>17</v>
      </c>
      <c r="BB46" s="17">
        <f>IFERROR(VLOOKUP($B46,'2019'!$A:$N,14,0),17)</f>
        <v>17</v>
      </c>
      <c r="BC46" s="17">
        <f>IFERROR(VLOOKUP($B46,'2020'!$A:$N,14,0),25)</f>
        <v>25</v>
      </c>
      <c r="BD46" s="17">
        <f>IFERROR(VLOOKUP($B46,'2021'!$A:$N,14,0),25)</f>
        <v>25</v>
      </c>
      <c r="BE46" s="17">
        <f>IFERROR(VLOOKUP($B46,'2022'!$A:$N,14,0),25)</f>
        <v>25</v>
      </c>
      <c r="BF46" s="17">
        <f>IFERROR(VLOOKUP($B46,'2023'!$A:$N,14,0),25)</f>
        <v>24</v>
      </c>
      <c r="BG46" s="17">
        <f>IFERROR(VLOOKUP($B46,'2024'!$A:$N,14,0),29)</f>
        <v>29</v>
      </c>
      <c r="BH46" s="17">
        <f>IFERROR(VLOOKUP($B46,'2025'!$A:$N,14,0),25)</f>
        <v>25</v>
      </c>
      <c r="BI46" s="28">
        <f>17-BA46+17-BB46+25-BC46+25-BD46+25-BE46+25-BF46+29-BG46+25-BH46</f>
        <v>1</v>
      </c>
    </row>
    <row r="47" spans="1:61" x14ac:dyDescent="0.2">
      <c r="D47" s="5"/>
      <c r="E47" s="5"/>
      <c r="F47" s="5"/>
      <c r="G47" s="4"/>
      <c r="H47" s="4"/>
      <c r="I47" s="4"/>
      <c r="J47" s="4"/>
      <c r="K47" s="4"/>
      <c r="L47" s="4"/>
      <c r="M47" s="4"/>
      <c r="N47" s="4"/>
      <c r="O47" s="4"/>
    </row>
    <row r="48" spans="1:61" x14ac:dyDescent="0.2">
      <c r="D48" s="5"/>
      <c r="E48" s="5"/>
      <c r="F48" s="5"/>
      <c r="G48" s="4"/>
      <c r="H48" s="4"/>
      <c r="I48" s="4"/>
      <c r="J48" s="4"/>
      <c r="K48" s="4"/>
      <c r="L48" s="4"/>
      <c r="M48" s="4"/>
      <c r="N48" s="4"/>
      <c r="O48" s="4"/>
    </row>
    <row r="49" spans="4:15" x14ac:dyDescent="0.2">
      <c r="D49" s="5"/>
      <c r="E49" s="5"/>
      <c r="F49" s="5"/>
      <c r="G49" s="4"/>
      <c r="H49" s="4"/>
      <c r="I49" s="4"/>
      <c r="J49" s="4"/>
      <c r="K49" s="4"/>
      <c r="L49" s="4"/>
      <c r="M49" s="4"/>
      <c r="N49" s="4"/>
      <c r="O49" s="4"/>
    </row>
    <row r="50" spans="4:15" x14ac:dyDescent="0.2">
      <c r="D50" s="5"/>
      <c r="E50" s="5"/>
      <c r="F50" s="5"/>
      <c r="G50" s="4"/>
      <c r="H50" s="4"/>
      <c r="I50" s="4"/>
      <c r="J50" s="4"/>
      <c r="K50" s="4"/>
      <c r="L50" s="4"/>
      <c r="M50" s="4"/>
      <c r="N50" s="4"/>
      <c r="O50" s="4"/>
    </row>
    <row r="51" spans="4:15" x14ac:dyDescent="0.2">
      <c r="D51" s="5"/>
      <c r="E51" s="5"/>
      <c r="F51" s="5"/>
      <c r="G51" s="4"/>
      <c r="H51" s="4"/>
      <c r="I51" s="4"/>
      <c r="J51" s="4"/>
      <c r="K51" s="4"/>
      <c r="L51" s="4"/>
      <c r="M51" s="4"/>
      <c r="N51" s="4"/>
      <c r="O51" s="4"/>
    </row>
    <row r="52" spans="4:15" x14ac:dyDescent="0.2">
      <c r="D52" s="5"/>
      <c r="E52" s="5"/>
      <c r="F52" s="5"/>
      <c r="G52" s="4"/>
      <c r="H52" s="4"/>
      <c r="I52" s="4"/>
      <c r="J52" s="4"/>
      <c r="K52" s="4"/>
      <c r="L52" s="4"/>
      <c r="M52" s="4"/>
      <c r="N52" s="4"/>
      <c r="O52" s="4"/>
    </row>
    <row r="53" spans="4:15" x14ac:dyDescent="0.2">
      <c r="D53" s="5"/>
      <c r="E53" s="5"/>
      <c r="F53" s="5"/>
      <c r="G53" s="4"/>
      <c r="H53" s="4"/>
      <c r="I53" s="4"/>
      <c r="J53" s="4"/>
      <c r="K53" s="4"/>
      <c r="L53" s="4"/>
      <c r="M53" s="4"/>
      <c r="N53" s="4"/>
      <c r="O53" s="4"/>
    </row>
    <row r="54" spans="4:15" x14ac:dyDescent="0.2">
      <c r="D54" s="5"/>
      <c r="E54" s="5"/>
      <c r="F54" s="5"/>
      <c r="G54" s="4"/>
      <c r="H54" s="4"/>
      <c r="I54" s="4"/>
      <c r="J54" s="4"/>
      <c r="K54" s="4"/>
      <c r="L54" s="4"/>
      <c r="M54" s="4"/>
      <c r="N54" s="4"/>
      <c r="O54" s="4"/>
    </row>
    <row r="55" spans="4:15" x14ac:dyDescent="0.2">
      <c r="D55" s="5"/>
      <c r="E55" s="5"/>
      <c r="F55" s="5"/>
      <c r="G55" s="4"/>
      <c r="H55" s="4"/>
      <c r="I55" s="4"/>
      <c r="J55" s="4"/>
      <c r="K55" s="4"/>
      <c r="L55" s="4"/>
      <c r="M55" s="4"/>
      <c r="N55" s="4"/>
      <c r="O55" s="4"/>
    </row>
    <row r="56" spans="4:15" x14ac:dyDescent="0.2">
      <c r="D56" s="5"/>
      <c r="E56" s="5"/>
      <c r="F56" s="5"/>
      <c r="G56" s="4"/>
      <c r="H56" s="4"/>
      <c r="I56" s="4"/>
      <c r="J56" s="4"/>
      <c r="K56" s="4"/>
      <c r="L56" s="4"/>
      <c r="M56" s="4"/>
      <c r="N56" s="4"/>
      <c r="O56" s="4"/>
    </row>
    <row r="57" spans="4:15" x14ac:dyDescent="0.2">
      <c r="D57" s="5"/>
      <c r="E57" s="5"/>
      <c r="F57" s="5"/>
      <c r="G57" s="4"/>
      <c r="H57" s="4"/>
      <c r="I57" s="4"/>
      <c r="J57" s="4"/>
      <c r="K57" s="4"/>
      <c r="L57" s="4"/>
      <c r="M57" s="4"/>
      <c r="N57" s="4"/>
      <c r="O57" s="4"/>
    </row>
    <row r="58" spans="4:15" x14ac:dyDescent="0.2">
      <c r="D58" s="5"/>
      <c r="E58" s="5"/>
      <c r="F58" s="5"/>
      <c r="G58" s="4"/>
      <c r="H58" s="4"/>
      <c r="I58" s="4"/>
      <c r="J58" s="4"/>
      <c r="K58" s="4"/>
      <c r="L58" s="4"/>
      <c r="M58" s="4"/>
      <c r="N58" s="4"/>
      <c r="O58" s="4"/>
    </row>
    <row r="59" spans="4:15" x14ac:dyDescent="0.2">
      <c r="D59" s="5"/>
      <c r="E59" s="5"/>
      <c r="F59" s="5"/>
      <c r="G59" s="4"/>
      <c r="H59" s="4"/>
      <c r="I59" s="4"/>
      <c r="J59" s="4"/>
      <c r="K59" s="4"/>
      <c r="L59" s="4"/>
      <c r="M59" s="4"/>
      <c r="N59" s="4"/>
      <c r="O59" s="4"/>
    </row>
    <row r="60" spans="4:15" x14ac:dyDescent="0.2">
      <c r="D60" s="5"/>
      <c r="E60" s="5"/>
      <c r="F60" s="5"/>
      <c r="G60" s="4"/>
      <c r="H60" s="4"/>
      <c r="I60" s="4"/>
      <c r="J60" s="4"/>
      <c r="K60" s="4"/>
      <c r="L60" s="4"/>
      <c r="M60" s="4"/>
      <c r="N60" s="4"/>
      <c r="O60" s="4"/>
    </row>
    <row r="61" spans="4:15" x14ac:dyDescent="0.2">
      <c r="D61" s="5"/>
      <c r="E61" s="5"/>
      <c r="F61" s="5"/>
      <c r="G61" s="4"/>
      <c r="H61" s="4"/>
      <c r="I61" s="4"/>
      <c r="J61" s="4"/>
      <c r="K61" s="4"/>
      <c r="L61" s="4"/>
      <c r="M61" s="4"/>
      <c r="N61" s="4"/>
      <c r="O61" s="4"/>
    </row>
    <row r="62" spans="4:15" x14ac:dyDescent="0.2">
      <c r="D62" s="5"/>
      <c r="E62" s="5"/>
      <c r="F62" s="5"/>
      <c r="G62" s="4"/>
      <c r="H62" s="4"/>
      <c r="I62" s="4"/>
      <c r="J62" s="4"/>
      <c r="K62" s="4"/>
      <c r="L62" s="4"/>
      <c r="M62" s="4"/>
      <c r="N62" s="4"/>
      <c r="O62" s="4"/>
    </row>
    <row r="63" spans="4:15" x14ac:dyDescent="0.2">
      <c r="D63" s="5"/>
      <c r="E63" s="5"/>
      <c r="F63" s="5"/>
      <c r="G63" s="4"/>
      <c r="H63" s="4"/>
      <c r="I63" s="4"/>
      <c r="J63" s="4"/>
      <c r="K63" s="4"/>
      <c r="L63" s="4"/>
      <c r="M63" s="4"/>
      <c r="N63" s="4"/>
      <c r="O63" s="4"/>
    </row>
    <row r="64" spans="4:15" x14ac:dyDescent="0.2">
      <c r="D64" s="5"/>
      <c r="E64" s="5"/>
      <c r="F64" s="5"/>
      <c r="G64" s="4"/>
      <c r="H64" s="4"/>
      <c r="I64" s="4"/>
      <c r="J64" s="4"/>
      <c r="K64" s="4"/>
      <c r="L64" s="4"/>
      <c r="M64" s="4"/>
      <c r="N64" s="4"/>
      <c r="O64" s="4"/>
    </row>
    <row r="65" spans="4:15" x14ac:dyDescent="0.2">
      <c r="D65" s="5"/>
      <c r="E65" s="5"/>
      <c r="F65" s="5"/>
      <c r="G65" s="4"/>
      <c r="H65" s="4"/>
      <c r="I65" s="4"/>
      <c r="J65" s="4"/>
      <c r="K65" s="4"/>
      <c r="L65" s="4"/>
      <c r="M65" s="4"/>
      <c r="N65" s="4"/>
      <c r="O65" s="4"/>
    </row>
    <row r="66" spans="4:15" x14ac:dyDescent="0.2">
      <c r="D66" s="5"/>
      <c r="E66" s="5"/>
      <c r="F66" s="5"/>
      <c r="G66" s="4"/>
      <c r="H66" s="4"/>
      <c r="I66" s="4"/>
      <c r="J66" s="4"/>
      <c r="K66" s="4"/>
      <c r="L66" s="4"/>
      <c r="M66" s="4"/>
      <c r="N66" s="4"/>
      <c r="O66" s="4"/>
    </row>
    <row r="67" spans="4:15" x14ac:dyDescent="0.2">
      <c r="D67" s="5"/>
      <c r="E67" s="5"/>
      <c r="F67" s="5"/>
      <c r="G67" s="4"/>
      <c r="H67" s="4"/>
      <c r="I67" s="4"/>
      <c r="J67" s="4"/>
      <c r="K67" s="4"/>
      <c r="L67" s="4"/>
      <c r="M67" s="4"/>
      <c r="N67" s="4"/>
      <c r="O67" s="4"/>
    </row>
    <row r="68" spans="4:15" x14ac:dyDescent="0.2">
      <c r="D68" s="5"/>
      <c r="E68" s="5"/>
      <c r="F68" s="5"/>
      <c r="G68" s="4"/>
      <c r="H68" s="4"/>
      <c r="I68" s="4"/>
      <c r="J68" s="4"/>
      <c r="K68" s="4"/>
      <c r="L68" s="4"/>
      <c r="M68" s="4"/>
      <c r="N68" s="4"/>
      <c r="O68" s="4"/>
    </row>
    <row r="69" spans="4:15" x14ac:dyDescent="0.2">
      <c r="D69" s="5"/>
      <c r="E69" s="5"/>
      <c r="F69" s="5"/>
      <c r="G69" s="4"/>
      <c r="H69" s="4"/>
      <c r="I69" s="4"/>
      <c r="J69" s="4"/>
      <c r="K69" s="4"/>
      <c r="L69" s="4"/>
      <c r="M69" s="4"/>
      <c r="N69" s="4"/>
      <c r="O69" s="4"/>
    </row>
    <row r="70" spans="4:15" x14ac:dyDescent="0.2">
      <c r="D70" s="5"/>
      <c r="E70" s="5"/>
      <c r="F70" s="5"/>
      <c r="G70" s="4"/>
      <c r="H70" s="4"/>
      <c r="I70" s="4"/>
      <c r="J70" s="4"/>
      <c r="K70" s="4"/>
      <c r="L70" s="4"/>
      <c r="M70" s="4"/>
      <c r="N70" s="4"/>
      <c r="O70" s="4"/>
    </row>
    <row r="71" spans="4:15" x14ac:dyDescent="0.2">
      <c r="D71" s="5"/>
      <c r="E71" s="5"/>
      <c r="F71" s="5"/>
      <c r="G71" s="4"/>
      <c r="H71" s="4"/>
      <c r="I71" s="4"/>
      <c r="J71" s="4"/>
      <c r="K71" s="4"/>
      <c r="L71" s="4"/>
      <c r="M71" s="4"/>
      <c r="N71" s="4"/>
      <c r="O71" s="4"/>
    </row>
    <row r="72" spans="4:15" x14ac:dyDescent="0.2">
      <c r="D72" s="5"/>
      <c r="E72" s="5"/>
      <c r="F72" s="5"/>
      <c r="G72" s="4"/>
      <c r="H72" s="4"/>
      <c r="I72" s="4"/>
      <c r="J72" s="4"/>
      <c r="K72" s="4"/>
      <c r="L72" s="4"/>
      <c r="M72" s="4"/>
      <c r="N72" s="4"/>
      <c r="O72" s="4"/>
    </row>
    <row r="73" spans="4:15" x14ac:dyDescent="0.2">
      <c r="D73" s="5"/>
      <c r="E73" s="5"/>
      <c r="F73" s="5"/>
      <c r="G73" s="4"/>
      <c r="H73" s="4"/>
      <c r="I73" s="4"/>
      <c r="J73" s="4"/>
      <c r="K73" s="4"/>
      <c r="L73" s="4"/>
      <c r="M73" s="4"/>
      <c r="N73" s="4"/>
      <c r="O73" s="4"/>
    </row>
    <row r="74" spans="4:15" x14ac:dyDescent="0.2">
      <c r="D74" s="5"/>
      <c r="E74" s="5"/>
      <c r="F74" s="5"/>
      <c r="G74" s="4"/>
      <c r="H74" s="4"/>
      <c r="I74" s="4"/>
      <c r="J74" s="4"/>
      <c r="K74" s="4"/>
      <c r="L74" s="4"/>
      <c r="M74" s="4"/>
      <c r="N74" s="4"/>
      <c r="O74" s="4"/>
    </row>
    <row r="75" spans="4:15" x14ac:dyDescent="0.2">
      <c r="D75" s="5"/>
      <c r="E75" s="5"/>
      <c r="F75" s="5"/>
      <c r="G75" s="4"/>
      <c r="H75" s="4"/>
      <c r="I75" s="4"/>
      <c r="J75" s="4"/>
      <c r="K75" s="4"/>
      <c r="L75" s="4"/>
      <c r="M75" s="4"/>
      <c r="N75" s="4"/>
      <c r="O75" s="4"/>
    </row>
    <row r="76" spans="4:15" x14ac:dyDescent="0.2">
      <c r="D76" s="5"/>
      <c r="E76" s="5"/>
      <c r="F76" s="5"/>
      <c r="G76" s="4"/>
      <c r="H76" s="4"/>
      <c r="I76" s="4"/>
      <c r="J76" s="4"/>
      <c r="K76" s="4"/>
      <c r="L76" s="4"/>
      <c r="M76" s="4"/>
      <c r="N76" s="4"/>
      <c r="O76" s="4"/>
    </row>
    <row r="77" spans="4:15" x14ac:dyDescent="0.2">
      <c r="D77" s="5"/>
      <c r="E77" s="5"/>
      <c r="F77" s="5"/>
      <c r="G77" s="4"/>
      <c r="H77" s="4"/>
      <c r="I77" s="4"/>
      <c r="J77" s="4"/>
      <c r="K77" s="4"/>
      <c r="L77" s="4"/>
      <c r="M77" s="4"/>
      <c r="N77" s="4"/>
      <c r="O77" s="4"/>
    </row>
    <row r="78" spans="4:15" x14ac:dyDescent="0.2">
      <c r="D78" s="5"/>
      <c r="E78" s="5"/>
      <c r="F78" s="5"/>
      <c r="G78" s="4"/>
      <c r="H78" s="4"/>
      <c r="I78" s="4"/>
      <c r="J78" s="4"/>
      <c r="K78" s="4"/>
      <c r="L78" s="4"/>
      <c r="M78" s="4"/>
      <c r="N78" s="4"/>
      <c r="O78" s="4"/>
    </row>
    <row r="79" spans="4:15" x14ac:dyDescent="0.2">
      <c r="D79" s="5"/>
      <c r="E79" s="5"/>
      <c r="F79" s="5"/>
      <c r="G79" s="4"/>
      <c r="H79" s="4"/>
      <c r="I79" s="4"/>
      <c r="J79" s="4"/>
      <c r="K79" s="4"/>
      <c r="L79" s="4"/>
      <c r="M79" s="4"/>
      <c r="N79" s="4"/>
      <c r="O79" s="4"/>
    </row>
    <row r="80" spans="4:15" x14ac:dyDescent="0.2">
      <c r="D80" s="5"/>
      <c r="E80" s="5"/>
      <c r="F80" s="5"/>
      <c r="G80" s="4"/>
      <c r="H80" s="4"/>
      <c r="I80" s="4"/>
      <c r="J80" s="4"/>
      <c r="K80" s="4"/>
      <c r="L80" s="4"/>
      <c r="M80" s="4"/>
      <c r="N80" s="4"/>
      <c r="O80" s="4"/>
    </row>
    <row r="81" spans="4:15" x14ac:dyDescent="0.2">
      <c r="D81" s="5"/>
      <c r="E81" s="5"/>
      <c r="F81" s="5"/>
      <c r="G81" s="4"/>
      <c r="H81" s="4"/>
      <c r="I81" s="4"/>
      <c r="J81" s="4"/>
      <c r="K81" s="4"/>
      <c r="L81" s="4"/>
      <c r="M81" s="4"/>
      <c r="N81" s="4"/>
      <c r="O81" s="4"/>
    </row>
    <row r="82" spans="4:15" x14ac:dyDescent="0.2">
      <c r="D82" s="5"/>
      <c r="E82" s="5"/>
      <c r="F82" s="5"/>
      <c r="G82" s="4"/>
      <c r="H82" s="4"/>
      <c r="I82" s="4"/>
      <c r="J82" s="4"/>
      <c r="K82" s="4"/>
      <c r="L82" s="4"/>
      <c r="M82" s="4"/>
      <c r="N82" s="4"/>
      <c r="O82" s="4"/>
    </row>
    <row r="83" spans="4:15" x14ac:dyDescent="0.2">
      <c r="D83" s="5"/>
      <c r="E83" s="5"/>
      <c r="F83" s="5"/>
      <c r="G83" s="4"/>
      <c r="H83" s="4"/>
      <c r="I83" s="4"/>
      <c r="J83" s="4"/>
      <c r="K83" s="4"/>
      <c r="L83" s="4"/>
      <c r="M83" s="4"/>
      <c r="N83" s="4"/>
      <c r="O83" s="4"/>
    </row>
    <row r="84" spans="4:15" x14ac:dyDescent="0.2">
      <c r="D84" s="5"/>
      <c r="E84" s="5"/>
      <c r="F84" s="5"/>
      <c r="G84" s="4"/>
      <c r="H84" s="4"/>
      <c r="I84" s="4"/>
      <c r="J84" s="4"/>
      <c r="K84" s="4"/>
      <c r="L84" s="4"/>
      <c r="M84" s="4"/>
      <c r="N84" s="4"/>
      <c r="O84" s="4"/>
    </row>
    <row r="85" spans="4:15" x14ac:dyDescent="0.2">
      <c r="D85" s="5"/>
      <c r="E85" s="5"/>
      <c r="F85" s="5"/>
      <c r="G85" s="4"/>
      <c r="H85" s="4"/>
      <c r="I85" s="4"/>
      <c r="J85" s="4"/>
      <c r="K85" s="4"/>
      <c r="L85" s="4"/>
      <c r="M85" s="4"/>
      <c r="N85" s="4"/>
      <c r="O85" s="4"/>
    </row>
    <row r="86" spans="4:15" x14ac:dyDescent="0.2">
      <c r="D86" s="5"/>
      <c r="E86" s="5"/>
      <c r="F86" s="5"/>
      <c r="G86" s="4"/>
      <c r="H86" s="4"/>
      <c r="I86" s="4"/>
      <c r="J86" s="4"/>
      <c r="K86" s="4"/>
      <c r="L86" s="4"/>
      <c r="M86" s="4"/>
      <c r="N86" s="4"/>
      <c r="O86" s="4"/>
    </row>
    <row r="87" spans="4:15" x14ac:dyDescent="0.2">
      <c r="D87" s="5"/>
      <c r="E87" s="5"/>
      <c r="F87" s="5"/>
      <c r="G87" s="4"/>
      <c r="H87" s="4"/>
      <c r="I87" s="4"/>
      <c r="J87" s="4"/>
      <c r="K87" s="4"/>
      <c r="L87" s="4"/>
      <c r="M87" s="4"/>
      <c r="N87" s="4"/>
      <c r="O87" s="4"/>
    </row>
    <row r="88" spans="4:15" x14ac:dyDescent="0.2">
      <c r="D88" s="5"/>
      <c r="E88" s="5"/>
      <c r="F88" s="5"/>
      <c r="G88" s="4"/>
      <c r="H88" s="4"/>
      <c r="I88" s="4"/>
      <c r="J88" s="4"/>
      <c r="K88" s="4"/>
      <c r="L88" s="4"/>
      <c r="M88" s="4"/>
      <c r="N88" s="4"/>
      <c r="O88" s="4"/>
    </row>
    <row r="89" spans="4:15" x14ac:dyDescent="0.2">
      <c r="D89" s="5"/>
      <c r="E89" s="5"/>
      <c r="F89" s="5"/>
      <c r="G89" s="4"/>
      <c r="H89" s="4"/>
      <c r="I89" s="4"/>
      <c r="J89" s="4"/>
      <c r="K89" s="4"/>
      <c r="L89" s="4"/>
      <c r="M89" s="4"/>
      <c r="N89" s="4"/>
      <c r="O89" s="4"/>
    </row>
    <row r="90" spans="4:15" x14ac:dyDescent="0.2">
      <c r="D90" s="5"/>
      <c r="E90" s="5"/>
      <c r="F90" s="5"/>
      <c r="G90" s="4"/>
      <c r="H90" s="4"/>
      <c r="I90" s="4"/>
      <c r="J90" s="4"/>
      <c r="K90" s="4"/>
      <c r="L90" s="4"/>
      <c r="M90" s="4"/>
      <c r="N90" s="4"/>
      <c r="O90" s="4"/>
    </row>
    <row r="91" spans="4:15" x14ac:dyDescent="0.2">
      <c r="D91" s="5"/>
      <c r="E91" s="5"/>
      <c r="F91" s="5"/>
      <c r="G91" s="4"/>
      <c r="H91" s="4"/>
      <c r="I91" s="4"/>
      <c r="J91" s="4"/>
      <c r="K91" s="4"/>
      <c r="L91" s="4"/>
      <c r="M91" s="4"/>
      <c r="N91" s="4"/>
      <c r="O91" s="4"/>
    </row>
    <row r="92" spans="4:15" x14ac:dyDescent="0.2">
      <c r="D92" s="5"/>
      <c r="E92" s="5"/>
      <c r="F92" s="5"/>
      <c r="G92" s="4"/>
      <c r="H92" s="4"/>
      <c r="I92" s="4"/>
      <c r="J92" s="4"/>
      <c r="K92" s="4"/>
      <c r="L92" s="4"/>
      <c r="M92" s="4"/>
      <c r="N92" s="4"/>
      <c r="O92" s="4"/>
    </row>
    <row r="93" spans="4:15" x14ac:dyDescent="0.2">
      <c r="D93" s="5"/>
      <c r="E93" s="5"/>
      <c r="F93" s="5"/>
      <c r="G93" s="4"/>
      <c r="H93" s="4"/>
      <c r="I93" s="4"/>
      <c r="J93" s="4"/>
      <c r="K93" s="4"/>
      <c r="L93" s="4"/>
      <c r="M93" s="4"/>
      <c r="N93" s="4"/>
      <c r="O93" s="4"/>
    </row>
    <row r="94" spans="4:15" x14ac:dyDescent="0.2">
      <c r="D94" s="5"/>
      <c r="E94" s="5"/>
      <c r="F94" s="5"/>
      <c r="G94" s="4"/>
      <c r="H94" s="4"/>
      <c r="I94" s="4"/>
      <c r="J94" s="4"/>
      <c r="K94" s="4"/>
      <c r="L94" s="4"/>
      <c r="M94" s="4"/>
      <c r="N94" s="4"/>
      <c r="O94" s="4"/>
    </row>
    <row r="95" spans="4:15" x14ac:dyDescent="0.2">
      <c r="D95" s="5"/>
      <c r="E95" s="5"/>
      <c r="F95" s="5"/>
      <c r="G95" s="4"/>
      <c r="H95" s="4"/>
      <c r="I95" s="4"/>
      <c r="J95" s="4"/>
      <c r="K95" s="4"/>
      <c r="L95" s="4"/>
      <c r="M95" s="4"/>
      <c r="N95" s="4"/>
      <c r="O95" s="4"/>
    </row>
    <row r="96" spans="4:15" x14ac:dyDescent="0.2">
      <c r="D96" s="5"/>
      <c r="E96" s="5"/>
      <c r="F96" s="5"/>
      <c r="G96" s="4"/>
      <c r="H96" s="4"/>
      <c r="I96" s="4"/>
      <c r="J96" s="4"/>
      <c r="K96" s="4"/>
      <c r="L96" s="4"/>
      <c r="M96" s="4"/>
      <c r="N96" s="4"/>
      <c r="O96" s="4"/>
    </row>
    <row r="97" spans="4:15" x14ac:dyDescent="0.2">
      <c r="D97" s="5"/>
      <c r="E97" s="5"/>
      <c r="F97" s="5"/>
      <c r="G97" s="4"/>
      <c r="H97" s="4"/>
      <c r="I97" s="4"/>
      <c r="J97" s="4"/>
      <c r="K97" s="4"/>
      <c r="L97" s="4"/>
      <c r="M97" s="4"/>
      <c r="N97" s="4"/>
      <c r="O97" s="4"/>
    </row>
    <row r="98" spans="4:15" x14ac:dyDescent="0.2">
      <c r="D98" s="5"/>
      <c r="E98" s="5"/>
      <c r="F98" s="5"/>
      <c r="G98" s="4"/>
      <c r="H98" s="4"/>
      <c r="I98" s="4"/>
      <c r="J98" s="4"/>
      <c r="K98" s="4"/>
      <c r="L98" s="4"/>
      <c r="M98" s="4"/>
      <c r="N98" s="4"/>
      <c r="O98" s="4"/>
    </row>
    <row r="99" spans="4:15" x14ac:dyDescent="0.2">
      <c r="D99" s="5"/>
      <c r="E99" s="5"/>
      <c r="F99" s="5"/>
      <c r="G99" s="4"/>
      <c r="H99" s="4"/>
      <c r="I99" s="4"/>
      <c r="J99" s="4"/>
      <c r="K99" s="4"/>
      <c r="L99" s="4"/>
      <c r="M99" s="4"/>
      <c r="N99" s="4"/>
      <c r="O99" s="4"/>
    </row>
    <row r="100" spans="4:15" x14ac:dyDescent="0.2">
      <c r="D100" s="5"/>
      <c r="E100" s="5"/>
      <c r="F100" s="5"/>
      <c r="G100" s="4"/>
      <c r="H100" s="4"/>
      <c r="I100" s="4"/>
      <c r="J100" s="4"/>
      <c r="K100" s="4"/>
      <c r="L100" s="4"/>
      <c r="M100" s="4"/>
      <c r="N100" s="4"/>
      <c r="O100" s="4"/>
    </row>
    <row r="101" spans="4:15" x14ac:dyDescent="0.2">
      <c r="D101" s="5"/>
      <c r="E101" s="5"/>
      <c r="F101" s="5"/>
      <c r="G101" s="4"/>
      <c r="H101" s="4"/>
      <c r="I101" s="4"/>
      <c r="J101" s="4"/>
      <c r="K101" s="4"/>
      <c r="L101" s="4"/>
      <c r="M101" s="4"/>
      <c r="N101" s="4"/>
      <c r="O101" s="4"/>
    </row>
    <row r="102" spans="4:15" x14ac:dyDescent="0.2">
      <c r="D102" s="5"/>
      <c r="E102" s="5"/>
      <c r="F102" s="5"/>
      <c r="G102" s="4"/>
      <c r="H102" s="4"/>
      <c r="I102" s="4"/>
      <c r="J102" s="4"/>
      <c r="K102" s="4"/>
      <c r="L102" s="4"/>
      <c r="M102" s="4"/>
      <c r="N102" s="4"/>
      <c r="O102" s="4"/>
    </row>
  </sheetData>
  <sortState xmlns:xlrd2="http://schemas.microsoft.com/office/spreadsheetml/2017/richdata2" ref="A3:BI46">
    <sortCondition descending="1" ref="BI3:BI46"/>
  </sortState>
  <mergeCells count="7">
    <mergeCell ref="BK9:BO9"/>
    <mergeCell ref="BK16:BO16"/>
    <mergeCell ref="C1:O1"/>
    <mergeCell ref="P1:AA1"/>
    <mergeCell ref="AB1:AM1"/>
    <mergeCell ref="AN1:AY1"/>
    <mergeCell ref="BK2:B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2510-4091-493A-9580-AE8515AE2322}">
  <dimension ref="A1:BC58"/>
  <sheetViews>
    <sheetView showGridLines="0" workbookViewId="0">
      <selection activeCell="M2" sqref="M2:M17"/>
    </sheetView>
  </sheetViews>
  <sheetFormatPr defaultRowHeight="11.25" x14ac:dyDescent="0.2"/>
  <cols>
    <col min="1" max="1" width="16" bestFit="1" customWidth="1"/>
    <col min="2" max="2" width="6.33203125" bestFit="1" customWidth="1"/>
    <col min="3" max="3" width="2.83203125" style="1" bestFit="1" customWidth="1"/>
    <col min="4" max="5" width="2" style="1" bestFit="1" customWidth="1"/>
    <col min="6" max="6" width="5.5" style="2" hidden="1" customWidth="1"/>
    <col min="7" max="7" width="4" style="1" hidden="1" customWidth="1"/>
    <col min="8" max="8" width="5.6640625" style="1" hidden="1" customWidth="1"/>
    <col min="9" max="9" width="6.1640625" style="1" bestFit="1" customWidth="1"/>
    <col min="10" max="10" width="3.1640625" style="1" bestFit="1" customWidth="1"/>
    <col min="11" max="12" width="3.1640625" style="1" hidden="1" customWidth="1"/>
    <col min="13" max="13" width="6.1640625" style="1" bestFit="1" customWidth="1"/>
    <col min="14" max="14" width="5" style="1" bestFit="1" customWidth="1"/>
    <col min="16" max="16" width="16" bestFit="1" customWidth="1"/>
    <col min="17" max="17" width="6.33203125" bestFit="1" customWidth="1"/>
    <col min="18" max="18" width="5.5" hidden="1" customWidth="1"/>
    <col min="19" max="19" width="4" hidden="1" customWidth="1"/>
    <col min="20" max="20" width="5.6640625" hidden="1" customWidth="1"/>
    <col min="21" max="21" width="6.1640625" hidden="1" customWidth="1"/>
    <col min="22" max="22" width="4.1640625" hidden="1" customWidth="1"/>
    <col min="23" max="23" width="8.33203125" hidden="1" customWidth="1"/>
    <col min="24" max="24" width="6.83203125" hidden="1" customWidth="1"/>
    <col min="25" max="25" width="6.1640625" bestFit="1" customWidth="1"/>
    <col min="27" max="27" width="16" bestFit="1" customWidth="1"/>
    <col min="28" max="28" width="6.33203125" bestFit="1" customWidth="1"/>
    <col min="29" max="29" width="5.5" hidden="1" customWidth="1"/>
    <col min="30" max="30" width="4" hidden="1" customWidth="1"/>
    <col min="31" max="31" width="5.6640625" hidden="1" customWidth="1"/>
    <col min="32" max="32" width="6.1640625" hidden="1" customWidth="1"/>
    <col min="33" max="33" width="4.1640625" hidden="1" customWidth="1"/>
    <col min="34" max="34" width="8.33203125" hidden="1" customWidth="1"/>
    <col min="35" max="35" width="6.83203125" hidden="1" customWidth="1"/>
    <col min="36" max="36" width="6.1640625" bestFit="1" customWidth="1"/>
    <col min="38" max="38" width="16" bestFit="1" customWidth="1"/>
    <col min="39" max="39" width="6.33203125" bestFit="1" customWidth="1"/>
    <col min="40" max="40" width="5.5" hidden="1" customWidth="1"/>
    <col min="41" max="41" width="4" hidden="1" customWidth="1"/>
    <col min="42" max="42" width="5.6640625" hidden="1" customWidth="1"/>
    <col min="43" max="43" width="6.1640625" hidden="1" customWidth="1"/>
    <col min="44" max="44" width="4.1640625" hidden="1" customWidth="1"/>
    <col min="45" max="45" width="8.33203125" hidden="1" customWidth="1"/>
    <col min="46" max="46" width="6.83203125" hidden="1" customWidth="1"/>
    <col min="47" max="47" width="6.1640625" bestFit="1" customWidth="1"/>
    <col min="54" max="54" width="16" bestFit="1" customWidth="1"/>
  </cols>
  <sheetData>
    <row r="1" spans="1:55" x14ac:dyDescent="0.2">
      <c r="A1" t="s">
        <v>33</v>
      </c>
      <c r="B1" t="s">
        <v>29</v>
      </c>
      <c r="C1" s="1" t="s">
        <v>26</v>
      </c>
      <c r="D1" s="1" t="s">
        <v>27</v>
      </c>
      <c r="E1" s="1" t="s">
        <v>28</v>
      </c>
      <c r="F1" s="2" t="s">
        <v>21</v>
      </c>
      <c r="G1" s="1" t="s">
        <v>32</v>
      </c>
      <c r="H1" s="1" t="s">
        <v>63</v>
      </c>
      <c r="I1" s="1" t="s">
        <v>51</v>
      </c>
      <c r="J1" s="1" t="s">
        <v>50</v>
      </c>
      <c r="K1" s="1" t="s">
        <v>32</v>
      </c>
      <c r="L1" s="1" t="s">
        <v>66</v>
      </c>
      <c r="M1" s="1" t="s">
        <v>67</v>
      </c>
      <c r="N1" s="1" t="s">
        <v>34</v>
      </c>
      <c r="P1" t="s">
        <v>23</v>
      </c>
      <c r="Q1" t="s">
        <v>29</v>
      </c>
      <c r="R1" t="s">
        <v>21</v>
      </c>
      <c r="S1" t="s">
        <v>32</v>
      </c>
      <c r="T1" t="s">
        <v>63</v>
      </c>
      <c r="U1" t="s">
        <v>61</v>
      </c>
      <c r="V1" t="s">
        <v>62</v>
      </c>
      <c r="W1" t="s">
        <v>64</v>
      </c>
      <c r="X1" t="s">
        <v>65</v>
      </c>
      <c r="Y1" t="s">
        <v>22</v>
      </c>
      <c r="AA1" t="s">
        <v>24</v>
      </c>
      <c r="AB1" t="s">
        <v>29</v>
      </c>
      <c r="AC1" t="s">
        <v>21</v>
      </c>
      <c r="AD1" t="s">
        <v>32</v>
      </c>
      <c r="AE1" t="s">
        <v>63</v>
      </c>
      <c r="AF1" t="s">
        <v>61</v>
      </c>
      <c r="AG1" t="s">
        <v>62</v>
      </c>
      <c r="AH1" t="s">
        <v>64</v>
      </c>
      <c r="AI1" t="s">
        <v>65</v>
      </c>
      <c r="AJ1" t="s">
        <v>22</v>
      </c>
      <c r="AL1" t="s">
        <v>25</v>
      </c>
      <c r="AM1" t="s">
        <v>29</v>
      </c>
      <c r="AN1" t="s">
        <v>21</v>
      </c>
      <c r="AO1" t="s">
        <v>32</v>
      </c>
      <c r="AP1" t="s">
        <v>63</v>
      </c>
      <c r="AQ1" t="s">
        <v>61</v>
      </c>
      <c r="AR1" t="s">
        <v>62</v>
      </c>
      <c r="AS1" t="s">
        <v>64</v>
      </c>
      <c r="AT1" t="s">
        <v>65</v>
      </c>
      <c r="AU1" t="s">
        <v>22</v>
      </c>
    </row>
    <row r="2" spans="1:55" x14ac:dyDescent="0.2">
      <c r="A2" t="s">
        <v>1</v>
      </c>
      <c r="B2" t="s">
        <v>83</v>
      </c>
      <c r="C2" s="1">
        <f t="shared" ref="C2:E17" si="0">COUNTIFS($P:$P,$A2,$Y:$Y,C$1)+COUNTIFS($AA:$AA,$A2,$AJ:$AJ,C$1)+COUNTIFS($AL:$AL,$A2,$AU:$AU,C$1)</f>
        <v>3</v>
      </c>
      <c r="D2" s="1">
        <f t="shared" si="0"/>
        <v>0</v>
      </c>
      <c r="E2" s="1">
        <f t="shared" si="0"/>
        <v>0</v>
      </c>
      <c r="I2" s="1">
        <f t="shared" ref="I2:I17" si="1">C2+E2*0.5</f>
        <v>3</v>
      </c>
      <c r="J2" s="1">
        <f t="shared" ref="J2:J17" si="2">RANK(I2,I:I,0)</f>
        <v>1</v>
      </c>
      <c r="M2" s="1">
        <f>(16-J2)*3</f>
        <v>45</v>
      </c>
      <c r="N2" s="1">
        <f t="shared" ref="N2:N17" si="3">RANK(M2,M:M,0)</f>
        <v>1</v>
      </c>
      <c r="P2" t="s">
        <v>60</v>
      </c>
      <c r="Q2" t="str">
        <f>VLOOKUP(P2,$A:$B,2,0)</f>
        <v>Pete</v>
      </c>
      <c r="Y2" t="s">
        <v>27</v>
      </c>
      <c r="AA2" t="s">
        <v>68</v>
      </c>
      <c r="AB2" t="str">
        <f>VLOOKUP(AA2,$A:$B,2,0)</f>
        <v>Pete</v>
      </c>
      <c r="AJ2" t="s">
        <v>26</v>
      </c>
      <c r="AL2" t="s">
        <v>17</v>
      </c>
      <c r="AM2" t="str">
        <f>VLOOKUP(AL2,$A:$B,2,0)</f>
        <v>Pete</v>
      </c>
      <c r="AU2" t="s">
        <v>27</v>
      </c>
      <c r="AX2">
        <f>COUNTIF(Players!B:B,A2)</f>
        <v>1</v>
      </c>
    </row>
    <row r="3" spans="1:55" x14ac:dyDescent="0.2">
      <c r="A3" t="s">
        <v>60</v>
      </c>
      <c r="B3" t="s">
        <v>81</v>
      </c>
      <c r="C3" s="1">
        <f t="shared" si="0"/>
        <v>2</v>
      </c>
      <c r="D3" s="1">
        <f t="shared" si="0"/>
        <v>1</v>
      </c>
      <c r="E3" s="1">
        <f t="shared" si="0"/>
        <v>0</v>
      </c>
      <c r="I3" s="1">
        <f t="shared" si="1"/>
        <v>2</v>
      </c>
      <c r="J3" s="1">
        <f t="shared" si="2"/>
        <v>2</v>
      </c>
      <c r="M3" s="1">
        <f t="shared" ref="M3:M17" si="4">(16-J3)*3</f>
        <v>42</v>
      </c>
      <c r="N3" s="1">
        <f t="shared" si="3"/>
        <v>2</v>
      </c>
      <c r="P3" t="s">
        <v>43</v>
      </c>
      <c r="Q3" t="str">
        <f t="shared" ref="Q3:Q5" si="5">VLOOKUP(P3,$A:$B,2,0)</f>
        <v>Pete</v>
      </c>
      <c r="Y3" t="s">
        <v>27</v>
      </c>
      <c r="AA3" t="s">
        <v>60</v>
      </c>
      <c r="AB3" t="str">
        <f t="shared" ref="AB3:AB5" si="6">VLOOKUP(AA3,$A:$B,2,0)</f>
        <v>Pete</v>
      </c>
      <c r="AJ3" t="s">
        <v>26</v>
      </c>
      <c r="AL3" t="s">
        <v>1</v>
      </c>
      <c r="AM3" t="str">
        <f t="shared" ref="AM3" si="7">VLOOKUP(AL3,$A:$B,2,0)</f>
        <v>Portal</v>
      </c>
      <c r="AU3" t="s">
        <v>26</v>
      </c>
      <c r="AX3">
        <f>COUNTIF(Players!B:B,A3)</f>
        <v>1</v>
      </c>
      <c r="BB3" t="s">
        <v>60</v>
      </c>
      <c r="BC3">
        <v>1</v>
      </c>
    </row>
    <row r="4" spans="1:55" x14ac:dyDescent="0.2">
      <c r="A4" t="s">
        <v>43</v>
      </c>
      <c r="B4" t="s">
        <v>81</v>
      </c>
      <c r="C4" s="1">
        <f t="shared" si="0"/>
        <v>2</v>
      </c>
      <c r="D4" s="1">
        <f t="shared" si="0"/>
        <v>1</v>
      </c>
      <c r="E4" s="1">
        <f t="shared" si="0"/>
        <v>0</v>
      </c>
      <c r="I4" s="1">
        <f t="shared" si="1"/>
        <v>2</v>
      </c>
      <c r="J4" s="1">
        <f t="shared" si="2"/>
        <v>2</v>
      </c>
      <c r="M4" s="1">
        <f t="shared" si="4"/>
        <v>42</v>
      </c>
      <c r="N4" s="1">
        <f t="shared" si="3"/>
        <v>2</v>
      </c>
      <c r="P4" t="s">
        <v>53</v>
      </c>
      <c r="Q4" t="str">
        <f t="shared" si="5"/>
        <v>Portal</v>
      </c>
      <c r="Y4" t="s">
        <v>26</v>
      </c>
      <c r="AA4" t="s">
        <v>37</v>
      </c>
      <c r="AB4" t="str">
        <f t="shared" si="6"/>
        <v>Portal</v>
      </c>
      <c r="AJ4" t="s">
        <v>27</v>
      </c>
      <c r="AX4">
        <f>COUNTIF(Players!B:B,A4)</f>
        <v>1</v>
      </c>
      <c r="BB4" t="s">
        <v>43</v>
      </c>
      <c r="BC4">
        <v>2</v>
      </c>
    </row>
    <row r="5" spans="1:55" x14ac:dyDescent="0.2">
      <c r="A5" t="s">
        <v>68</v>
      </c>
      <c r="B5" t="s">
        <v>81</v>
      </c>
      <c r="C5" s="1">
        <f t="shared" si="0"/>
        <v>2</v>
      </c>
      <c r="D5" s="1">
        <f t="shared" si="0"/>
        <v>1</v>
      </c>
      <c r="E5" s="1">
        <f t="shared" si="0"/>
        <v>0</v>
      </c>
      <c r="I5" s="1">
        <f t="shared" si="1"/>
        <v>2</v>
      </c>
      <c r="J5" s="1">
        <f t="shared" si="2"/>
        <v>2</v>
      </c>
      <c r="M5" s="1">
        <f t="shared" si="4"/>
        <v>42</v>
      </c>
      <c r="N5" s="1">
        <f t="shared" si="3"/>
        <v>2</v>
      </c>
      <c r="P5" t="s">
        <v>55</v>
      </c>
      <c r="Q5" t="str">
        <f t="shared" si="5"/>
        <v>Portal</v>
      </c>
      <c r="Y5" t="s">
        <v>26</v>
      </c>
      <c r="AA5" t="s">
        <v>55</v>
      </c>
      <c r="AB5" t="str">
        <f t="shared" si="6"/>
        <v>Portal</v>
      </c>
      <c r="AJ5" t="s">
        <v>27</v>
      </c>
      <c r="AL5" t="s">
        <v>43</v>
      </c>
      <c r="AM5" t="str">
        <f>VLOOKUP(AL5,$A:$B,2,0)</f>
        <v>Pete</v>
      </c>
      <c r="AU5" t="s">
        <v>26</v>
      </c>
      <c r="AX5">
        <f>COUNTIF(Players!B:B,A5)</f>
        <v>1</v>
      </c>
      <c r="BB5" t="s">
        <v>53</v>
      </c>
      <c r="BC5">
        <v>3</v>
      </c>
    </row>
    <row r="6" spans="1:55" x14ac:dyDescent="0.2">
      <c r="A6" t="s">
        <v>74</v>
      </c>
      <c r="B6" t="s">
        <v>81</v>
      </c>
      <c r="C6" s="1">
        <f t="shared" si="0"/>
        <v>2</v>
      </c>
      <c r="D6" s="1">
        <f t="shared" si="0"/>
        <v>1</v>
      </c>
      <c r="E6" s="1">
        <f t="shared" si="0"/>
        <v>0</v>
      </c>
      <c r="I6" s="1">
        <f t="shared" si="1"/>
        <v>2</v>
      </c>
      <c r="J6" s="1">
        <f t="shared" si="2"/>
        <v>2</v>
      </c>
      <c r="M6" s="1">
        <f t="shared" si="4"/>
        <v>42</v>
      </c>
      <c r="N6" s="1">
        <f t="shared" si="3"/>
        <v>2</v>
      </c>
      <c r="AL6" t="s">
        <v>76</v>
      </c>
      <c r="AM6" t="str">
        <f>VLOOKUP(AL6,$A:$B,2,0)</f>
        <v>Portal</v>
      </c>
      <c r="AU6" t="s">
        <v>27</v>
      </c>
      <c r="AX6">
        <f>COUNTIF(Players!B:B,A6)</f>
        <v>1</v>
      </c>
      <c r="BB6" t="s">
        <v>55</v>
      </c>
      <c r="BC6">
        <v>4</v>
      </c>
    </row>
    <row r="7" spans="1:55" x14ac:dyDescent="0.2">
      <c r="A7" t="s">
        <v>53</v>
      </c>
      <c r="B7" t="s">
        <v>83</v>
      </c>
      <c r="C7" s="1">
        <f t="shared" si="0"/>
        <v>2</v>
      </c>
      <c r="D7" s="1">
        <f t="shared" si="0"/>
        <v>1</v>
      </c>
      <c r="E7" s="1">
        <f t="shared" si="0"/>
        <v>0</v>
      </c>
      <c r="I7" s="1">
        <f t="shared" si="1"/>
        <v>2</v>
      </c>
      <c r="J7" s="1">
        <f t="shared" si="2"/>
        <v>2</v>
      </c>
      <c r="M7" s="1">
        <f t="shared" si="4"/>
        <v>42</v>
      </c>
      <c r="N7" s="1">
        <f t="shared" si="3"/>
        <v>2</v>
      </c>
      <c r="P7" t="s">
        <v>14</v>
      </c>
      <c r="Q7" t="str">
        <f>VLOOKUP(P7,$A:$B,2,0)</f>
        <v>Pete</v>
      </c>
      <c r="Y7" t="s">
        <v>26</v>
      </c>
      <c r="AA7" t="s">
        <v>43</v>
      </c>
      <c r="AB7" t="str">
        <f>VLOOKUP(AA7,$A:$B,2,0)</f>
        <v>Pete</v>
      </c>
      <c r="AJ7" t="s">
        <v>26</v>
      </c>
      <c r="AX7">
        <f>COUNTIF(Players!B:B,A7)</f>
        <v>1</v>
      </c>
      <c r="BC7">
        <v>5</v>
      </c>
    </row>
    <row r="8" spans="1:55" x14ac:dyDescent="0.2">
      <c r="A8" t="s">
        <v>55</v>
      </c>
      <c r="B8" t="s">
        <v>83</v>
      </c>
      <c r="C8" s="1">
        <f t="shared" si="0"/>
        <v>2</v>
      </c>
      <c r="D8" s="1">
        <f t="shared" si="0"/>
        <v>1</v>
      </c>
      <c r="E8" s="1">
        <f t="shared" si="0"/>
        <v>0</v>
      </c>
      <c r="I8" s="1">
        <f t="shared" si="1"/>
        <v>2</v>
      </c>
      <c r="J8" s="1">
        <f t="shared" si="2"/>
        <v>2</v>
      </c>
      <c r="M8" s="1">
        <f t="shared" si="4"/>
        <v>42</v>
      </c>
      <c r="N8" s="1">
        <f t="shared" si="3"/>
        <v>2</v>
      </c>
      <c r="P8" t="s">
        <v>17</v>
      </c>
      <c r="Q8" t="str">
        <f t="shared" ref="Q8:Q10" si="8">VLOOKUP(P8,$A:$B,2,0)</f>
        <v>Pete</v>
      </c>
      <c r="Y8" t="s">
        <v>26</v>
      </c>
      <c r="AA8" t="s">
        <v>0</v>
      </c>
      <c r="AB8" t="str">
        <f t="shared" ref="AB8:AB10" si="9">VLOOKUP(AA8,$A:$B,2,0)</f>
        <v>Pete</v>
      </c>
      <c r="AJ8" t="s">
        <v>26</v>
      </c>
      <c r="AL8" t="s">
        <v>0</v>
      </c>
      <c r="AM8" t="str">
        <f>VLOOKUP(AL8,$A:$B,2,0)</f>
        <v>Pete</v>
      </c>
      <c r="AU8" t="s">
        <v>27</v>
      </c>
      <c r="AX8">
        <f>COUNTIF(Players!B:B,A8)</f>
        <v>1</v>
      </c>
      <c r="BB8" t="s">
        <v>14</v>
      </c>
      <c r="BC8">
        <v>6</v>
      </c>
    </row>
    <row r="9" spans="1:55" x14ac:dyDescent="0.2">
      <c r="A9" t="s">
        <v>18</v>
      </c>
      <c r="B9" t="s">
        <v>83</v>
      </c>
      <c r="C9" s="1">
        <f t="shared" si="0"/>
        <v>2</v>
      </c>
      <c r="D9" s="1">
        <f t="shared" si="0"/>
        <v>1</v>
      </c>
      <c r="E9" s="1">
        <f t="shared" si="0"/>
        <v>0</v>
      </c>
      <c r="I9" s="1">
        <f t="shared" si="1"/>
        <v>2</v>
      </c>
      <c r="J9" s="1">
        <f t="shared" si="2"/>
        <v>2</v>
      </c>
      <c r="M9" s="1">
        <f t="shared" si="4"/>
        <v>42</v>
      </c>
      <c r="N9" s="1">
        <f t="shared" si="3"/>
        <v>2</v>
      </c>
      <c r="P9" t="s">
        <v>76</v>
      </c>
      <c r="Q9" t="str">
        <f t="shared" si="8"/>
        <v>Portal</v>
      </c>
      <c r="Y9" t="s">
        <v>27</v>
      </c>
      <c r="AA9" t="s">
        <v>76</v>
      </c>
      <c r="AB9" t="str">
        <f t="shared" si="9"/>
        <v>Portal</v>
      </c>
      <c r="AJ9" t="s">
        <v>27</v>
      </c>
      <c r="AL9" t="s">
        <v>55</v>
      </c>
      <c r="AM9" t="str">
        <f t="shared" ref="AM9" si="10">VLOOKUP(AL9,$A:$B,2,0)</f>
        <v>Portal</v>
      </c>
      <c r="AU9" t="s">
        <v>26</v>
      </c>
      <c r="AX9">
        <f>COUNTIF(Players!B:B,A9)</f>
        <v>1</v>
      </c>
      <c r="BB9" t="s">
        <v>17</v>
      </c>
      <c r="BC9">
        <v>7</v>
      </c>
    </row>
    <row r="10" spans="1:55" x14ac:dyDescent="0.2">
      <c r="A10" t="s">
        <v>57</v>
      </c>
      <c r="B10" t="s">
        <v>83</v>
      </c>
      <c r="C10" s="1">
        <f t="shared" si="0"/>
        <v>2</v>
      </c>
      <c r="D10" s="1">
        <f t="shared" si="0"/>
        <v>1</v>
      </c>
      <c r="E10" s="1">
        <f t="shared" si="0"/>
        <v>0</v>
      </c>
      <c r="I10" s="1">
        <f t="shared" si="1"/>
        <v>2</v>
      </c>
      <c r="J10" s="1">
        <f t="shared" si="2"/>
        <v>2</v>
      </c>
      <c r="M10" s="1">
        <f t="shared" si="4"/>
        <v>42</v>
      </c>
      <c r="N10" s="1">
        <f t="shared" si="3"/>
        <v>2</v>
      </c>
      <c r="P10" t="s">
        <v>18</v>
      </c>
      <c r="Q10" t="str">
        <f t="shared" si="8"/>
        <v>Portal</v>
      </c>
      <c r="Y10" t="s">
        <v>27</v>
      </c>
      <c r="AA10" t="s">
        <v>40</v>
      </c>
      <c r="AB10" t="str">
        <f t="shared" si="9"/>
        <v>Portal</v>
      </c>
      <c r="AJ10" t="s">
        <v>27</v>
      </c>
      <c r="AX10">
        <f>COUNTIF(Players!B:B,A10)</f>
        <v>1</v>
      </c>
      <c r="BB10" t="s">
        <v>76</v>
      </c>
      <c r="BC10">
        <v>8</v>
      </c>
    </row>
    <row r="11" spans="1:55" x14ac:dyDescent="0.2">
      <c r="A11" t="s">
        <v>40</v>
      </c>
      <c r="B11" t="s">
        <v>83</v>
      </c>
      <c r="C11" s="1">
        <f t="shared" si="0"/>
        <v>2</v>
      </c>
      <c r="D11" s="1">
        <f t="shared" si="0"/>
        <v>1</v>
      </c>
      <c r="E11" s="1">
        <f t="shared" si="0"/>
        <v>0</v>
      </c>
      <c r="I11" s="1">
        <f t="shared" si="1"/>
        <v>2</v>
      </c>
      <c r="J11" s="1">
        <f t="shared" si="2"/>
        <v>2</v>
      </c>
      <c r="M11" s="1">
        <f t="shared" si="4"/>
        <v>42</v>
      </c>
      <c r="N11" s="1">
        <f t="shared" si="3"/>
        <v>2</v>
      </c>
      <c r="AL11" t="s">
        <v>60</v>
      </c>
      <c r="AM11" t="str">
        <f>VLOOKUP(AL11,$A:$B,2,0)</f>
        <v>Pete</v>
      </c>
      <c r="AU11" t="s">
        <v>26</v>
      </c>
      <c r="AX11">
        <f>COUNTIF(Players!B:B,A11)</f>
        <v>1</v>
      </c>
      <c r="BB11" t="s">
        <v>18</v>
      </c>
      <c r="BC11">
        <v>9</v>
      </c>
    </row>
    <row r="12" spans="1:55" x14ac:dyDescent="0.2">
      <c r="A12" t="s">
        <v>14</v>
      </c>
      <c r="B12" t="s">
        <v>81</v>
      </c>
      <c r="C12" s="1">
        <f t="shared" si="0"/>
        <v>1</v>
      </c>
      <c r="D12" s="1">
        <f t="shared" si="0"/>
        <v>2</v>
      </c>
      <c r="E12" s="1">
        <f t="shared" si="0"/>
        <v>0</v>
      </c>
      <c r="I12" s="1">
        <f t="shared" si="1"/>
        <v>1</v>
      </c>
      <c r="J12" s="1">
        <f t="shared" si="2"/>
        <v>11</v>
      </c>
      <c r="M12" s="1">
        <f t="shared" si="4"/>
        <v>15</v>
      </c>
      <c r="N12" s="1">
        <f t="shared" si="3"/>
        <v>11</v>
      </c>
      <c r="P12" t="s">
        <v>68</v>
      </c>
      <c r="Q12" t="str">
        <f>VLOOKUP(P12,$A:$B,2,0)</f>
        <v>Pete</v>
      </c>
      <c r="Y12" t="s">
        <v>26</v>
      </c>
      <c r="AA12" t="s">
        <v>74</v>
      </c>
      <c r="AB12" t="str">
        <f>VLOOKUP(AA12,$A:$B,2,0)</f>
        <v>Pete</v>
      </c>
      <c r="AJ12" t="s">
        <v>27</v>
      </c>
      <c r="AL12" t="s">
        <v>53</v>
      </c>
      <c r="AM12" t="str">
        <f>VLOOKUP(AL12,$A:$B,2,0)</f>
        <v>Portal</v>
      </c>
      <c r="AU12" t="s">
        <v>27</v>
      </c>
      <c r="AX12">
        <f>COUNTIF(Players!B:B,A12)</f>
        <v>1</v>
      </c>
      <c r="BC12">
        <v>10</v>
      </c>
    </row>
    <row r="13" spans="1:55" x14ac:dyDescent="0.2">
      <c r="A13" t="s">
        <v>17</v>
      </c>
      <c r="B13" t="s">
        <v>81</v>
      </c>
      <c r="C13" s="1">
        <f t="shared" si="0"/>
        <v>1</v>
      </c>
      <c r="D13" s="1">
        <f t="shared" si="0"/>
        <v>2</v>
      </c>
      <c r="E13" s="1">
        <f t="shared" si="0"/>
        <v>0</v>
      </c>
      <c r="I13" s="1">
        <f t="shared" si="1"/>
        <v>1</v>
      </c>
      <c r="J13" s="1">
        <f t="shared" si="2"/>
        <v>11</v>
      </c>
      <c r="M13" s="1">
        <f t="shared" si="4"/>
        <v>15</v>
      </c>
      <c r="N13" s="1">
        <f t="shared" si="3"/>
        <v>11</v>
      </c>
      <c r="P13" t="s">
        <v>74</v>
      </c>
      <c r="Q13" t="str">
        <f t="shared" ref="Q13:Q15" si="11">VLOOKUP(P13,$A:$B,2,0)</f>
        <v>Pete</v>
      </c>
      <c r="Y13" t="s">
        <v>26</v>
      </c>
      <c r="AA13" t="s">
        <v>39</v>
      </c>
      <c r="AB13" t="str">
        <f t="shared" ref="AB13:AB15" si="12">VLOOKUP(AA13,$A:$B,2,0)</f>
        <v>Pete</v>
      </c>
      <c r="AJ13" t="s">
        <v>27</v>
      </c>
      <c r="AX13">
        <f>COUNTIF(Players!B:B,A13)</f>
        <v>1</v>
      </c>
      <c r="BB13" t="s">
        <v>68</v>
      </c>
      <c r="BC13">
        <v>11</v>
      </c>
    </row>
    <row r="14" spans="1:55" x14ac:dyDescent="0.2">
      <c r="A14" t="s">
        <v>0</v>
      </c>
      <c r="B14" t="s">
        <v>81</v>
      </c>
      <c r="C14" s="1">
        <f t="shared" si="0"/>
        <v>1</v>
      </c>
      <c r="D14" s="1">
        <f t="shared" si="0"/>
        <v>2</v>
      </c>
      <c r="E14" s="1">
        <f t="shared" si="0"/>
        <v>0</v>
      </c>
      <c r="I14" s="1">
        <f t="shared" si="1"/>
        <v>1</v>
      </c>
      <c r="J14" s="1">
        <f t="shared" si="2"/>
        <v>11</v>
      </c>
      <c r="M14" s="1">
        <f t="shared" si="4"/>
        <v>15</v>
      </c>
      <c r="N14" s="1">
        <f t="shared" si="3"/>
        <v>11</v>
      </c>
      <c r="P14" t="s">
        <v>57</v>
      </c>
      <c r="Q14" t="str">
        <f t="shared" si="11"/>
        <v>Portal</v>
      </c>
      <c r="Y14" t="s">
        <v>27</v>
      </c>
      <c r="AA14" t="s">
        <v>57</v>
      </c>
      <c r="AB14" t="str">
        <f t="shared" si="12"/>
        <v>Portal</v>
      </c>
      <c r="AJ14" t="s">
        <v>26</v>
      </c>
      <c r="AL14" t="s">
        <v>68</v>
      </c>
      <c r="AM14" t="str">
        <f>VLOOKUP(AL14,$A:$B,2,0)</f>
        <v>Pete</v>
      </c>
      <c r="AU14" t="s">
        <v>27</v>
      </c>
      <c r="AX14">
        <f>COUNTIF(Players!B:B,A14)</f>
        <v>1</v>
      </c>
      <c r="BB14" t="s">
        <v>74</v>
      </c>
      <c r="BC14">
        <v>12</v>
      </c>
    </row>
    <row r="15" spans="1:55" x14ac:dyDescent="0.2">
      <c r="A15" t="s">
        <v>39</v>
      </c>
      <c r="B15" t="s">
        <v>81</v>
      </c>
      <c r="C15" s="1">
        <f t="shared" si="0"/>
        <v>0</v>
      </c>
      <c r="D15" s="1">
        <f t="shared" si="0"/>
        <v>3</v>
      </c>
      <c r="E15" s="1">
        <f t="shared" si="0"/>
        <v>0</v>
      </c>
      <c r="I15" s="1">
        <f t="shared" si="1"/>
        <v>0</v>
      </c>
      <c r="J15" s="1">
        <f t="shared" si="2"/>
        <v>14</v>
      </c>
      <c r="M15" s="1">
        <f t="shared" si="4"/>
        <v>6</v>
      </c>
      <c r="N15" s="1">
        <f t="shared" si="3"/>
        <v>14</v>
      </c>
      <c r="P15" t="s">
        <v>37</v>
      </c>
      <c r="Q15" t="str">
        <f t="shared" si="11"/>
        <v>Portal</v>
      </c>
      <c r="Y15" t="s">
        <v>27</v>
      </c>
      <c r="AA15" t="s">
        <v>53</v>
      </c>
      <c r="AB15" t="str">
        <f t="shared" si="12"/>
        <v>Portal</v>
      </c>
      <c r="AJ15" t="s">
        <v>26</v>
      </c>
      <c r="AL15" t="s">
        <v>40</v>
      </c>
      <c r="AM15" t="str">
        <f t="shared" ref="AM15" si="13">VLOOKUP(AL15,$A:$B,2,0)</f>
        <v>Portal</v>
      </c>
      <c r="AU15" t="s">
        <v>26</v>
      </c>
      <c r="AX15">
        <f>COUNTIF(Players!B:B,A15)</f>
        <v>1</v>
      </c>
      <c r="BB15" t="s">
        <v>57</v>
      </c>
      <c r="BC15">
        <v>13</v>
      </c>
    </row>
    <row r="16" spans="1:55" x14ac:dyDescent="0.2">
      <c r="A16" t="s">
        <v>76</v>
      </c>
      <c r="B16" t="s">
        <v>83</v>
      </c>
      <c r="C16" s="1">
        <f t="shared" si="0"/>
        <v>0</v>
      </c>
      <c r="D16" s="1">
        <f t="shared" si="0"/>
        <v>3</v>
      </c>
      <c r="E16" s="1">
        <f t="shared" si="0"/>
        <v>0</v>
      </c>
      <c r="I16" s="1">
        <f t="shared" si="1"/>
        <v>0</v>
      </c>
      <c r="J16" s="1">
        <f t="shared" si="2"/>
        <v>14</v>
      </c>
      <c r="M16" s="1">
        <f t="shared" si="4"/>
        <v>6</v>
      </c>
      <c r="N16" s="1">
        <f t="shared" si="3"/>
        <v>14</v>
      </c>
      <c r="AX16">
        <f>COUNTIF(Players!B:B,A16)</f>
        <v>1</v>
      </c>
      <c r="BB16" t="s">
        <v>37</v>
      </c>
      <c r="BC16">
        <v>14</v>
      </c>
    </row>
    <row r="17" spans="1:55" x14ac:dyDescent="0.2">
      <c r="A17" t="s">
        <v>37</v>
      </c>
      <c r="B17" t="s">
        <v>83</v>
      </c>
      <c r="C17" s="1">
        <f t="shared" si="0"/>
        <v>0</v>
      </c>
      <c r="D17" s="1">
        <f t="shared" si="0"/>
        <v>3</v>
      </c>
      <c r="E17" s="1">
        <f t="shared" si="0"/>
        <v>0</v>
      </c>
      <c r="I17" s="1">
        <f t="shared" si="1"/>
        <v>0</v>
      </c>
      <c r="J17" s="1">
        <f t="shared" si="2"/>
        <v>14</v>
      </c>
      <c r="M17" s="1">
        <f t="shared" si="4"/>
        <v>6</v>
      </c>
      <c r="N17" s="1">
        <f t="shared" si="3"/>
        <v>14</v>
      </c>
      <c r="P17" t="s">
        <v>0</v>
      </c>
      <c r="Q17" t="str">
        <f>VLOOKUP(P17,$A:$B,2,0)</f>
        <v>Pete</v>
      </c>
      <c r="Y17" t="s">
        <v>27</v>
      </c>
      <c r="AA17" t="s">
        <v>17</v>
      </c>
      <c r="AB17" t="str">
        <f>VLOOKUP(AA17,$A:$B,2,0)</f>
        <v>Pete</v>
      </c>
      <c r="AJ17" t="s">
        <v>27</v>
      </c>
      <c r="AL17" t="s">
        <v>14</v>
      </c>
      <c r="AM17" t="str">
        <f>VLOOKUP(AL17,$A:$B,2,0)</f>
        <v>Pete</v>
      </c>
      <c r="AU17" t="s">
        <v>27</v>
      </c>
      <c r="AX17">
        <f>COUNTIF(Players!B:B,A17)</f>
        <v>1</v>
      </c>
      <c r="BC17">
        <v>15</v>
      </c>
    </row>
    <row r="18" spans="1:55" x14ac:dyDescent="0.2">
      <c r="P18" t="s">
        <v>39</v>
      </c>
      <c r="Q18" t="str">
        <f t="shared" ref="Q18:Q20" si="14">VLOOKUP(P18,$A:$B,2,0)</f>
        <v>Pete</v>
      </c>
      <c r="Y18" t="s">
        <v>27</v>
      </c>
      <c r="AA18" t="s">
        <v>14</v>
      </c>
      <c r="AB18" t="str">
        <f t="shared" ref="AB18:AB20" si="15">VLOOKUP(AA18,$A:$B,2,0)</f>
        <v>Pete</v>
      </c>
      <c r="AJ18" t="s">
        <v>27</v>
      </c>
      <c r="AL18" t="s">
        <v>57</v>
      </c>
      <c r="AM18" t="str">
        <f>VLOOKUP(AL18,$A:$B,2,0)</f>
        <v>Portal</v>
      </c>
      <c r="AU18" t="s">
        <v>26</v>
      </c>
      <c r="BB18" t="s">
        <v>0</v>
      </c>
      <c r="BC18">
        <v>16</v>
      </c>
    </row>
    <row r="19" spans="1:55" x14ac:dyDescent="0.2">
      <c r="P19" t="s">
        <v>1</v>
      </c>
      <c r="Q19" t="str">
        <f t="shared" si="14"/>
        <v>Portal</v>
      </c>
      <c r="Y19" t="s">
        <v>26</v>
      </c>
      <c r="AA19" t="s">
        <v>1</v>
      </c>
      <c r="AB19" t="str">
        <f t="shared" si="15"/>
        <v>Portal</v>
      </c>
      <c r="AJ19" t="s">
        <v>26</v>
      </c>
      <c r="BB19" t="s">
        <v>39</v>
      </c>
      <c r="BC19">
        <v>17</v>
      </c>
    </row>
    <row r="20" spans="1:55" x14ac:dyDescent="0.2">
      <c r="P20" t="s">
        <v>40</v>
      </c>
      <c r="Q20" t="str">
        <f t="shared" si="14"/>
        <v>Portal</v>
      </c>
      <c r="Y20" t="s">
        <v>26</v>
      </c>
      <c r="AA20" t="s">
        <v>18</v>
      </c>
      <c r="AB20" t="str">
        <f t="shared" si="15"/>
        <v>Portal</v>
      </c>
      <c r="AJ20" t="s">
        <v>26</v>
      </c>
      <c r="AL20" t="s">
        <v>74</v>
      </c>
      <c r="AM20" t="str">
        <f>VLOOKUP(AL20,$A:$B,2,0)</f>
        <v>Pete</v>
      </c>
      <c r="AU20" t="s">
        <v>26</v>
      </c>
      <c r="BB20" t="s">
        <v>1</v>
      </c>
      <c r="BC20">
        <v>18</v>
      </c>
    </row>
    <row r="21" spans="1:55" x14ac:dyDescent="0.2">
      <c r="AL21" t="s">
        <v>37</v>
      </c>
      <c r="AM21" t="str">
        <f t="shared" ref="AM21" si="16">VLOOKUP(AL21,$A:$B,2,0)</f>
        <v>Portal</v>
      </c>
      <c r="AU21" t="s">
        <v>27</v>
      </c>
      <c r="BB21" t="s">
        <v>40</v>
      </c>
      <c r="BC21">
        <v>19</v>
      </c>
    </row>
    <row r="22" spans="1:55" x14ac:dyDescent="0.2">
      <c r="BC22">
        <v>20</v>
      </c>
    </row>
    <row r="23" spans="1:55" x14ac:dyDescent="0.2">
      <c r="AL23" t="s">
        <v>39</v>
      </c>
      <c r="AM23" t="str">
        <f>VLOOKUP(AL23,$A:$B,2,0)</f>
        <v>Pete</v>
      </c>
      <c r="AU23" t="s">
        <v>27</v>
      </c>
    </row>
    <row r="24" spans="1:55" x14ac:dyDescent="0.2">
      <c r="AL24" t="s">
        <v>18</v>
      </c>
      <c r="AM24" t="str">
        <f>VLOOKUP(AL24,$A:$B,2,0)</f>
        <v>Portal</v>
      </c>
      <c r="AU24" t="s">
        <v>26</v>
      </c>
    </row>
    <row r="28" spans="1:55" x14ac:dyDescent="0.2">
      <c r="A28" t="s">
        <v>81</v>
      </c>
      <c r="B28">
        <f>COUNTIFS(Q:Q,A28,Y:Y,"W")/2+COUNTIFS(Q:Q,A28,Y:Y,"T")/4+COUNTIFS(AB:AB,A28,AJ:AJ,"W")/2+COUNTIFS(AB:AB,A28,AJ:AJ,"T")/4+COUNTIFS(AM:AM,A28,AU:AU,"W")/1+COUNTIFS(AM:AM,A28,AU:AU,"T")/2</f>
        <v>7</v>
      </c>
    </row>
    <row r="29" spans="1:55" x14ac:dyDescent="0.2">
      <c r="A29" t="s">
        <v>83</v>
      </c>
      <c r="B29">
        <f>COUNTIFS(Q:Q,A29,Y:Y,"W")/2+COUNTIFS(Q:Q,A29,Y:Y,"T")/4+COUNTIFS(AB:AB,A29,AJ:AJ,"W")/2+COUNTIFS(AB:AB,A29,AJ:AJ,"T")/4+COUNTIFS(AM:AM,A29,AU:AU,"W")/1+COUNTIFS(AM:AM,A29,AU:AU,"T")/2</f>
        <v>9</v>
      </c>
    </row>
    <row r="39" spans="16:36" x14ac:dyDescent="0.2">
      <c r="P39" t="str">
        <f>P2&amp;P3</f>
        <v>Shawn NoyAlex Lastra</v>
      </c>
      <c r="R39" t="str">
        <f>P3&amp;P2</f>
        <v>Alex LastraShawn Noy</v>
      </c>
      <c r="Y39" t="str">
        <f>Y2</f>
        <v>L</v>
      </c>
      <c r="AA39" t="str">
        <f>AA2&amp;AA3</f>
        <v>Boogie LastraShawn Noy</v>
      </c>
      <c r="AJ39" t="str">
        <f>AJ2</f>
        <v>W</v>
      </c>
    </row>
    <row r="40" spans="16:36" x14ac:dyDescent="0.2">
      <c r="P40" t="str">
        <f>P4&amp;P5</f>
        <v>Jo NoyAugie De Goytisolo</v>
      </c>
      <c r="R40" t="str">
        <f>P5&amp;P4</f>
        <v>Augie De GoytisoloJo Noy</v>
      </c>
      <c r="Y40" t="str">
        <f>Y4</f>
        <v>W</v>
      </c>
      <c r="AA40" t="str">
        <f>AA4&amp;AA5</f>
        <v>Stuart BriggleAugie De Goytisolo</v>
      </c>
      <c r="AJ40" t="str">
        <f>AJ4</f>
        <v>L</v>
      </c>
    </row>
    <row r="42" spans="16:36" x14ac:dyDescent="0.2">
      <c r="P42" t="str">
        <f>P7&amp;P8</f>
        <v>Danny YanezPete Cabrera</v>
      </c>
      <c r="R42" t="str">
        <f>P8&amp;P7</f>
        <v>Pete CabreraDanny Yanez</v>
      </c>
      <c r="Y42" t="str">
        <f>Y7</f>
        <v>W</v>
      </c>
      <c r="AA42" t="str">
        <f>AA7&amp;AA8</f>
        <v>Alex LastraVictor Riobueno</v>
      </c>
      <c r="AJ42" t="str">
        <f>AJ7</f>
        <v>W</v>
      </c>
    </row>
    <row r="43" spans="16:36" x14ac:dyDescent="0.2">
      <c r="P43" t="str">
        <f>P9&amp;P10</f>
        <v>Skippy RamirezJavi Portal</v>
      </c>
      <c r="R43" t="str">
        <f>P9&amp;P8</f>
        <v>Skippy RamirezPete Cabrera</v>
      </c>
      <c r="Y43" t="str">
        <f>Y9</f>
        <v>L</v>
      </c>
      <c r="AA43" t="str">
        <f>AA9&amp;AA10</f>
        <v>Skippy RamirezJavi Vargas</v>
      </c>
      <c r="AJ43" t="str">
        <f>AJ9</f>
        <v>L</v>
      </c>
    </row>
    <row r="45" spans="16:36" x14ac:dyDescent="0.2">
      <c r="P45" t="str">
        <f>P12&amp;P13</f>
        <v>Boogie LastraMario Martinez</v>
      </c>
      <c r="R45" t="str">
        <f>P13&amp;P12</f>
        <v>Mario MartinezBoogie Lastra</v>
      </c>
      <c r="Y45" t="str">
        <f>Y12</f>
        <v>W</v>
      </c>
      <c r="AA45" t="str">
        <f>AA12&amp;AA13</f>
        <v>Mario MartinezAndrew Areces</v>
      </c>
      <c r="AJ45" t="str">
        <f>AJ12</f>
        <v>L</v>
      </c>
    </row>
    <row r="46" spans="16:36" x14ac:dyDescent="0.2">
      <c r="P46" t="str">
        <f>P14&amp;P15</f>
        <v>Wes BriggleStuart Briggle</v>
      </c>
      <c r="R46" t="str">
        <f>P15&amp;P14</f>
        <v>Stuart BriggleWes Briggle</v>
      </c>
      <c r="Y46" t="str">
        <f>Y14</f>
        <v>L</v>
      </c>
      <c r="AA46" t="str">
        <f>AA14&amp;AA15</f>
        <v>Wes BriggleJo Noy</v>
      </c>
      <c r="AJ46" t="str">
        <f>AJ14</f>
        <v>W</v>
      </c>
    </row>
    <row r="48" spans="16:36" x14ac:dyDescent="0.2">
      <c r="P48" t="str">
        <f>P17&amp;P18</f>
        <v>Victor RiobuenoAndrew Areces</v>
      </c>
      <c r="R48" t="str">
        <f>P18&amp;P17</f>
        <v>Andrew ArecesVictor Riobueno</v>
      </c>
      <c r="Y48" t="str">
        <f>Y17</f>
        <v>L</v>
      </c>
      <c r="AA48" t="str">
        <f>AA17&amp;AA18</f>
        <v>Pete CabreraDanny Yanez</v>
      </c>
      <c r="AJ48" t="str">
        <f>AJ17</f>
        <v>L</v>
      </c>
    </row>
    <row r="49" spans="16:36" x14ac:dyDescent="0.2">
      <c r="P49" t="str">
        <f>P19&amp;P20</f>
        <v>Jordan PortalJavi Vargas</v>
      </c>
      <c r="R49" t="str">
        <f>P20&amp;P19</f>
        <v>Javi VargasJordan Portal</v>
      </c>
      <c r="Y49" t="str">
        <f>Y19</f>
        <v>W</v>
      </c>
      <c r="AA49" t="str">
        <f>AA19&amp;AA20</f>
        <v>Jordan PortalJavi Portal</v>
      </c>
      <c r="AJ49" t="str">
        <f>AJ19</f>
        <v>W</v>
      </c>
    </row>
    <row r="51" spans="16:36" x14ac:dyDescent="0.2">
      <c r="R51" t="str">
        <f>P23&amp;P22</f>
        <v/>
      </c>
    </row>
    <row r="52" spans="16:36" x14ac:dyDescent="0.2">
      <c r="R52" t="str">
        <f>P25&amp;P24</f>
        <v/>
      </c>
    </row>
    <row r="54" spans="16:36" x14ac:dyDescent="0.2">
      <c r="R54" t="str">
        <f>P28&amp;P27</f>
        <v/>
      </c>
    </row>
    <row r="55" spans="16:36" x14ac:dyDescent="0.2">
      <c r="R55" t="str">
        <f>P30&amp;P29</f>
        <v/>
      </c>
    </row>
    <row r="57" spans="16:36" x14ac:dyDescent="0.2">
      <c r="R57" t="str">
        <f>P33&amp;P32</f>
        <v/>
      </c>
    </row>
    <row r="58" spans="16:36" x14ac:dyDescent="0.2">
      <c r="R58" t="str">
        <f>P35&amp;P34</f>
        <v/>
      </c>
    </row>
  </sheetData>
  <sortState xmlns:xlrd2="http://schemas.microsoft.com/office/spreadsheetml/2017/richdata2" ref="A2:N27">
    <sortCondition ref="N2:N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1C3FC-C5A7-4678-9603-3A062AE20D44}">
  <dimension ref="A1:AX58"/>
  <sheetViews>
    <sheetView showGridLines="0" workbookViewId="0">
      <selection activeCell="M2" sqref="M2"/>
    </sheetView>
  </sheetViews>
  <sheetFormatPr defaultRowHeight="11.25" x14ac:dyDescent="0.2"/>
  <cols>
    <col min="1" max="1" width="16" bestFit="1" customWidth="1"/>
    <col min="2" max="2" width="6.33203125" bestFit="1" customWidth="1"/>
    <col min="3" max="3" width="2.83203125" style="1" bestFit="1" customWidth="1"/>
    <col min="4" max="5" width="2" style="1" bestFit="1" customWidth="1"/>
    <col min="6" max="6" width="5.5" style="2" hidden="1" customWidth="1"/>
    <col min="7" max="7" width="4" style="1" hidden="1" customWidth="1"/>
    <col min="8" max="8" width="5.6640625" style="1" hidden="1" customWidth="1"/>
    <col min="9" max="9" width="6.1640625" style="1" bestFit="1" customWidth="1"/>
    <col min="10" max="10" width="3.1640625" style="1" bestFit="1" customWidth="1"/>
    <col min="11" max="12" width="3.1640625" style="1" hidden="1" customWidth="1"/>
    <col min="13" max="13" width="6.1640625" style="1" bestFit="1" customWidth="1"/>
    <col min="14" max="14" width="5" style="1" bestFit="1" customWidth="1"/>
    <col min="16" max="16" width="16" bestFit="1" customWidth="1"/>
    <col min="17" max="17" width="6.33203125" bestFit="1" customWidth="1"/>
    <col min="18" max="18" width="5.5" hidden="1" customWidth="1"/>
    <col min="19" max="19" width="4" hidden="1" customWidth="1"/>
    <col min="20" max="20" width="5.6640625" hidden="1" customWidth="1"/>
    <col min="21" max="21" width="6.1640625" hidden="1" customWidth="1"/>
    <col min="22" max="22" width="4.1640625" hidden="1" customWidth="1"/>
    <col min="23" max="23" width="8.33203125" hidden="1" customWidth="1"/>
    <col min="24" max="24" width="6.83203125" hidden="1" customWidth="1"/>
    <col min="25" max="25" width="6.1640625" bestFit="1" customWidth="1"/>
    <col min="27" max="27" width="16" bestFit="1" customWidth="1"/>
    <col min="28" max="28" width="6.33203125" bestFit="1" customWidth="1"/>
    <col min="29" max="29" width="5.5" hidden="1" customWidth="1"/>
    <col min="30" max="30" width="4" hidden="1" customWidth="1"/>
    <col min="31" max="31" width="5.6640625" hidden="1" customWidth="1"/>
    <col min="32" max="32" width="6.1640625" hidden="1" customWidth="1"/>
    <col min="33" max="33" width="4.1640625" hidden="1" customWidth="1"/>
    <col min="34" max="34" width="8.33203125" hidden="1" customWidth="1"/>
    <col min="35" max="35" width="6.83203125" hidden="1" customWidth="1"/>
    <col min="36" max="36" width="6.1640625" bestFit="1" customWidth="1"/>
    <col min="38" max="38" width="16" bestFit="1" customWidth="1"/>
    <col min="39" max="39" width="6.33203125" bestFit="1" customWidth="1"/>
    <col min="40" max="40" width="5.5" hidden="1" customWidth="1"/>
    <col min="41" max="41" width="4" hidden="1" customWidth="1"/>
    <col min="42" max="42" width="5.6640625" hidden="1" customWidth="1"/>
    <col min="43" max="43" width="6.1640625" hidden="1" customWidth="1"/>
    <col min="44" max="44" width="4.1640625" hidden="1" customWidth="1"/>
    <col min="45" max="45" width="8.33203125" hidden="1" customWidth="1"/>
    <col min="46" max="46" width="6.83203125" hidden="1" customWidth="1"/>
    <col min="47" max="47" width="6.1640625" bestFit="1" customWidth="1"/>
  </cols>
  <sheetData>
    <row r="1" spans="1:50" x14ac:dyDescent="0.2">
      <c r="A1" t="s">
        <v>33</v>
      </c>
      <c r="B1" t="s">
        <v>29</v>
      </c>
      <c r="C1" s="1" t="s">
        <v>26</v>
      </c>
      <c r="D1" s="1" t="s">
        <v>27</v>
      </c>
      <c r="E1" s="1" t="s">
        <v>28</v>
      </c>
      <c r="F1" s="2" t="s">
        <v>21</v>
      </c>
      <c r="G1" s="1" t="s">
        <v>32</v>
      </c>
      <c r="H1" s="1" t="s">
        <v>63</v>
      </c>
      <c r="I1" s="1" t="s">
        <v>51</v>
      </c>
      <c r="J1" s="1" t="s">
        <v>50</v>
      </c>
      <c r="K1" s="1" t="s">
        <v>32</v>
      </c>
      <c r="L1" s="1" t="s">
        <v>66</v>
      </c>
      <c r="M1" s="1" t="s">
        <v>67</v>
      </c>
      <c r="N1" s="1" t="s">
        <v>34</v>
      </c>
      <c r="P1" t="s">
        <v>23</v>
      </c>
      <c r="Q1" t="s">
        <v>29</v>
      </c>
      <c r="R1" t="s">
        <v>21</v>
      </c>
      <c r="S1" t="s">
        <v>32</v>
      </c>
      <c r="T1" t="s">
        <v>63</v>
      </c>
      <c r="U1" t="s">
        <v>61</v>
      </c>
      <c r="V1" t="s">
        <v>62</v>
      </c>
      <c r="W1" t="s">
        <v>64</v>
      </c>
      <c r="X1" t="s">
        <v>65</v>
      </c>
      <c r="Y1" t="s">
        <v>22</v>
      </c>
      <c r="AA1" t="s">
        <v>24</v>
      </c>
      <c r="AB1" t="s">
        <v>29</v>
      </c>
      <c r="AC1" t="s">
        <v>21</v>
      </c>
      <c r="AD1" t="s">
        <v>32</v>
      </c>
      <c r="AE1" t="s">
        <v>63</v>
      </c>
      <c r="AF1" t="s">
        <v>61</v>
      </c>
      <c r="AG1" t="s">
        <v>62</v>
      </c>
      <c r="AH1" t="s">
        <v>64</v>
      </c>
      <c r="AI1" t="s">
        <v>65</v>
      </c>
      <c r="AJ1" t="s">
        <v>22</v>
      </c>
      <c r="AL1" t="s">
        <v>25</v>
      </c>
      <c r="AM1" t="s">
        <v>29</v>
      </c>
      <c r="AN1" t="s">
        <v>21</v>
      </c>
      <c r="AO1" t="s">
        <v>32</v>
      </c>
      <c r="AP1" t="s">
        <v>63</v>
      </c>
      <c r="AQ1" t="s">
        <v>61</v>
      </c>
      <c r="AR1" t="s">
        <v>62</v>
      </c>
      <c r="AS1" t="s">
        <v>64</v>
      </c>
      <c r="AT1" t="s">
        <v>65</v>
      </c>
      <c r="AU1" t="s">
        <v>22</v>
      </c>
    </row>
    <row r="2" spans="1:50" x14ac:dyDescent="0.2">
      <c r="A2" t="s">
        <v>43</v>
      </c>
      <c r="B2" t="s">
        <v>79</v>
      </c>
      <c r="C2" s="1">
        <f t="shared" ref="C2:E17" si="0">COUNTIFS($P:$P,$A2,$Y:$Y,C$1)+COUNTIFS($AA:$AA,$A2,$AJ:$AJ,C$1)+COUNTIFS($AL:$AL,$A2,$AU:$AU,C$1)</f>
        <v>3</v>
      </c>
      <c r="D2" s="1">
        <f t="shared" si="0"/>
        <v>0</v>
      </c>
      <c r="E2" s="1">
        <f t="shared" si="0"/>
        <v>0</v>
      </c>
      <c r="I2" s="1">
        <f t="shared" ref="I2:I17" si="1">C2+E2*0.5</f>
        <v>3</v>
      </c>
      <c r="J2" s="1">
        <f t="shared" ref="J2:J17" si="2">RANK(I2,I:I,0)</f>
        <v>1</v>
      </c>
      <c r="M2" s="1">
        <f>(16-J2)*3</f>
        <v>45</v>
      </c>
      <c r="N2" s="1">
        <f t="shared" ref="N2:N17" si="3">RANK(M2,M:M,0)</f>
        <v>1</v>
      </c>
      <c r="P2" t="s">
        <v>43</v>
      </c>
      <c r="Q2" t="str">
        <f>VLOOKUP(P2,$A:$B,2,0)</f>
        <v>Al</v>
      </c>
      <c r="Y2" t="s">
        <v>26</v>
      </c>
      <c r="AA2" t="s">
        <v>43</v>
      </c>
      <c r="AB2" t="str">
        <f>VLOOKUP(AA2,$A:$B,2,0)</f>
        <v>Al</v>
      </c>
      <c r="AJ2" t="s">
        <v>26</v>
      </c>
      <c r="AL2" t="s">
        <v>0</v>
      </c>
      <c r="AM2" t="str">
        <f>VLOOKUP(AL2,$A:$B,2,0)</f>
        <v>Al</v>
      </c>
      <c r="AU2" t="s">
        <v>26</v>
      </c>
      <c r="AX2">
        <f>COUNTIF(Players!B:B,A2)</f>
        <v>1</v>
      </c>
    </row>
    <row r="3" spans="1:50" x14ac:dyDescent="0.2">
      <c r="A3" t="s">
        <v>18</v>
      </c>
      <c r="B3" t="s">
        <v>79</v>
      </c>
      <c r="C3" s="1">
        <f t="shared" si="0"/>
        <v>2</v>
      </c>
      <c r="D3" s="1">
        <f t="shared" si="0"/>
        <v>1</v>
      </c>
      <c r="E3" s="1">
        <f t="shared" si="0"/>
        <v>0</v>
      </c>
      <c r="I3" s="1">
        <f t="shared" si="1"/>
        <v>2</v>
      </c>
      <c r="J3" s="1">
        <f t="shared" si="2"/>
        <v>3</v>
      </c>
      <c r="M3" s="1">
        <f t="shared" ref="M3:M17" si="4">(16-J3)*3</f>
        <v>39</v>
      </c>
      <c r="N3" s="1">
        <f t="shared" si="3"/>
        <v>3</v>
      </c>
      <c r="P3" t="s">
        <v>18</v>
      </c>
      <c r="Q3" t="str">
        <f t="shared" ref="Q3:Q5" si="5">VLOOKUP(P3,$A:$B,2,0)</f>
        <v>Al</v>
      </c>
      <c r="Y3" t="s">
        <v>26</v>
      </c>
      <c r="AA3" t="s">
        <v>0</v>
      </c>
      <c r="AB3" t="str">
        <f t="shared" ref="AB3:AB5" si="6">VLOOKUP(AA3,$A:$B,2,0)</f>
        <v>Al</v>
      </c>
      <c r="AJ3" t="s">
        <v>26</v>
      </c>
      <c r="AL3" t="s">
        <v>42</v>
      </c>
      <c r="AM3" t="str">
        <f t="shared" ref="AM3" si="7">VLOOKUP(AL3,$A:$B,2,0)</f>
        <v>Skip</v>
      </c>
      <c r="AU3" t="s">
        <v>27</v>
      </c>
      <c r="AX3">
        <f>COUNTIF(Players!B:B,A3)</f>
        <v>1</v>
      </c>
    </row>
    <row r="4" spans="1:50" x14ac:dyDescent="0.2">
      <c r="A4" t="s">
        <v>15</v>
      </c>
      <c r="B4" t="s">
        <v>79</v>
      </c>
      <c r="C4" s="1">
        <f t="shared" si="0"/>
        <v>2</v>
      </c>
      <c r="D4" s="1">
        <f t="shared" si="0"/>
        <v>1</v>
      </c>
      <c r="E4" s="1">
        <f t="shared" si="0"/>
        <v>0</v>
      </c>
      <c r="I4" s="1">
        <f t="shared" si="1"/>
        <v>2</v>
      </c>
      <c r="J4" s="1">
        <f t="shared" si="2"/>
        <v>3</v>
      </c>
      <c r="M4" s="1">
        <f t="shared" si="4"/>
        <v>39</v>
      </c>
      <c r="N4" s="1">
        <f t="shared" si="3"/>
        <v>3</v>
      </c>
      <c r="P4" t="s">
        <v>74</v>
      </c>
      <c r="Q4" t="str">
        <f t="shared" si="5"/>
        <v>Skip</v>
      </c>
      <c r="Y4" t="s">
        <v>27</v>
      </c>
      <c r="AA4" t="s">
        <v>59</v>
      </c>
      <c r="AB4" t="str">
        <f t="shared" si="6"/>
        <v>Skip</v>
      </c>
      <c r="AJ4" t="s">
        <v>27</v>
      </c>
      <c r="AX4">
        <f>COUNTIF(Players!B:B,A4)</f>
        <v>1</v>
      </c>
    </row>
    <row r="5" spans="1:50" x14ac:dyDescent="0.2">
      <c r="A5" t="s">
        <v>11</v>
      </c>
      <c r="B5" t="s">
        <v>79</v>
      </c>
      <c r="C5" s="1">
        <f t="shared" si="0"/>
        <v>2</v>
      </c>
      <c r="D5" s="1">
        <f t="shared" si="0"/>
        <v>1</v>
      </c>
      <c r="E5" s="1">
        <f t="shared" si="0"/>
        <v>0</v>
      </c>
      <c r="I5" s="1">
        <f t="shared" si="1"/>
        <v>2</v>
      </c>
      <c r="J5" s="1">
        <f t="shared" si="2"/>
        <v>3</v>
      </c>
      <c r="M5" s="1">
        <f t="shared" si="4"/>
        <v>39</v>
      </c>
      <c r="N5" s="1">
        <f t="shared" si="3"/>
        <v>3</v>
      </c>
      <c r="P5" t="s">
        <v>53</v>
      </c>
      <c r="Q5" t="str">
        <f t="shared" si="5"/>
        <v>Skip</v>
      </c>
      <c r="Y5" t="s">
        <v>27</v>
      </c>
      <c r="AA5" t="s">
        <v>42</v>
      </c>
      <c r="AB5" t="str">
        <f t="shared" si="6"/>
        <v>Skip</v>
      </c>
      <c r="AJ5" t="s">
        <v>27</v>
      </c>
      <c r="AL5" t="s">
        <v>43</v>
      </c>
      <c r="AM5" t="str">
        <f>VLOOKUP(AL5,$A:$B,2,0)</f>
        <v>Al</v>
      </c>
      <c r="AU5" t="s">
        <v>26</v>
      </c>
      <c r="AX5">
        <f>COUNTIF(Players!B:B,A5)</f>
        <v>1</v>
      </c>
    </row>
    <row r="6" spans="1:50" x14ac:dyDescent="0.2">
      <c r="A6" t="s">
        <v>40</v>
      </c>
      <c r="B6" t="s">
        <v>79</v>
      </c>
      <c r="C6" s="1">
        <f t="shared" si="0"/>
        <v>2</v>
      </c>
      <c r="D6" s="1">
        <f t="shared" si="0"/>
        <v>1</v>
      </c>
      <c r="E6" s="1">
        <f t="shared" si="0"/>
        <v>0</v>
      </c>
      <c r="I6" s="1">
        <f t="shared" si="1"/>
        <v>2</v>
      </c>
      <c r="J6" s="1">
        <f t="shared" si="2"/>
        <v>3</v>
      </c>
      <c r="M6" s="1">
        <f t="shared" si="4"/>
        <v>39</v>
      </c>
      <c r="N6" s="1">
        <f t="shared" si="3"/>
        <v>3</v>
      </c>
      <c r="AL6" t="s">
        <v>59</v>
      </c>
      <c r="AM6" t="str">
        <f>VLOOKUP(AL6,$A:$B,2,0)</f>
        <v>Skip</v>
      </c>
      <c r="AU6" t="s">
        <v>27</v>
      </c>
      <c r="AX6">
        <f>COUNTIF(Players!B:B,A6)</f>
        <v>1</v>
      </c>
    </row>
    <row r="7" spans="1:50" x14ac:dyDescent="0.2">
      <c r="A7" t="s">
        <v>82</v>
      </c>
      <c r="B7" t="s">
        <v>79</v>
      </c>
      <c r="C7" s="1">
        <f t="shared" si="0"/>
        <v>1</v>
      </c>
      <c r="D7" s="1">
        <f t="shared" si="0"/>
        <v>2</v>
      </c>
      <c r="E7" s="1">
        <f t="shared" si="0"/>
        <v>0</v>
      </c>
      <c r="I7" s="1">
        <f t="shared" si="1"/>
        <v>1</v>
      </c>
      <c r="J7" s="1">
        <f t="shared" si="2"/>
        <v>9</v>
      </c>
      <c r="M7" s="1">
        <f t="shared" si="4"/>
        <v>21</v>
      </c>
      <c r="N7" s="1">
        <f t="shared" si="3"/>
        <v>9</v>
      </c>
      <c r="P7" t="s">
        <v>15</v>
      </c>
      <c r="Q7" t="str">
        <f>VLOOKUP(P7,$A:$B,2,0)</f>
        <v>Al</v>
      </c>
      <c r="Y7" t="s">
        <v>26</v>
      </c>
      <c r="AA7" t="s">
        <v>18</v>
      </c>
      <c r="AB7" t="str">
        <f>VLOOKUP(AA7,$A:$B,2,0)</f>
        <v>Al</v>
      </c>
      <c r="AJ7" t="s">
        <v>26</v>
      </c>
      <c r="AX7">
        <f>COUNTIF(Players!B:B,A7)</f>
        <v>1</v>
      </c>
    </row>
    <row r="8" spans="1:50" x14ac:dyDescent="0.2">
      <c r="A8" t="s">
        <v>39</v>
      </c>
      <c r="B8" t="s">
        <v>79</v>
      </c>
      <c r="C8" s="1">
        <f t="shared" si="0"/>
        <v>1</v>
      </c>
      <c r="D8" s="1">
        <f t="shared" si="0"/>
        <v>2</v>
      </c>
      <c r="E8" s="1">
        <f t="shared" si="0"/>
        <v>0</v>
      </c>
      <c r="I8" s="1">
        <f t="shared" si="1"/>
        <v>1</v>
      </c>
      <c r="J8" s="1">
        <f t="shared" si="2"/>
        <v>9</v>
      </c>
      <c r="M8" s="1">
        <f t="shared" si="4"/>
        <v>21</v>
      </c>
      <c r="N8" s="1">
        <f t="shared" si="3"/>
        <v>9</v>
      </c>
      <c r="P8" t="s">
        <v>11</v>
      </c>
      <c r="Q8" t="str">
        <f t="shared" ref="Q8:Q10" si="8">VLOOKUP(P8,$A:$B,2,0)</f>
        <v>Al</v>
      </c>
      <c r="Y8" t="s">
        <v>26</v>
      </c>
      <c r="AA8" t="s">
        <v>11</v>
      </c>
      <c r="AB8" t="str">
        <f t="shared" ref="AB8:AB10" si="9">VLOOKUP(AA8,$A:$B,2,0)</f>
        <v>Al</v>
      </c>
      <c r="AJ8" t="s">
        <v>26</v>
      </c>
      <c r="AL8" t="s">
        <v>11</v>
      </c>
      <c r="AM8" t="str">
        <f>VLOOKUP(AL8,$A:$B,2,0)</f>
        <v>Al</v>
      </c>
      <c r="AU8" t="s">
        <v>27</v>
      </c>
      <c r="AX8">
        <f>COUNTIF(Players!B:B,A8)</f>
        <v>1</v>
      </c>
    </row>
    <row r="9" spans="1:50" x14ac:dyDescent="0.2">
      <c r="A9" t="s">
        <v>0</v>
      </c>
      <c r="B9" t="s">
        <v>79</v>
      </c>
      <c r="C9" s="1">
        <f t="shared" si="0"/>
        <v>2</v>
      </c>
      <c r="D9" s="1">
        <f t="shared" si="0"/>
        <v>1</v>
      </c>
      <c r="E9" s="1">
        <f t="shared" si="0"/>
        <v>0</v>
      </c>
      <c r="I9" s="1">
        <f t="shared" si="1"/>
        <v>2</v>
      </c>
      <c r="J9" s="1">
        <f t="shared" si="2"/>
        <v>3</v>
      </c>
      <c r="M9" s="1">
        <f t="shared" si="4"/>
        <v>39</v>
      </c>
      <c r="N9" s="1">
        <f t="shared" si="3"/>
        <v>3</v>
      </c>
      <c r="P9" t="s">
        <v>17</v>
      </c>
      <c r="Q9" t="str">
        <f t="shared" si="8"/>
        <v>Skip</v>
      </c>
      <c r="Y9" t="s">
        <v>27</v>
      </c>
      <c r="AA9" t="s">
        <v>74</v>
      </c>
      <c r="AB9" t="str">
        <f t="shared" si="9"/>
        <v>Skip</v>
      </c>
      <c r="AJ9" t="s">
        <v>27</v>
      </c>
      <c r="AL9" t="s">
        <v>60</v>
      </c>
      <c r="AM9" t="str">
        <f t="shared" ref="AM9" si="10">VLOOKUP(AL9,$A:$B,2,0)</f>
        <v>Skip</v>
      </c>
      <c r="AU9" t="s">
        <v>26</v>
      </c>
      <c r="AX9">
        <f>COUNTIF(Players!B:B,A9)</f>
        <v>1</v>
      </c>
    </row>
    <row r="10" spans="1:50" x14ac:dyDescent="0.2">
      <c r="A10" t="s">
        <v>74</v>
      </c>
      <c r="B10" t="s">
        <v>80</v>
      </c>
      <c r="C10" s="1">
        <f t="shared" si="0"/>
        <v>1</v>
      </c>
      <c r="D10" s="1">
        <f t="shared" si="0"/>
        <v>2</v>
      </c>
      <c r="E10" s="1">
        <f t="shared" si="0"/>
        <v>0</v>
      </c>
      <c r="I10" s="1">
        <f t="shared" si="1"/>
        <v>1</v>
      </c>
      <c r="J10" s="1">
        <f t="shared" si="2"/>
        <v>9</v>
      </c>
      <c r="M10" s="1">
        <f t="shared" si="4"/>
        <v>21</v>
      </c>
      <c r="N10" s="1">
        <f t="shared" si="3"/>
        <v>9</v>
      </c>
      <c r="P10" t="s">
        <v>60</v>
      </c>
      <c r="Q10" t="str">
        <f t="shared" si="8"/>
        <v>Skip</v>
      </c>
      <c r="Y10" t="s">
        <v>27</v>
      </c>
      <c r="AA10" t="s">
        <v>76</v>
      </c>
      <c r="AB10" t="str">
        <f t="shared" si="9"/>
        <v>Skip</v>
      </c>
      <c r="AJ10" t="s">
        <v>27</v>
      </c>
      <c r="AX10">
        <f>COUNTIF(Players!B:B,A10)</f>
        <v>1</v>
      </c>
    </row>
    <row r="11" spans="1:50" x14ac:dyDescent="0.2">
      <c r="A11" t="s">
        <v>53</v>
      </c>
      <c r="B11" t="s">
        <v>80</v>
      </c>
      <c r="C11" s="1">
        <f t="shared" si="0"/>
        <v>1</v>
      </c>
      <c r="D11" s="1">
        <f t="shared" si="0"/>
        <v>2</v>
      </c>
      <c r="E11" s="1">
        <f t="shared" si="0"/>
        <v>0</v>
      </c>
      <c r="I11" s="1">
        <f t="shared" si="1"/>
        <v>1</v>
      </c>
      <c r="J11" s="1">
        <f t="shared" si="2"/>
        <v>9</v>
      </c>
      <c r="M11" s="1">
        <f t="shared" si="4"/>
        <v>21</v>
      </c>
      <c r="N11" s="1">
        <f t="shared" si="3"/>
        <v>9</v>
      </c>
      <c r="AL11" t="s">
        <v>40</v>
      </c>
      <c r="AM11" t="str">
        <f>VLOOKUP(AL11,$A:$B,2,0)</f>
        <v>Al</v>
      </c>
      <c r="AU11" t="s">
        <v>27</v>
      </c>
      <c r="AX11">
        <f>COUNTIF(Players!B:B,A11)</f>
        <v>1</v>
      </c>
    </row>
    <row r="12" spans="1:50" x14ac:dyDescent="0.2">
      <c r="A12" t="s">
        <v>17</v>
      </c>
      <c r="B12" t="s">
        <v>80</v>
      </c>
      <c r="C12" s="1">
        <f t="shared" si="0"/>
        <v>2</v>
      </c>
      <c r="D12" s="1">
        <f t="shared" si="0"/>
        <v>1</v>
      </c>
      <c r="E12" s="1">
        <f t="shared" si="0"/>
        <v>0</v>
      </c>
      <c r="I12" s="1">
        <f t="shared" si="1"/>
        <v>2</v>
      </c>
      <c r="J12" s="1">
        <f t="shared" si="2"/>
        <v>3</v>
      </c>
      <c r="M12" s="1">
        <f t="shared" si="4"/>
        <v>39</v>
      </c>
      <c r="N12" s="1">
        <f t="shared" si="3"/>
        <v>3</v>
      </c>
      <c r="P12" t="s">
        <v>40</v>
      </c>
      <c r="Q12" t="str">
        <f>VLOOKUP(P12,$A:$B,2,0)</f>
        <v>Al</v>
      </c>
      <c r="Y12" t="s">
        <v>26</v>
      </c>
      <c r="AA12" t="s">
        <v>40</v>
      </c>
      <c r="AB12" t="str">
        <f>VLOOKUP(AA12,$A:$B,2,0)</f>
        <v>Al</v>
      </c>
      <c r="AJ12" t="s">
        <v>26</v>
      </c>
      <c r="AL12" t="s">
        <v>53</v>
      </c>
      <c r="AM12" t="str">
        <f>VLOOKUP(AL12,$A:$B,2,0)</f>
        <v>Skip</v>
      </c>
      <c r="AU12" t="s">
        <v>26</v>
      </c>
      <c r="AX12">
        <f>COUNTIF(Players!B:B,A12)</f>
        <v>1</v>
      </c>
    </row>
    <row r="13" spans="1:50" x14ac:dyDescent="0.2">
      <c r="A13" t="s">
        <v>60</v>
      </c>
      <c r="B13" t="s">
        <v>80</v>
      </c>
      <c r="C13" s="1">
        <f t="shared" si="0"/>
        <v>1</v>
      </c>
      <c r="D13" s="1">
        <f t="shared" si="0"/>
        <v>2</v>
      </c>
      <c r="E13" s="1">
        <f t="shared" si="0"/>
        <v>0</v>
      </c>
      <c r="I13" s="1">
        <f t="shared" si="1"/>
        <v>1</v>
      </c>
      <c r="J13" s="1">
        <f t="shared" si="2"/>
        <v>9</v>
      </c>
      <c r="M13" s="1">
        <f t="shared" si="4"/>
        <v>21</v>
      </c>
      <c r="N13" s="1">
        <f t="shared" si="3"/>
        <v>9</v>
      </c>
      <c r="P13" t="s">
        <v>82</v>
      </c>
      <c r="Q13" t="str">
        <f t="shared" ref="Q13:Q15" si="11">VLOOKUP(P13,$A:$B,2,0)</f>
        <v>Al</v>
      </c>
      <c r="Y13" t="s">
        <v>26</v>
      </c>
      <c r="AA13" t="s">
        <v>15</v>
      </c>
      <c r="AB13" t="str">
        <f t="shared" ref="AB13:AB15" si="12">VLOOKUP(AA13,$A:$B,2,0)</f>
        <v>Al</v>
      </c>
      <c r="AJ13" t="s">
        <v>26</v>
      </c>
      <c r="AX13">
        <f>COUNTIF(Players!B:B,A13)</f>
        <v>1</v>
      </c>
    </row>
    <row r="14" spans="1:50" x14ac:dyDescent="0.2">
      <c r="A14" t="s">
        <v>42</v>
      </c>
      <c r="B14" t="s">
        <v>80</v>
      </c>
      <c r="C14" s="1">
        <f t="shared" si="0"/>
        <v>0</v>
      </c>
      <c r="D14" s="1">
        <f t="shared" si="0"/>
        <v>3</v>
      </c>
      <c r="E14" s="1">
        <f t="shared" si="0"/>
        <v>0</v>
      </c>
      <c r="I14" s="1">
        <f t="shared" si="1"/>
        <v>0</v>
      </c>
      <c r="J14" s="1">
        <f t="shared" si="2"/>
        <v>15</v>
      </c>
      <c r="M14" s="1">
        <f t="shared" si="4"/>
        <v>3</v>
      </c>
      <c r="N14" s="1">
        <f t="shared" si="3"/>
        <v>15</v>
      </c>
      <c r="P14" t="s">
        <v>42</v>
      </c>
      <c r="Q14" t="str">
        <f t="shared" si="11"/>
        <v>Skip</v>
      </c>
      <c r="Y14" t="s">
        <v>27</v>
      </c>
      <c r="AA14" t="s">
        <v>60</v>
      </c>
      <c r="AB14" t="str">
        <f t="shared" si="12"/>
        <v>Skip</v>
      </c>
      <c r="AJ14" t="s">
        <v>27</v>
      </c>
      <c r="AL14" t="s">
        <v>15</v>
      </c>
      <c r="AM14" t="str">
        <f>VLOOKUP(AL14,$A:$B,2,0)</f>
        <v>Al</v>
      </c>
      <c r="AU14" t="s">
        <v>27</v>
      </c>
      <c r="AX14">
        <f>COUNTIF(Players!B:B,A14)</f>
        <v>1</v>
      </c>
    </row>
    <row r="15" spans="1:50" x14ac:dyDescent="0.2">
      <c r="A15" t="s">
        <v>59</v>
      </c>
      <c r="B15" t="s">
        <v>80</v>
      </c>
      <c r="C15" s="1">
        <f t="shared" si="0"/>
        <v>0</v>
      </c>
      <c r="D15" s="1">
        <f t="shared" si="0"/>
        <v>3</v>
      </c>
      <c r="E15" s="1">
        <f t="shared" si="0"/>
        <v>0</v>
      </c>
      <c r="I15" s="1">
        <f t="shared" si="1"/>
        <v>0</v>
      </c>
      <c r="J15" s="1">
        <f t="shared" si="2"/>
        <v>15</v>
      </c>
      <c r="M15" s="1">
        <f t="shared" si="4"/>
        <v>3</v>
      </c>
      <c r="N15" s="1">
        <f t="shared" si="3"/>
        <v>15</v>
      </c>
      <c r="P15" t="s">
        <v>59</v>
      </c>
      <c r="Q15" t="str">
        <f t="shared" si="11"/>
        <v>Skip</v>
      </c>
      <c r="Y15" t="s">
        <v>27</v>
      </c>
      <c r="AA15" t="s">
        <v>53</v>
      </c>
      <c r="AB15" t="str">
        <f t="shared" si="12"/>
        <v>Skip</v>
      </c>
      <c r="AJ15" t="s">
        <v>27</v>
      </c>
      <c r="AL15" t="s">
        <v>74</v>
      </c>
      <c r="AM15" t="str">
        <f t="shared" ref="AM15" si="13">VLOOKUP(AL15,$A:$B,2,0)</f>
        <v>Skip</v>
      </c>
      <c r="AU15" t="s">
        <v>26</v>
      </c>
      <c r="AX15">
        <f>COUNTIF(Players!B:B,A15)</f>
        <v>1</v>
      </c>
    </row>
    <row r="16" spans="1:50" x14ac:dyDescent="0.2">
      <c r="A16" t="s">
        <v>14</v>
      </c>
      <c r="B16" t="s">
        <v>80</v>
      </c>
      <c r="C16" s="1">
        <f t="shared" si="0"/>
        <v>3</v>
      </c>
      <c r="D16" s="1">
        <f t="shared" si="0"/>
        <v>0</v>
      </c>
      <c r="E16" s="1">
        <f t="shared" si="0"/>
        <v>0</v>
      </c>
      <c r="I16" s="1">
        <f t="shared" si="1"/>
        <v>3</v>
      </c>
      <c r="J16" s="1">
        <f t="shared" si="2"/>
        <v>1</v>
      </c>
      <c r="M16" s="1">
        <f t="shared" si="4"/>
        <v>45</v>
      </c>
      <c r="N16" s="1">
        <f t="shared" si="3"/>
        <v>1</v>
      </c>
      <c r="AX16">
        <f>COUNTIF(Players!B:B,A16)</f>
        <v>1</v>
      </c>
    </row>
    <row r="17" spans="1:50" x14ac:dyDescent="0.2">
      <c r="A17" t="s">
        <v>76</v>
      </c>
      <c r="B17" t="s">
        <v>80</v>
      </c>
      <c r="C17" s="1">
        <f t="shared" si="0"/>
        <v>1</v>
      </c>
      <c r="D17" s="1">
        <f t="shared" si="0"/>
        <v>2</v>
      </c>
      <c r="E17" s="1">
        <f t="shared" si="0"/>
        <v>0</v>
      </c>
      <c r="I17" s="1">
        <f t="shared" si="1"/>
        <v>1</v>
      </c>
      <c r="J17" s="1">
        <f t="shared" si="2"/>
        <v>9</v>
      </c>
      <c r="M17" s="1">
        <f t="shared" si="4"/>
        <v>21</v>
      </c>
      <c r="N17" s="1">
        <f t="shared" si="3"/>
        <v>9</v>
      </c>
      <c r="P17" t="s">
        <v>39</v>
      </c>
      <c r="Q17" t="str">
        <f>VLOOKUP(P17,$A:$B,2,0)</f>
        <v>Al</v>
      </c>
      <c r="Y17" t="s">
        <v>27</v>
      </c>
      <c r="AA17" t="s">
        <v>39</v>
      </c>
      <c r="AB17" t="str">
        <f>VLOOKUP(AA17,$A:$B,2,0)</f>
        <v>Al</v>
      </c>
      <c r="AJ17" t="s">
        <v>27</v>
      </c>
      <c r="AL17" t="s">
        <v>82</v>
      </c>
      <c r="AM17" t="str">
        <f>VLOOKUP(AL17,$A:$B,2,0)</f>
        <v>Al</v>
      </c>
      <c r="AU17" t="s">
        <v>27</v>
      </c>
      <c r="AX17">
        <f>COUNTIF(Players!B:B,A17)</f>
        <v>1</v>
      </c>
    </row>
    <row r="18" spans="1:50" x14ac:dyDescent="0.2">
      <c r="P18" t="s">
        <v>0</v>
      </c>
      <c r="Q18" t="str">
        <f t="shared" ref="Q18:Q20" si="14">VLOOKUP(P18,$A:$B,2,0)</f>
        <v>Al</v>
      </c>
      <c r="Y18" t="s">
        <v>27</v>
      </c>
      <c r="AA18" t="s">
        <v>82</v>
      </c>
      <c r="AB18" t="str">
        <f t="shared" ref="AB18:AB20" si="15">VLOOKUP(AA18,$A:$B,2,0)</f>
        <v>Al</v>
      </c>
      <c r="AJ18" t="s">
        <v>27</v>
      </c>
      <c r="AL18" t="s">
        <v>14</v>
      </c>
      <c r="AM18" t="str">
        <f>VLOOKUP(AL18,$A:$B,2,0)</f>
        <v>Skip</v>
      </c>
      <c r="AU18" t="s">
        <v>26</v>
      </c>
    </row>
    <row r="19" spans="1:50" x14ac:dyDescent="0.2">
      <c r="P19" t="s">
        <v>14</v>
      </c>
      <c r="Q19" t="str">
        <f t="shared" si="14"/>
        <v>Skip</v>
      </c>
      <c r="Y19" t="s">
        <v>26</v>
      </c>
      <c r="AA19" t="s">
        <v>17</v>
      </c>
      <c r="AB19" t="str">
        <f t="shared" si="15"/>
        <v>Skip</v>
      </c>
      <c r="AJ19" t="s">
        <v>26</v>
      </c>
    </row>
    <row r="20" spans="1:50" x14ac:dyDescent="0.2">
      <c r="P20" t="s">
        <v>76</v>
      </c>
      <c r="Q20" t="str">
        <f t="shared" si="14"/>
        <v>Skip</v>
      </c>
      <c r="Y20" t="s">
        <v>26</v>
      </c>
      <c r="AA20" t="s">
        <v>14</v>
      </c>
      <c r="AB20" t="str">
        <f t="shared" si="15"/>
        <v>Skip</v>
      </c>
      <c r="AJ20" t="s">
        <v>26</v>
      </c>
      <c r="AL20" t="s">
        <v>18</v>
      </c>
      <c r="AM20" t="str">
        <f>VLOOKUP(AL20,$A:$B,2,0)</f>
        <v>Al</v>
      </c>
      <c r="AU20" t="s">
        <v>27</v>
      </c>
    </row>
    <row r="21" spans="1:50" x14ac:dyDescent="0.2">
      <c r="AL21" t="s">
        <v>17</v>
      </c>
      <c r="AM21" t="str">
        <f t="shared" ref="AM21" si="16">VLOOKUP(AL21,$A:$B,2,0)</f>
        <v>Skip</v>
      </c>
      <c r="AU21" t="s">
        <v>26</v>
      </c>
    </row>
    <row r="23" spans="1:50" x14ac:dyDescent="0.2">
      <c r="AL23" t="s">
        <v>39</v>
      </c>
      <c r="AM23" t="str">
        <f>VLOOKUP(AL23,$A:$B,2,0)</f>
        <v>Al</v>
      </c>
      <c r="AU23" t="s">
        <v>26</v>
      </c>
    </row>
    <row r="24" spans="1:50" x14ac:dyDescent="0.2">
      <c r="AL24" t="s">
        <v>76</v>
      </c>
      <c r="AM24" t="str">
        <f>VLOOKUP(AL24,$A:$B,2,0)</f>
        <v>Skip</v>
      </c>
      <c r="AU24" t="s">
        <v>27</v>
      </c>
    </row>
    <row r="28" spans="1:50" x14ac:dyDescent="0.2">
      <c r="A28" t="s">
        <v>79</v>
      </c>
      <c r="B28">
        <f>COUNTIFS(Q:Q,A28,Y:Y,"W")/2+COUNTIFS(Q:Q,A28,Y:Y,"T")/4+COUNTIFS(AB:AB,A28,AJ:AJ,"W")/2+COUNTIFS(AB:AB,A28,AJ:AJ,"T")/4+COUNTIFS(AM:AM,A28,AU:AU,"W")/1+COUNTIFS(AM:AM,A28,AU:AU,"T")/2</f>
        <v>9</v>
      </c>
    </row>
    <row r="29" spans="1:50" x14ac:dyDescent="0.2">
      <c r="A29" t="s">
        <v>80</v>
      </c>
      <c r="B29">
        <f>COUNTIFS(Q:Q,A29,Y:Y,"W")/2+COUNTIFS(Q:Q,A29,Y:Y,"T")/4+COUNTIFS(AB:AB,A29,AJ:AJ,"W")/2+COUNTIFS(AB:AB,A29,AJ:AJ,"T")/4+COUNTIFS(AM:AM,A29,AU:AU,"W")/1+COUNTIFS(AM:AM,A29,AU:AU,"T")/2</f>
        <v>7</v>
      </c>
    </row>
    <row r="39" spans="16:36" x14ac:dyDescent="0.2">
      <c r="P39" t="str">
        <f>P2&amp;P3</f>
        <v>Alex LastraJavi Portal</v>
      </c>
      <c r="R39" t="str">
        <f>P3&amp;P2</f>
        <v>Javi PortalAlex Lastra</v>
      </c>
      <c r="Y39" t="str">
        <f>Y2</f>
        <v>W</v>
      </c>
      <c r="AA39" t="str">
        <f>AA2&amp;AA3</f>
        <v>Alex LastraVictor Riobueno</v>
      </c>
      <c r="AC39" t="str">
        <f>AA3&amp;AA2</f>
        <v>Victor RiobuenoAlex Lastra</v>
      </c>
      <c r="AJ39" t="str">
        <f>AJ2</f>
        <v>W</v>
      </c>
    </row>
    <row r="40" spans="16:36" x14ac:dyDescent="0.2">
      <c r="P40" t="str">
        <f>P4&amp;P5</f>
        <v>Mario MartinezJo Noy</v>
      </c>
      <c r="R40" t="str">
        <f>P5&amp;P4</f>
        <v>Jo NoyMario Martinez</v>
      </c>
      <c r="Y40" t="str">
        <f>Y4</f>
        <v>L</v>
      </c>
      <c r="AA40" t="str">
        <f>AA4&amp;AA5</f>
        <v>David Del CristoErnesto Ibanez</v>
      </c>
      <c r="AC40" t="str">
        <f>AA5&amp;AA4</f>
        <v>Ernesto IbanezDavid Del Cristo</v>
      </c>
      <c r="AJ40" t="str">
        <f>AJ4</f>
        <v>L</v>
      </c>
    </row>
    <row r="42" spans="16:36" x14ac:dyDescent="0.2">
      <c r="P42" t="str">
        <f>P7&amp;P8</f>
        <v>Lawrence PardoMichael Quintana</v>
      </c>
      <c r="R42" t="str">
        <f>P8&amp;P7</f>
        <v>Michael QuintanaLawrence Pardo</v>
      </c>
      <c r="Y42" t="str">
        <f>Y7</f>
        <v>W</v>
      </c>
      <c r="AA42" t="str">
        <f>AA7&amp;AA8</f>
        <v>Javi PortalMichael Quintana</v>
      </c>
      <c r="AC42" t="str">
        <f>AA8&amp;AA7</f>
        <v>Michael QuintanaJavi Portal</v>
      </c>
      <c r="AJ42" t="str">
        <f>AJ7</f>
        <v>W</v>
      </c>
    </row>
    <row r="43" spans="16:36" x14ac:dyDescent="0.2">
      <c r="P43" t="str">
        <f>P9&amp;P10</f>
        <v>Pete CabreraShawn Noy</v>
      </c>
      <c r="R43" t="str">
        <f>P9&amp;P8</f>
        <v>Pete CabreraMichael Quintana</v>
      </c>
      <c r="Y43" t="str">
        <f>Y9</f>
        <v>L</v>
      </c>
      <c r="AA43" t="str">
        <f>AA9&amp;AA10</f>
        <v>Mario MartinezSkippy Ramirez</v>
      </c>
      <c r="AC43" t="str">
        <f>AA9&amp;AA8</f>
        <v>Mario MartinezMichael Quintana</v>
      </c>
      <c r="AJ43" t="str">
        <f>AJ9</f>
        <v>L</v>
      </c>
    </row>
    <row r="45" spans="16:36" x14ac:dyDescent="0.2">
      <c r="P45" t="str">
        <f>P12&amp;P13</f>
        <v>Javi VargasCJ Osbourne</v>
      </c>
      <c r="R45" t="str">
        <f>P13&amp;P12</f>
        <v>CJ OsbourneJavi Vargas</v>
      </c>
      <c r="Y45" t="str">
        <f>Y12</f>
        <v>W</v>
      </c>
      <c r="AA45" t="str">
        <f>AA12&amp;AA13</f>
        <v>Javi VargasLawrence Pardo</v>
      </c>
      <c r="AC45" t="str">
        <f>AA13&amp;AA12</f>
        <v>Lawrence PardoJavi Vargas</v>
      </c>
      <c r="AJ45" t="str">
        <f>AJ12</f>
        <v>W</v>
      </c>
    </row>
    <row r="46" spans="16:36" x14ac:dyDescent="0.2">
      <c r="P46" t="str">
        <f>P14&amp;P15</f>
        <v>Ernesto IbanezDavid Del Cristo</v>
      </c>
      <c r="R46" t="str">
        <f>P15&amp;P14</f>
        <v>David Del CristoErnesto Ibanez</v>
      </c>
      <c r="Y46" t="str">
        <f>Y14</f>
        <v>L</v>
      </c>
      <c r="AA46" t="str">
        <f>AA14&amp;AA15</f>
        <v>Shawn NoyJo Noy</v>
      </c>
      <c r="AC46" t="str">
        <f>AA15&amp;AA14</f>
        <v>Jo NoyShawn Noy</v>
      </c>
      <c r="AJ46" t="str">
        <f>AJ14</f>
        <v>L</v>
      </c>
    </row>
    <row r="48" spans="16:36" x14ac:dyDescent="0.2">
      <c r="P48" t="str">
        <f>P17&amp;P18</f>
        <v>Andrew ArecesVictor Riobueno</v>
      </c>
      <c r="R48" t="str">
        <f>P18&amp;P17</f>
        <v>Victor RiobuenoAndrew Areces</v>
      </c>
      <c r="Y48" t="str">
        <f>Y17</f>
        <v>L</v>
      </c>
      <c r="AA48" t="str">
        <f>AA17&amp;AA18</f>
        <v>Andrew ArecesCJ Osbourne</v>
      </c>
      <c r="AC48" t="str">
        <f>AA18&amp;AA17</f>
        <v>CJ OsbourneAndrew Areces</v>
      </c>
      <c r="AJ48" t="str">
        <f>AJ17</f>
        <v>L</v>
      </c>
    </row>
    <row r="49" spans="16:36" x14ac:dyDescent="0.2">
      <c r="P49" t="str">
        <f>P19&amp;P20</f>
        <v>Danny YanezSkippy Ramirez</v>
      </c>
      <c r="R49" t="str">
        <f>P20&amp;P19</f>
        <v>Skippy RamirezDanny Yanez</v>
      </c>
      <c r="Y49" t="str">
        <f>Y19</f>
        <v>W</v>
      </c>
      <c r="AA49" t="str">
        <f>AA19&amp;AA20</f>
        <v>Pete CabreraDanny Yanez</v>
      </c>
      <c r="AC49" t="str">
        <f>AA20&amp;AA19</f>
        <v>Danny YanezPete Cabrera</v>
      </c>
      <c r="AJ49" t="str">
        <f>AJ19</f>
        <v>W</v>
      </c>
    </row>
    <row r="51" spans="16:36" x14ac:dyDescent="0.2">
      <c r="R51" t="str">
        <f>P23&amp;P22</f>
        <v/>
      </c>
    </row>
    <row r="52" spans="16:36" x14ac:dyDescent="0.2">
      <c r="R52" t="str">
        <f>P25&amp;P24</f>
        <v/>
      </c>
    </row>
    <row r="54" spans="16:36" x14ac:dyDescent="0.2">
      <c r="R54" t="str">
        <f>P28&amp;P27</f>
        <v/>
      </c>
    </row>
    <row r="55" spans="16:36" x14ac:dyDescent="0.2">
      <c r="R55" t="str">
        <f>P30&amp;P29</f>
        <v/>
      </c>
    </row>
    <row r="57" spans="16:36" x14ac:dyDescent="0.2">
      <c r="R57" t="str">
        <f>P33&amp;P32</f>
        <v/>
      </c>
    </row>
    <row r="58" spans="16:36" x14ac:dyDescent="0.2">
      <c r="R58" t="str">
        <f>P35&amp;P34</f>
        <v/>
      </c>
    </row>
  </sheetData>
  <sortState xmlns:xlrd2="http://schemas.microsoft.com/office/spreadsheetml/2017/richdata2" ref="BA2:BB22">
    <sortCondition ref="BB2:BB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6F2E-7AF3-4DEB-9847-71E72A6BBFAA}">
  <dimension ref="A1:AX58"/>
  <sheetViews>
    <sheetView showGridLines="0" workbookViewId="0">
      <selection activeCell="M2" sqref="M2:M25"/>
    </sheetView>
  </sheetViews>
  <sheetFormatPr defaultRowHeight="11.25" x14ac:dyDescent="0.2"/>
  <cols>
    <col min="1" max="1" width="16" bestFit="1" customWidth="1"/>
    <col min="2" max="2" width="6.33203125" bestFit="1" customWidth="1"/>
    <col min="3" max="3" width="2.83203125" style="1" bestFit="1" customWidth="1"/>
    <col min="4" max="5" width="2" style="1" bestFit="1" customWidth="1"/>
    <col min="6" max="6" width="5.5" style="2" hidden="1" customWidth="1"/>
    <col min="7" max="7" width="4" style="1" hidden="1" customWidth="1"/>
    <col min="8" max="8" width="5.6640625" style="1" hidden="1" customWidth="1"/>
    <col min="9" max="9" width="6.1640625" style="1" bestFit="1" customWidth="1"/>
    <col min="10" max="10" width="3.1640625" style="1" bestFit="1" customWidth="1"/>
    <col min="11" max="12" width="3.1640625" style="1" hidden="1" customWidth="1"/>
    <col min="13" max="13" width="6.1640625" style="1" bestFit="1" customWidth="1"/>
    <col min="14" max="14" width="5" style="1" bestFit="1" customWidth="1"/>
    <col min="16" max="16" width="16" bestFit="1" customWidth="1"/>
    <col min="17" max="17" width="6.33203125" bestFit="1" customWidth="1"/>
    <col min="18" max="18" width="5.5" hidden="1" customWidth="1"/>
    <col min="19" max="19" width="4" hidden="1" customWidth="1"/>
    <col min="20" max="20" width="5.6640625" hidden="1" customWidth="1"/>
    <col min="21" max="21" width="6.1640625" hidden="1" customWidth="1"/>
    <col min="22" max="22" width="4.1640625" hidden="1" customWidth="1"/>
    <col min="23" max="23" width="8.33203125" hidden="1" customWidth="1"/>
    <col min="24" max="24" width="6.83203125" hidden="1" customWidth="1"/>
    <col min="25" max="25" width="6.1640625" bestFit="1" customWidth="1"/>
    <col min="27" max="27" width="16" bestFit="1" customWidth="1"/>
    <col min="28" max="28" width="6.33203125" bestFit="1" customWidth="1"/>
    <col min="29" max="29" width="5.5" hidden="1" customWidth="1"/>
    <col min="30" max="30" width="4" hidden="1" customWidth="1"/>
    <col min="31" max="31" width="5.6640625" hidden="1" customWidth="1"/>
    <col min="32" max="32" width="6.1640625" hidden="1" customWidth="1"/>
    <col min="33" max="33" width="4.1640625" hidden="1" customWidth="1"/>
    <col min="34" max="34" width="8.33203125" hidden="1" customWidth="1"/>
    <col min="35" max="35" width="6.83203125" hidden="1" customWidth="1"/>
    <col min="36" max="36" width="6.1640625" bestFit="1" customWidth="1"/>
    <col min="38" max="38" width="16" bestFit="1" customWidth="1"/>
    <col min="39" max="39" width="6.33203125" bestFit="1" customWidth="1"/>
    <col min="40" max="40" width="5.5" hidden="1" customWidth="1"/>
    <col min="41" max="41" width="4" hidden="1" customWidth="1"/>
    <col min="42" max="42" width="5.6640625" hidden="1" customWidth="1"/>
    <col min="43" max="43" width="6.1640625" hidden="1" customWidth="1"/>
    <col min="44" max="44" width="4.1640625" hidden="1" customWidth="1"/>
    <col min="45" max="45" width="8.33203125" hidden="1" customWidth="1"/>
    <col min="46" max="46" width="6.83203125" hidden="1" customWidth="1"/>
    <col min="47" max="47" width="6.1640625" bestFit="1" customWidth="1"/>
  </cols>
  <sheetData>
    <row r="1" spans="1:50" x14ac:dyDescent="0.2">
      <c r="A1" t="s">
        <v>33</v>
      </c>
      <c r="B1" t="s">
        <v>29</v>
      </c>
      <c r="C1" s="1" t="s">
        <v>26</v>
      </c>
      <c r="D1" s="1" t="s">
        <v>27</v>
      </c>
      <c r="E1" s="1" t="s">
        <v>28</v>
      </c>
      <c r="F1" s="2" t="s">
        <v>21</v>
      </c>
      <c r="G1" s="1" t="s">
        <v>32</v>
      </c>
      <c r="H1" s="1" t="s">
        <v>63</v>
      </c>
      <c r="I1" s="1" t="s">
        <v>51</v>
      </c>
      <c r="J1" s="1" t="s">
        <v>50</v>
      </c>
      <c r="K1" s="1" t="s">
        <v>32</v>
      </c>
      <c r="L1" s="1" t="s">
        <v>66</v>
      </c>
      <c r="M1" s="1" t="s">
        <v>67</v>
      </c>
      <c r="N1" s="1" t="s">
        <v>34</v>
      </c>
      <c r="P1" t="s">
        <v>23</v>
      </c>
      <c r="Q1" t="s">
        <v>29</v>
      </c>
      <c r="R1" t="s">
        <v>21</v>
      </c>
      <c r="S1" t="s">
        <v>32</v>
      </c>
      <c r="T1" t="s">
        <v>63</v>
      </c>
      <c r="U1" t="s">
        <v>61</v>
      </c>
      <c r="V1" t="s">
        <v>62</v>
      </c>
      <c r="W1" t="s">
        <v>64</v>
      </c>
      <c r="X1" t="s">
        <v>65</v>
      </c>
      <c r="Y1" t="s">
        <v>22</v>
      </c>
      <c r="AA1" t="s">
        <v>24</v>
      </c>
      <c r="AB1" t="s">
        <v>29</v>
      </c>
      <c r="AC1" t="s">
        <v>21</v>
      </c>
      <c r="AD1" t="s">
        <v>32</v>
      </c>
      <c r="AE1" t="s">
        <v>63</v>
      </c>
      <c r="AF1" t="s">
        <v>61</v>
      </c>
      <c r="AG1" t="s">
        <v>62</v>
      </c>
      <c r="AH1" t="s">
        <v>64</v>
      </c>
      <c r="AI1" t="s">
        <v>65</v>
      </c>
      <c r="AJ1" t="s">
        <v>22</v>
      </c>
      <c r="AL1" t="s">
        <v>25</v>
      </c>
      <c r="AM1" t="s">
        <v>29</v>
      </c>
      <c r="AN1" t="s">
        <v>21</v>
      </c>
      <c r="AO1" t="s">
        <v>32</v>
      </c>
      <c r="AP1" t="s">
        <v>63</v>
      </c>
      <c r="AQ1" t="s">
        <v>61</v>
      </c>
      <c r="AR1" t="s">
        <v>62</v>
      </c>
      <c r="AS1" t="s">
        <v>64</v>
      </c>
      <c r="AT1" t="s">
        <v>65</v>
      </c>
      <c r="AU1" t="s">
        <v>22</v>
      </c>
    </row>
    <row r="2" spans="1:50" x14ac:dyDescent="0.2">
      <c r="A2" t="s">
        <v>0</v>
      </c>
      <c r="B2" t="s">
        <v>77</v>
      </c>
      <c r="C2" s="1">
        <f t="shared" ref="C2:E25" si="0">COUNTIFS($P:$P,$A2,$Y:$Y,C$1)+COUNTIFS($AA:$AA,$A2,$AJ:$AJ,C$1)+COUNTIFS($AL:$AL,$A2,$AU:$AU,C$1)</f>
        <v>3</v>
      </c>
      <c r="D2" s="1">
        <f t="shared" si="0"/>
        <v>0</v>
      </c>
      <c r="E2" s="1">
        <f t="shared" si="0"/>
        <v>0</v>
      </c>
      <c r="I2" s="1">
        <f t="shared" ref="I2:I25" si="1">C2+E2*0.5</f>
        <v>3</v>
      </c>
      <c r="J2" s="1">
        <f t="shared" ref="J2:J25" si="2">RANK(I2,I:I,0)</f>
        <v>1</v>
      </c>
      <c r="M2" s="1">
        <f>(24-J2)*3</f>
        <v>69</v>
      </c>
      <c r="N2" s="1">
        <f t="shared" ref="N2:N25" si="3">RANK(M2,M:M,0)</f>
        <v>1</v>
      </c>
      <c r="P2" t="s">
        <v>0</v>
      </c>
      <c r="Q2" t="str">
        <f>VLOOKUP(P2,$A:$B,2,0)</f>
        <v>Vic</v>
      </c>
      <c r="Y2" t="s">
        <v>26</v>
      </c>
      <c r="AA2" t="s">
        <v>55</v>
      </c>
      <c r="AB2" t="str">
        <f>VLOOKUP(AA2,$A:$B,2,0)</f>
        <v>Vic</v>
      </c>
      <c r="AJ2" t="s">
        <v>26</v>
      </c>
      <c r="AL2" t="s">
        <v>0</v>
      </c>
      <c r="AM2" t="str">
        <f>VLOOKUP(AL2,$A:$B,2,0)</f>
        <v>Vic</v>
      </c>
      <c r="AU2" t="s">
        <v>26</v>
      </c>
      <c r="AX2">
        <f>COUNTIF(Players!B:B,A2)</f>
        <v>1</v>
      </c>
    </row>
    <row r="3" spans="1:50" x14ac:dyDescent="0.2">
      <c r="A3" t="s">
        <v>48</v>
      </c>
      <c r="B3" t="s">
        <v>77</v>
      </c>
      <c r="C3" s="1">
        <f t="shared" si="0"/>
        <v>3</v>
      </c>
      <c r="D3" s="1">
        <f t="shared" si="0"/>
        <v>0</v>
      </c>
      <c r="E3" s="1">
        <f t="shared" si="0"/>
        <v>0</v>
      </c>
      <c r="I3" s="1">
        <f t="shared" si="1"/>
        <v>3</v>
      </c>
      <c r="J3" s="1">
        <f t="shared" si="2"/>
        <v>1</v>
      </c>
      <c r="M3" s="1">
        <f t="shared" ref="M3:M25" si="4">(24-J3)*3</f>
        <v>69</v>
      </c>
      <c r="N3" s="1">
        <f t="shared" si="3"/>
        <v>1</v>
      </c>
      <c r="P3" t="s">
        <v>43</v>
      </c>
      <c r="Q3" t="str">
        <f t="shared" ref="Q3:Q5" si="5">VLOOKUP(P3,$A:$B,2,0)</f>
        <v>Vic</v>
      </c>
      <c r="Y3" t="s">
        <v>26</v>
      </c>
      <c r="AA3" t="s">
        <v>48</v>
      </c>
      <c r="AB3" t="str">
        <f t="shared" ref="AB3:AB5" si="6">VLOOKUP(AA3,$A:$B,2,0)</f>
        <v>Vic</v>
      </c>
      <c r="AJ3" t="s">
        <v>26</v>
      </c>
      <c r="AL3" t="s">
        <v>40</v>
      </c>
      <c r="AM3" t="str">
        <f t="shared" ref="AM3" si="7">VLOOKUP(AL3,$A:$B,2,0)</f>
        <v>Javi</v>
      </c>
      <c r="AU3" t="s">
        <v>27</v>
      </c>
      <c r="AX3">
        <f>COUNTIF(Players!B:B,A3)</f>
        <v>1</v>
      </c>
    </row>
    <row r="4" spans="1:50" x14ac:dyDescent="0.2">
      <c r="A4" t="s">
        <v>14</v>
      </c>
      <c r="B4" t="s">
        <v>77</v>
      </c>
      <c r="C4" s="1">
        <f t="shared" si="0"/>
        <v>3</v>
      </c>
      <c r="D4" s="1">
        <f t="shared" si="0"/>
        <v>0</v>
      </c>
      <c r="E4" s="1">
        <f t="shared" si="0"/>
        <v>0</v>
      </c>
      <c r="I4" s="1">
        <f t="shared" si="1"/>
        <v>3</v>
      </c>
      <c r="J4" s="1">
        <f t="shared" si="2"/>
        <v>1</v>
      </c>
      <c r="M4" s="1">
        <f t="shared" si="4"/>
        <v>69</v>
      </c>
      <c r="N4" s="1">
        <f t="shared" si="3"/>
        <v>1</v>
      </c>
      <c r="P4" t="s">
        <v>40</v>
      </c>
      <c r="Q4" t="str">
        <f t="shared" si="5"/>
        <v>Javi</v>
      </c>
      <c r="Y4" t="s">
        <v>27</v>
      </c>
      <c r="AA4" t="s">
        <v>17</v>
      </c>
      <c r="AB4" t="str">
        <f t="shared" si="6"/>
        <v>Javi</v>
      </c>
      <c r="AJ4" t="s">
        <v>27</v>
      </c>
      <c r="AX4">
        <f>COUNTIF(Players!B:B,A4)</f>
        <v>1</v>
      </c>
    </row>
    <row r="5" spans="1:50" x14ac:dyDescent="0.2">
      <c r="A5" t="s">
        <v>58</v>
      </c>
      <c r="B5" t="s">
        <v>77</v>
      </c>
      <c r="C5" s="1">
        <f t="shared" si="0"/>
        <v>3</v>
      </c>
      <c r="D5" s="1">
        <f t="shared" si="0"/>
        <v>0</v>
      </c>
      <c r="E5" s="1">
        <f t="shared" si="0"/>
        <v>0</v>
      </c>
      <c r="I5" s="1">
        <f t="shared" si="1"/>
        <v>3</v>
      </c>
      <c r="J5" s="1">
        <f t="shared" si="2"/>
        <v>1</v>
      </c>
      <c r="M5" s="1">
        <f t="shared" si="4"/>
        <v>69</v>
      </c>
      <c r="N5" s="1">
        <f t="shared" si="3"/>
        <v>1</v>
      </c>
      <c r="P5" t="s">
        <v>53</v>
      </c>
      <c r="Q5" t="str">
        <f t="shared" si="5"/>
        <v>Javi</v>
      </c>
      <c r="Y5" t="s">
        <v>27</v>
      </c>
      <c r="AA5" t="s">
        <v>42</v>
      </c>
      <c r="AB5" t="str">
        <f t="shared" si="6"/>
        <v>Javi</v>
      </c>
      <c r="AJ5" t="s">
        <v>27</v>
      </c>
      <c r="AL5" t="s">
        <v>43</v>
      </c>
      <c r="AM5" t="str">
        <f>VLOOKUP(AL5,$A:$B,2,0)</f>
        <v>Vic</v>
      </c>
      <c r="AU5" t="s">
        <v>27</v>
      </c>
      <c r="AX5">
        <f>COUNTIF(Players!B:B,A5)</f>
        <v>1</v>
      </c>
    </row>
    <row r="6" spans="1:50" x14ac:dyDescent="0.2">
      <c r="A6" t="s">
        <v>59</v>
      </c>
      <c r="B6" t="s">
        <v>78</v>
      </c>
      <c r="C6" s="1">
        <f t="shared" si="0"/>
        <v>3</v>
      </c>
      <c r="D6" s="1">
        <f t="shared" si="0"/>
        <v>0</v>
      </c>
      <c r="E6" s="1">
        <f t="shared" si="0"/>
        <v>0</v>
      </c>
      <c r="I6" s="1">
        <f t="shared" si="1"/>
        <v>3</v>
      </c>
      <c r="J6" s="1">
        <f t="shared" si="2"/>
        <v>1</v>
      </c>
      <c r="M6" s="1">
        <f t="shared" si="4"/>
        <v>69</v>
      </c>
      <c r="N6" s="1">
        <f t="shared" si="3"/>
        <v>1</v>
      </c>
      <c r="AL6" t="s">
        <v>59</v>
      </c>
      <c r="AM6" t="str">
        <f>VLOOKUP(AL6,$A:$B,2,0)</f>
        <v>Javi</v>
      </c>
      <c r="AU6" t="s">
        <v>26</v>
      </c>
      <c r="AX6">
        <f>COUNTIF(Players!B:B,A6)</f>
        <v>1</v>
      </c>
    </row>
    <row r="7" spans="1:50" x14ac:dyDescent="0.2">
      <c r="A7" t="s">
        <v>10</v>
      </c>
      <c r="B7" t="s">
        <v>77</v>
      </c>
      <c r="C7" s="1">
        <f t="shared" si="0"/>
        <v>2</v>
      </c>
      <c r="D7" s="1">
        <f t="shared" si="0"/>
        <v>0</v>
      </c>
      <c r="E7" s="1">
        <f t="shared" si="0"/>
        <v>1</v>
      </c>
      <c r="I7" s="1">
        <f t="shared" si="1"/>
        <v>2.5</v>
      </c>
      <c r="J7" s="1">
        <f t="shared" si="2"/>
        <v>6</v>
      </c>
      <c r="M7" s="1">
        <f t="shared" si="4"/>
        <v>54</v>
      </c>
      <c r="N7" s="1">
        <f t="shared" si="3"/>
        <v>6</v>
      </c>
      <c r="P7" t="s">
        <v>75</v>
      </c>
      <c r="Q7" t="str">
        <f>VLOOKUP(P7,$A:$B,2,0)</f>
        <v>Vic</v>
      </c>
      <c r="Y7" t="s">
        <v>27</v>
      </c>
      <c r="AA7" t="s">
        <v>0</v>
      </c>
      <c r="AB7" t="str">
        <f>VLOOKUP(AA7,$A:$B,2,0)</f>
        <v>Vic</v>
      </c>
      <c r="AJ7" t="s">
        <v>26</v>
      </c>
      <c r="AX7">
        <f>COUNTIF(Players!B:B,A7)</f>
        <v>1</v>
      </c>
    </row>
    <row r="8" spans="1:50" x14ac:dyDescent="0.2">
      <c r="A8" t="s">
        <v>43</v>
      </c>
      <c r="B8" t="s">
        <v>77</v>
      </c>
      <c r="C8" s="1">
        <f t="shared" si="0"/>
        <v>2</v>
      </c>
      <c r="D8" s="1">
        <f t="shared" si="0"/>
        <v>1</v>
      </c>
      <c r="E8" s="1">
        <f t="shared" si="0"/>
        <v>0</v>
      </c>
      <c r="I8" s="1">
        <f t="shared" si="1"/>
        <v>2</v>
      </c>
      <c r="J8" s="1">
        <f t="shared" si="2"/>
        <v>7</v>
      </c>
      <c r="M8" s="1">
        <f t="shared" si="4"/>
        <v>51</v>
      </c>
      <c r="N8" s="1">
        <f t="shared" si="3"/>
        <v>7</v>
      </c>
      <c r="P8" t="s">
        <v>1</v>
      </c>
      <c r="Q8" t="str">
        <f t="shared" ref="Q8:Q10" si="8">VLOOKUP(P8,$A:$B,2,0)</f>
        <v>Vic</v>
      </c>
      <c r="Y8" t="s">
        <v>27</v>
      </c>
      <c r="AA8" t="s">
        <v>14</v>
      </c>
      <c r="AB8" t="str">
        <f t="shared" ref="AB8:AB10" si="9">VLOOKUP(AA8,$A:$B,2,0)</f>
        <v>Vic</v>
      </c>
      <c r="AJ8" t="s">
        <v>26</v>
      </c>
      <c r="AL8" t="s">
        <v>15</v>
      </c>
      <c r="AM8" t="str">
        <f>VLOOKUP(AL8,$A:$B,2,0)</f>
        <v>Vic</v>
      </c>
      <c r="AU8" t="s">
        <v>27</v>
      </c>
      <c r="AX8">
        <f>COUNTIF(Players!B:B,A8)</f>
        <v>1</v>
      </c>
    </row>
    <row r="9" spans="1:50" x14ac:dyDescent="0.2">
      <c r="A9" t="s">
        <v>42</v>
      </c>
      <c r="B9" t="s">
        <v>78</v>
      </c>
      <c r="C9" s="1">
        <f t="shared" si="0"/>
        <v>2</v>
      </c>
      <c r="D9" s="1">
        <f t="shared" si="0"/>
        <v>1</v>
      </c>
      <c r="E9" s="1">
        <f t="shared" si="0"/>
        <v>0</v>
      </c>
      <c r="I9" s="1">
        <f t="shared" si="1"/>
        <v>2</v>
      </c>
      <c r="J9" s="1">
        <f t="shared" si="2"/>
        <v>7</v>
      </c>
      <c r="M9" s="1">
        <f t="shared" si="4"/>
        <v>51</v>
      </c>
      <c r="N9" s="1">
        <f t="shared" si="3"/>
        <v>7</v>
      </c>
      <c r="P9" t="s">
        <v>17</v>
      </c>
      <c r="Q9" t="str">
        <f t="shared" si="8"/>
        <v>Javi</v>
      </c>
      <c r="Y9" t="s">
        <v>26</v>
      </c>
      <c r="AA9" t="s">
        <v>47</v>
      </c>
      <c r="AB9" t="str">
        <f t="shared" si="9"/>
        <v>Javi</v>
      </c>
      <c r="AJ9" t="s">
        <v>27</v>
      </c>
      <c r="AL9" t="s">
        <v>16</v>
      </c>
      <c r="AM9" t="str">
        <f t="shared" ref="AM9" si="10">VLOOKUP(AL9,$A:$B,2,0)</f>
        <v>Javi</v>
      </c>
      <c r="AU9" t="s">
        <v>26</v>
      </c>
      <c r="AX9">
        <f>COUNTIF(Players!B:B,A9)</f>
        <v>1</v>
      </c>
    </row>
    <row r="10" spans="1:50" x14ac:dyDescent="0.2">
      <c r="A10" t="s">
        <v>18</v>
      </c>
      <c r="B10" t="s">
        <v>77</v>
      </c>
      <c r="C10" s="1">
        <f t="shared" si="0"/>
        <v>1</v>
      </c>
      <c r="D10" s="1">
        <f t="shared" si="0"/>
        <v>1</v>
      </c>
      <c r="E10" s="1">
        <f t="shared" si="0"/>
        <v>1</v>
      </c>
      <c r="I10" s="1">
        <f t="shared" si="1"/>
        <v>1.5</v>
      </c>
      <c r="J10" s="1">
        <f t="shared" si="2"/>
        <v>9</v>
      </c>
      <c r="M10" s="1">
        <f t="shared" si="4"/>
        <v>45</v>
      </c>
      <c r="N10" s="1">
        <f t="shared" si="3"/>
        <v>9</v>
      </c>
      <c r="P10" t="s">
        <v>42</v>
      </c>
      <c r="Q10" t="str">
        <f t="shared" si="8"/>
        <v>Javi</v>
      </c>
      <c r="Y10" t="s">
        <v>26</v>
      </c>
      <c r="AA10" t="s">
        <v>20</v>
      </c>
      <c r="AB10" t="str">
        <f t="shared" si="9"/>
        <v>Javi</v>
      </c>
      <c r="AJ10" t="s">
        <v>27</v>
      </c>
      <c r="AX10">
        <f>COUNTIF(Players!B:B,A10)</f>
        <v>1</v>
      </c>
    </row>
    <row r="11" spans="1:50" x14ac:dyDescent="0.2">
      <c r="A11" t="s">
        <v>15</v>
      </c>
      <c r="B11" t="s">
        <v>77</v>
      </c>
      <c r="C11" s="1">
        <f t="shared" si="0"/>
        <v>1</v>
      </c>
      <c r="D11" s="1">
        <f t="shared" si="0"/>
        <v>1</v>
      </c>
      <c r="E11" s="1">
        <f t="shared" si="0"/>
        <v>1</v>
      </c>
      <c r="I11" s="1">
        <f t="shared" si="1"/>
        <v>1.5</v>
      </c>
      <c r="J11" s="1">
        <f t="shared" si="2"/>
        <v>9</v>
      </c>
      <c r="M11" s="1">
        <f t="shared" si="4"/>
        <v>45</v>
      </c>
      <c r="N11" s="1">
        <f t="shared" si="3"/>
        <v>9</v>
      </c>
      <c r="AL11" t="s">
        <v>10</v>
      </c>
      <c r="AM11" t="str">
        <f>VLOOKUP(AL11,$A:$B,2,0)</f>
        <v>Vic</v>
      </c>
      <c r="AU11" t="s">
        <v>26</v>
      </c>
      <c r="AX11">
        <f>COUNTIF(Players!B:B,A11)</f>
        <v>1</v>
      </c>
    </row>
    <row r="12" spans="1:50" x14ac:dyDescent="0.2">
      <c r="A12" t="s">
        <v>60</v>
      </c>
      <c r="B12" t="s">
        <v>78</v>
      </c>
      <c r="C12" s="1">
        <f t="shared" si="0"/>
        <v>1</v>
      </c>
      <c r="D12" s="1">
        <f t="shared" si="0"/>
        <v>1</v>
      </c>
      <c r="E12" s="1">
        <f t="shared" si="0"/>
        <v>1</v>
      </c>
      <c r="I12" s="1">
        <f t="shared" si="1"/>
        <v>1.5</v>
      </c>
      <c r="J12" s="1">
        <f t="shared" si="2"/>
        <v>9</v>
      </c>
      <c r="M12" s="1">
        <f t="shared" si="4"/>
        <v>45</v>
      </c>
      <c r="N12" s="1">
        <f t="shared" si="3"/>
        <v>9</v>
      </c>
      <c r="P12" t="s">
        <v>55</v>
      </c>
      <c r="Q12" t="str">
        <f>VLOOKUP(P12,$A:$B,2,0)</f>
        <v>Vic</v>
      </c>
      <c r="Y12" t="s">
        <v>27</v>
      </c>
      <c r="AA12" t="s">
        <v>75</v>
      </c>
      <c r="AB12" t="str">
        <f>VLOOKUP(AA12,$A:$B,2,0)</f>
        <v>Vic</v>
      </c>
      <c r="AJ12" t="s">
        <v>28</v>
      </c>
      <c r="AL12" t="s">
        <v>11</v>
      </c>
      <c r="AM12" t="str">
        <f>VLOOKUP(AL12,$A:$B,2,0)</f>
        <v>Javi</v>
      </c>
      <c r="AU12" t="s">
        <v>27</v>
      </c>
      <c r="AX12">
        <f>COUNTIF(Players!B:B,A12)</f>
        <v>1</v>
      </c>
    </row>
    <row r="13" spans="1:50" x14ac:dyDescent="0.2">
      <c r="A13" t="s">
        <v>1</v>
      </c>
      <c r="B13" t="s">
        <v>77</v>
      </c>
      <c r="C13" s="1">
        <f t="shared" si="0"/>
        <v>1</v>
      </c>
      <c r="D13" s="1">
        <f t="shared" si="0"/>
        <v>2</v>
      </c>
      <c r="E13" s="1">
        <f t="shared" si="0"/>
        <v>0</v>
      </c>
      <c r="I13" s="1">
        <f t="shared" si="1"/>
        <v>1</v>
      </c>
      <c r="J13" s="1">
        <f t="shared" si="2"/>
        <v>12</v>
      </c>
      <c r="M13" s="1">
        <f t="shared" si="4"/>
        <v>36</v>
      </c>
      <c r="N13" s="1">
        <f t="shared" si="3"/>
        <v>12</v>
      </c>
      <c r="P13" t="s">
        <v>18</v>
      </c>
      <c r="Q13" t="str">
        <f t="shared" ref="Q13:Q15" si="11">VLOOKUP(P13,$A:$B,2,0)</f>
        <v>Vic</v>
      </c>
      <c r="Y13" t="s">
        <v>27</v>
      </c>
      <c r="AA13" t="s">
        <v>18</v>
      </c>
      <c r="AB13" t="str">
        <f t="shared" ref="AB13:AB15" si="12">VLOOKUP(AA13,$A:$B,2,0)</f>
        <v>Vic</v>
      </c>
      <c r="AJ13" t="s">
        <v>28</v>
      </c>
      <c r="AX13">
        <f>COUNTIF(Players!B:B,A13)</f>
        <v>1</v>
      </c>
    </row>
    <row r="14" spans="1:50" x14ac:dyDescent="0.2">
      <c r="A14" t="s">
        <v>55</v>
      </c>
      <c r="B14" t="s">
        <v>77</v>
      </c>
      <c r="C14" s="1">
        <f t="shared" si="0"/>
        <v>1</v>
      </c>
      <c r="D14" s="1">
        <f t="shared" si="0"/>
        <v>2</v>
      </c>
      <c r="E14" s="1">
        <f t="shared" si="0"/>
        <v>0</v>
      </c>
      <c r="I14" s="1">
        <f t="shared" si="1"/>
        <v>1</v>
      </c>
      <c r="J14" s="1">
        <f t="shared" si="2"/>
        <v>12</v>
      </c>
      <c r="M14" s="1">
        <f t="shared" si="4"/>
        <v>36</v>
      </c>
      <c r="N14" s="1">
        <f t="shared" si="3"/>
        <v>12</v>
      </c>
      <c r="P14" t="s">
        <v>60</v>
      </c>
      <c r="Q14" t="str">
        <f t="shared" si="11"/>
        <v>Javi</v>
      </c>
      <c r="Y14" t="s">
        <v>26</v>
      </c>
      <c r="AA14" t="s">
        <v>40</v>
      </c>
      <c r="AB14" t="str">
        <f t="shared" si="12"/>
        <v>Javi</v>
      </c>
      <c r="AJ14" t="s">
        <v>28</v>
      </c>
      <c r="AL14" t="s">
        <v>18</v>
      </c>
      <c r="AM14" t="str">
        <f>VLOOKUP(AL14,$A:$B,2,0)</f>
        <v>Vic</v>
      </c>
      <c r="AU14" t="s">
        <v>26</v>
      </c>
      <c r="AX14">
        <f>COUNTIF(Players!B:B,A14)</f>
        <v>1</v>
      </c>
    </row>
    <row r="15" spans="1:50" x14ac:dyDescent="0.2">
      <c r="A15" t="s">
        <v>76</v>
      </c>
      <c r="B15" t="s">
        <v>77</v>
      </c>
      <c r="C15" s="1">
        <f t="shared" si="0"/>
        <v>1</v>
      </c>
      <c r="D15" s="1">
        <f t="shared" si="0"/>
        <v>2</v>
      </c>
      <c r="E15" s="1">
        <f t="shared" si="0"/>
        <v>0</v>
      </c>
      <c r="I15" s="1">
        <f t="shared" si="1"/>
        <v>1</v>
      </c>
      <c r="J15" s="1">
        <f t="shared" si="2"/>
        <v>12</v>
      </c>
      <c r="M15" s="1">
        <f t="shared" si="4"/>
        <v>36</v>
      </c>
      <c r="N15" s="1">
        <f t="shared" si="3"/>
        <v>12</v>
      </c>
      <c r="P15" t="s">
        <v>59</v>
      </c>
      <c r="Q15" t="str">
        <f t="shared" si="11"/>
        <v>Javi</v>
      </c>
      <c r="Y15" t="s">
        <v>26</v>
      </c>
      <c r="AA15" t="s">
        <v>57</v>
      </c>
      <c r="AB15" t="str">
        <f t="shared" si="12"/>
        <v>Javi</v>
      </c>
      <c r="AJ15" t="s">
        <v>28</v>
      </c>
      <c r="AL15" t="s">
        <v>74</v>
      </c>
      <c r="AM15" t="str">
        <f t="shared" ref="AM15" si="13">VLOOKUP(AL15,$A:$B,2,0)</f>
        <v>Javi</v>
      </c>
      <c r="AU15" t="s">
        <v>27</v>
      </c>
      <c r="AX15">
        <f>COUNTIF(Players!B:B,A15)</f>
        <v>1</v>
      </c>
    </row>
    <row r="16" spans="1:50" x14ac:dyDescent="0.2">
      <c r="A16" t="s">
        <v>17</v>
      </c>
      <c r="B16" t="s">
        <v>78</v>
      </c>
      <c r="C16" s="1">
        <f t="shared" si="0"/>
        <v>1</v>
      </c>
      <c r="D16" s="1">
        <f t="shared" si="0"/>
        <v>2</v>
      </c>
      <c r="E16" s="1">
        <f t="shared" si="0"/>
        <v>0</v>
      </c>
      <c r="I16" s="1">
        <f t="shared" si="1"/>
        <v>1</v>
      </c>
      <c r="J16" s="1">
        <f t="shared" si="2"/>
        <v>12</v>
      </c>
      <c r="M16" s="1">
        <f t="shared" si="4"/>
        <v>36</v>
      </c>
      <c r="N16" s="1">
        <f t="shared" si="3"/>
        <v>12</v>
      </c>
      <c r="AX16">
        <f>COUNTIF(Players!B:B,A16)</f>
        <v>1</v>
      </c>
    </row>
    <row r="17" spans="1:50" x14ac:dyDescent="0.2">
      <c r="A17" t="s">
        <v>20</v>
      </c>
      <c r="B17" t="s">
        <v>78</v>
      </c>
      <c r="C17" s="1">
        <f t="shared" si="0"/>
        <v>1</v>
      </c>
      <c r="D17" s="1">
        <f t="shared" si="0"/>
        <v>2</v>
      </c>
      <c r="E17" s="1">
        <f t="shared" si="0"/>
        <v>0</v>
      </c>
      <c r="I17" s="1">
        <f t="shared" si="1"/>
        <v>1</v>
      </c>
      <c r="J17" s="1">
        <f t="shared" si="2"/>
        <v>12</v>
      </c>
      <c r="M17" s="1">
        <f t="shared" si="4"/>
        <v>36</v>
      </c>
      <c r="N17" s="1">
        <f t="shared" si="3"/>
        <v>12</v>
      </c>
      <c r="P17" t="s">
        <v>15</v>
      </c>
      <c r="Q17" t="str">
        <f>VLOOKUP(P17,$A:$B,2,0)</f>
        <v>Vic</v>
      </c>
      <c r="Y17" t="s">
        <v>26</v>
      </c>
      <c r="AA17" t="s">
        <v>1</v>
      </c>
      <c r="AB17" t="str">
        <f>VLOOKUP(AA17,$A:$B,2,0)</f>
        <v>Vic</v>
      </c>
      <c r="AJ17" t="s">
        <v>27</v>
      </c>
      <c r="AL17" t="s">
        <v>1</v>
      </c>
      <c r="AM17" t="str">
        <f>VLOOKUP(AL17,$A:$B,2,0)</f>
        <v>Vic</v>
      </c>
      <c r="AU17" t="s">
        <v>26</v>
      </c>
      <c r="AX17">
        <f>COUNTIF(Players!B:B,A17)</f>
        <v>1</v>
      </c>
    </row>
    <row r="18" spans="1:50" x14ac:dyDescent="0.2">
      <c r="A18" t="s">
        <v>74</v>
      </c>
      <c r="B18" t="s">
        <v>78</v>
      </c>
      <c r="C18" s="1">
        <f t="shared" si="0"/>
        <v>1</v>
      </c>
      <c r="D18" s="1">
        <f t="shared" si="0"/>
        <v>2</v>
      </c>
      <c r="E18" s="1">
        <f t="shared" si="0"/>
        <v>0</v>
      </c>
      <c r="I18" s="1">
        <f t="shared" si="1"/>
        <v>1</v>
      </c>
      <c r="J18" s="1">
        <f t="shared" si="2"/>
        <v>12</v>
      </c>
      <c r="M18" s="1">
        <f t="shared" si="4"/>
        <v>36</v>
      </c>
      <c r="N18" s="1">
        <f t="shared" si="3"/>
        <v>12</v>
      </c>
      <c r="P18" t="s">
        <v>10</v>
      </c>
      <c r="Q18" t="str">
        <f t="shared" ref="Q18:Q20" si="14">VLOOKUP(P18,$A:$B,2,0)</f>
        <v>Vic</v>
      </c>
      <c r="Y18" t="s">
        <v>26</v>
      </c>
      <c r="AA18" t="s">
        <v>76</v>
      </c>
      <c r="AB18" t="str">
        <f t="shared" ref="AB18:AB20" si="15">VLOOKUP(AA18,$A:$B,2,0)</f>
        <v>Vic</v>
      </c>
      <c r="AJ18" t="s">
        <v>27</v>
      </c>
      <c r="AL18" t="s">
        <v>17</v>
      </c>
      <c r="AM18" t="str">
        <f>VLOOKUP(AL18,$A:$B,2,0)</f>
        <v>Javi</v>
      </c>
      <c r="AU18" t="s">
        <v>27</v>
      </c>
      <c r="AX18">
        <f>COUNTIF(Players!B:B,A18)</f>
        <v>1</v>
      </c>
    </row>
    <row r="19" spans="1:50" x14ac:dyDescent="0.2">
      <c r="A19" t="s">
        <v>47</v>
      </c>
      <c r="B19" t="s">
        <v>78</v>
      </c>
      <c r="C19" s="1">
        <f t="shared" si="0"/>
        <v>1</v>
      </c>
      <c r="D19" s="1">
        <f t="shared" si="0"/>
        <v>2</v>
      </c>
      <c r="E19" s="1">
        <f t="shared" si="0"/>
        <v>0</v>
      </c>
      <c r="I19" s="1">
        <f t="shared" si="1"/>
        <v>1</v>
      </c>
      <c r="J19" s="1">
        <f t="shared" si="2"/>
        <v>12</v>
      </c>
      <c r="M19" s="1">
        <f t="shared" si="4"/>
        <v>36</v>
      </c>
      <c r="N19" s="1">
        <f t="shared" si="3"/>
        <v>12</v>
      </c>
      <c r="P19" t="s">
        <v>20</v>
      </c>
      <c r="Q19" t="str">
        <f t="shared" si="14"/>
        <v>Javi</v>
      </c>
      <c r="Y19" t="s">
        <v>27</v>
      </c>
      <c r="AA19" t="s">
        <v>59</v>
      </c>
      <c r="AB19" t="str">
        <f t="shared" si="15"/>
        <v>Javi</v>
      </c>
      <c r="AJ19" t="s">
        <v>26</v>
      </c>
      <c r="AX19">
        <f>COUNTIF(Players!B:B,A19)</f>
        <v>1</v>
      </c>
    </row>
    <row r="20" spans="1:50" x14ac:dyDescent="0.2">
      <c r="A20" t="s">
        <v>16</v>
      </c>
      <c r="B20" t="s">
        <v>78</v>
      </c>
      <c r="C20" s="1">
        <f t="shared" si="0"/>
        <v>1</v>
      </c>
      <c r="D20" s="1">
        <f t="shared" si="0"/>
        <v>2</v>
      </c>
      <c r="E20" s="1">
        <f t="shared" si="0"/>
        <v>0</v>
      </c>
      <c r="I20" s="1">
        <f t="shared" si="1"/>
        <v>1</v>
      </c>
      <c r="J20" s="1">
        <f t="shared" si="2"/>
        <v>12</v>
      </c>
      <c r="M20" s="1">
        <f t="shared" si="4"/>
        <v>36</v>
      </c>
      <c r="N20" s="1">
        <f t="shared" si="3"/>
        <v>12</v>
      </c>
      <c r="P20" t="s">
        <v>57</v>
      </c>
      <c r="Q20" t="str">
        <f t="shared" si="14"/>
        <v>Javi</v>
      </c>
      <c r="Y20" t="s">
        <v>27</v>
      </c>
      <c r="AA20" t="s">
        <v>74</v>
      </c>
      <c r="AB20" t="str">
        <f t="shared" si="15"/>
        <v>Javi</v>
      </c>
      <c r="AJ20" t="s">
        <v>26</v>
      </c>
      <c r="AL20" t="s">
        <v>48</v>
      </c>
      <c r="AM20" t="str">
        <f>VLOOKUP(AL20,$A:$B,2,0)</f>
        <v>Vic</v>
      </c>
      <c r="AU20" t="s">
        <v>26</v>
      </c>
      <c r="AX20">
        <f>COUNTIF(Players!B:B,A20)</f>
        <v>1</v>
      </c>
    </row>
    <row r="21" spans="1:50" x14ac:dyDescent="0.2">
      <c r="A21" t="s">
        <v>75</v>
      </c>
      <c r="B21" t="s">
        <v>77</v>
      </c>
      <c r="C21" s="1">
        <f t="shared" si="0"/>
        <v>0</v>
      </c>
      <c r="D21" s="1">
        <f t="shared" si="0"/>
        <v>2</v>
      </c>
      <c r="E21" s="1">
        <f t="shared" si="0"/>
        <v>1</v>
      </c>
      <c r="I21" s="1">
        <f t="shared" si="1"/>
        <v>0.5</v>
      </c>
      <c r="J21" s="1">
        <f t="shared" si="2"/>
        <v>20</v>
      </c>
      <c r="M21" s="1">
        <f t="shared" si="4"/>
        <v>12</v>
      </c>
      <c r="N21" s="1">
        <f t="shared" si="3"/>
        <v>20</v>
      </c>
      <c r="AL21" t="s">
        <v>57</v>
      </c>
      <c r="AM21" t="str">
        <f t="shared" ref="AM21" si="16">VLOOKUP(AL21,$A:$B,2,0)</f>
        <v>Javi</v>
      </c>
      <c r="AU21" t="s">
        <v>27</v>
      </c>
      <c r="AX21">
        <f>COUNTIF(Players!B:B,A21)</f>
        <v>1</v>
      </c>
    </row>
    <row r="22" spans="1:50" x14ac:dyDescent="0.2">
      <c r="A22" t="s">
        <v>40</v>
      </c>
      <c r="B22" t="s">
        <v>78</v>
      </c>
      <c r="C22" s="1">
        <f t="shared" si="0"/>
        <v>0</v>
      </c>
      <c r="D22" s="1">
        <f t="shared" si="0"/>
        <v>2</v>
      </c>
      <c r="E22" s="1">
        <f t="shared" si="0"/>
        <v>1</v>
      </c>
      <c r="I22" s="1">
        <f t="shared" si="1"/>
        <v>0.5</v>
      </c>
      <c r="J22" s="1">
        <f t="shared" si="2"/>
        <v>20</v>
      </c>
      <c r="M22" s="1">
        <f t="shared" si="4"/>
        <v>12</v>
      </c>
      <c r="N22" s="1">
        <f t="shared" si="3"/>
        <v>20</v>
      </c>
      <c r="P22" t="s">
        <v>48</v>
      </c>
      <c r="Q22" t="str">
        <f>VLOOKUP(P22,$A:$B,2,0)</f>
        <v>Vic</v>
      </c>
      <c r="Y22" t="s">
        <v>26</v>
      </c>
      <c r="AA22" t="s">
        <v>43</v>
      </c>
      <c r="AB22" t="str">
        <f>VLOOKUP(AA22,$A:$B,2,0)</f>
        <v>Vic</v>
      </c>
      <c r="AJ22" t="s">
        <v>26</v>
      </c>
      <c r="AX22">
        <f>COUNTIF(Players!B:B,A22)</f>
        <v>1</v>
      </c>
    </row>
    <row r="23" spans="1:50" x14ac:dyDescent="0.2">
      <c r="A23" t="s">
        <v>57</v>
      </c>
      <c r="B23" t="s">
        <v>78</v>
      </c>
      <c r="C23" s="1">
        <f t="shared" si="0"/>
        <v>0</v>
      </c>
      <c r="D23" s="1">
        <f t="shared" si="0"/>
        <v>2</v>
      </c>
      <c r="E23" s="1">
        <f t="shared" si="0"/>
        <v>1</v>
      </c>
      <c r="I23" s="1">
        <f t="shared" si="1"/>
        <v>0.5</v>
      </c>
      <c r="J23" s="1">
        <f t="shared" si="2"/>
        <v>20</v>
      </c>
      <c r="M23" s="1">
        <f t="shared" si="4"/>
        <v>12</v>
      </c>
      <c r="N23" s="1">
        <f t="shared" si="3"/>
        <v>20</v>
      </c>
      <c r="P23" t="s">
        <v>76</v>
      </c>
      <c r="Q23" t="str">
        <f t="shared" ref="Q23:Q25" si="17">VLOOKUP(P23,$A:$B,2,0)</f>
        <v>Vic</v>
      </c>
      <c r="Y23" t="s">
        <v>26</v>
      </c>
      <c r="AA23" t="s">
        <v>58</v>
      </c>
      <c r="AB23" t="str">
        <f t="shared" ref="AB23:AB25" si="18">VLOOKUP(AA23,$A:$B,2,0)</f>
        <v>Vic</v>
      </c>
      <c r="AJ23" t="s">
        <v>26</v>
      </c>
      <c r="AL23" t="s">
        <v>55</v>
      </c>
      <c r="AM23" t="str">
        <f>VLOOKUP(AL23,$A:$B,2,0)</f>
        <v>Vic</v>
      </c>
      <c r="AU23" t="s">
        <v>27</v>
      </c>
      <c r="AX23">
        <f>COUNTIF(Players!B:B,A23)</f>
        <v>1</v>
      </c>
    </row>
    <row r="24" spans="1:50" x14ac:dyDescent="0.2">
      <c r="A24" t="s">
        <v>11</v>
      </c>
      <c r="B24" t="s">
        <v>78</v>
      </c>
      <c r="C24" s="1">
        <f t="shared" si="0"/>
        <v>0</v>
      </c>
      <c r="D24" s="1">
        <f t="shared" si="0"/>
        <v>2</v>
      </c>
      <c r="E24" s="1">
        <f t="shared" si="0"/>
        <v>1</v>
      </c>
      <c r="I24" s="1">
        <f t="shared" si="1"/>
        <v>0.5</v>
      </c>
      <c r="J24" s="1">
        <f t="shared" si="2"/>
        <v>20</v>
      </c>
      <c r="M24" s="1">
        <f t="shared" si="4"/>
        <v>12</v>
      </c>
      <c r="N24" s="1">
        <f t="shared" si="3"/>
        <v>20</v>
      </c>
      <c r="P24" t="s">
        <v>74</v>
      </c>
      <c r="Q24" t="str">
        <f t="shared" si="17"/>
        <v>Javi</v>
      </c>
      <c r="Y24" t="s">
        <v>27</v>
      </c>
      <c r="AA24" t="s">
        <v>16</v>
      </c>
      <c r="AB24" t="str">
        <f t="shared" si="18"/>
        <v>Javi</v>
      </c>
      <c r="AJ24" t="s">
        <v>27</v>
      </c>
      <c r="AL24" t="s">
        <v>20</v>
      </c>
      <c r="AM24" t="str">
        <f>VLOOKUP(AL24,$A:$B,2,0)</f>
        <v>Javi</v>
      </c>
      <c r="AU24" t="s">
        <v>26</v>
      </c>
      <c r="AX24">
        <f>COUNTIF(Players!B:B,A24)</f>
        <v>1</v>
      </c>
    </row>
    <row r="25" spans="1:50" x14ac:dyDescent="0.2">
      <c r="A25" t="s">
        <v>53</v>
      </c>
      <c r="B25" t="s">
        <v>78</v>
      </c>
      <c r="C25" s="1">
        <f t="shared" si="0"/>
        <v>0</v>
      </c>
      <c r="D25" s="1">
        <f t="shared" si="0"/>
        <v>3</v>
      </c>
      <c r="E25" s="1">
        <f t="shared" si="0"/>
        <v>0</v>
      </c>
      <c r="I25" s="1">
        <f t="shared" si="1"/>
        <v>0</v>
      </c>
      <c r="J25" s="1">
        <f t="shared" si="2"/>
        <v>24</v>
      </c>
      <c r="M25" s="1">
        <f t="shared" si="4"/>
        <v>0</v>
      </c>
      <c r="N25" s="1">
        <f t="shared" si="3"/>
        <v>24</v>
      </c>
      <c r="P25" t="s">
        <v>47</v>
      </c>
      <c r="Q25" t="str">
        <f t="shared" si="17"/>
        <v>Javi</v>
      </c>
      <c r="Y25" t="s">
        <v>27</v>
      </c>
      <c r="AA25" t="s">
        <v>53</v>
      </c>
      <c r="AB25" t="str">
        <f t="shared" si="18"/>
        <v>Javi</v>
      </c>
      <c r="AJ25" t="s">
        <v>27</v>
      </c>
      <c r="AX25">
        <f>COUNTIF(Players!B:B,A25)</f>
        <v>1</v>
      </c>
    </row>
    <row r="26" spans="1:50" x14ac:dyDescent="0.2">
      <c r="AL26" t="s">
        <v>76</v>
      </c>
      <c r="AM26" t="str">
        <f>VLOOKUP(AL26,$A:$B,2,0)</f>
        <v>Vic</v>
      </c>
      <c r="AU26" t="s">
        <v>27</v>
      </c>
    </row>
    <row r="27" spans="1:50" x14ac:dyDescent="0.2">
      <c r="P27" t="s">
        <v>14</v>
      </c>
      <c r="Q27" t="str">
        <f>VLOOKUP(P27,$A:$B,2,0)</f>
        <v>Vic</v>
      </c>
      <c r="Y27" t="s">
        <v>26</v>
      </c>
      <c r="AA27" t="s">
        <v>15</v>
      </c>
      <c r="AB27" t="str">
        <f>VLOOKUP(AA27,$A:$B,2,0)</f>
        <v>Vic</v>
      </c>
      <c r="AJ27" t="s">
        <v>28</v>
      </c>
      <c r="AL27" t="s">
        <v>47</v>
      </c>
      <c r="AM27" t="str">
        <f t="shared" ref="AM27" si="19">VLOOKUP(AL27,$A:$B,2,0)</f>
        <v>Javi</v>
      </c>
      <c r="AU27" t="s">
        <v>26</v>
      </c>
    </row>
    <row r="28" spans="1:50" x14ac:dyDescent="0.2">
      <c r="A28" t="s">
        <v>77</v>
      </c>
      <c r="B28">
        <f>COUNTIFS(Q:Q,A28,Y:Y,"W")/2+COUNTIFS(Q:Q,A28,Y:Y,"T")/4+COUNTIFS(AB:AB,A28,AJ:AJ,"W")/2+COUNTIFS(AB:AB,A28,AJ:AJ,"T")/4+COUNTIFS(AM:AM,A28,AU:AU,"W")/1+COUNTIFS(AM:AM,A28,AU:AU,"T")/2</f>
        <v>15</v>
      </c>
      <c r="P28" t="s">
        <v>58</v>
      </c>
      <c r="Q28" t="str">
        <f t="shared" ref="Q28:Q30" si="20">VLOOKUP(P28,$A:$B,2,0)</f>
        <v>Vic</v>
      </c>
      <c r="Y28" t="s">
        <v>26</v>
      </c>
      <c r="AA28" t="s">
        <v>10</v>
      </c>
      <c r="AB28" t="str">
        <f t="shared" ref="AB28:AB30" si="21">VLOOKUP(AA28,$A:$B,2,0)</f>
        <v>Vic</v>
      </c>
      <c r="AJ28" t="s">
        <v>28</v>
      </c>
    </row>
    <row r="29" spans="1:50" x14ac:dyDescent="0.2">
      <c r="A29" t="s">
        <v>78</v>
      </c>
      <c r="B29">
        <f>COUNTIFS(Q:Q,A29,Y:Y,"W")/2+COUNTIFS(Q:Q,A29,Y:Y,"T")/4+COUNTIFS(AB:AB,A29,AJ:AJ,"W")/2+COUNTIFS(AB:AB,A29,AJ:AJ,"T")/4+COUNTIFS(AM:AM,A29,AU:AU,"W")/1+COUNTIFS(AM:AM,A29,AU:AU,"T")/2</f>
        <v>9</v>
      </c>
      <c r="P29" t="s">
        <v>16</v>
      </c>
      <c r="Q29" t="str">
        <f t="shared" si="20"/>
        <v>Javi</v>
      </c>
      <c r="Y29" t="s">
        <v>27</v>
      </c>
      <c r="AA29" t="s">
        <v>60</v>
      </c>
      <c r="AB29" t="str">
        <f t="shared" si="21"/>
        <v>Javi</v>
      </c>
      <c r="AJ29" t="s">
        <v>28</v>
      </c>
      <c r="AL29" t="s">
        <v>58</v>
      </c>
      <c r="AM29" t="str">
        <f>VLOOKUP(AL29,$A:$B,2,0)</f>
        <v>Vic</v>
      </c>
      <c r="AU29" t="s">
        <v>26</v>
      </c>
    </row>
    <row r="30" spans="1:50" x14ac:dyDescent="0.2">
      <c r="P30" t="s">
        <v>11</v>
      </c>
      <c r="Q30" t="str">
        <f t="shared" si="20"/>
        <v>Javi</v>
      </c>
      <c r="Y30" t="s">
        <v>27</v>
      </c>
      <c r="AA30" t="s">
        <v>11</v>
      </c>
      <c r="AB30" t="str">
        <f t="shared" si="21"/>
        <v>Javi</v>
      </c>
      <c r="AJ30" t="s">
        <v>28</v>
      </c>
      <c r="AL30" t="s">
        <v>53</v>
      </c>
      <c r="AM30" t="str">
        <f>VLOOKUP(AL30,$A:$B,2,0)</f>
        <v>Javi</v>
      </c>
      <c r="AU30" t="s">
        <v>27</v>
      </c>
    </row>
    <row r="32" spans="1:50" x14ac:dyDescent="0.2">
      <c r="AL32" t="s">
        <v>75</v>
      </c>
      <c r="AM32" t="str">
        <f>VLOOKUP(AL32,$A:$B,2,0)</f>
        <v>Vic</v>
      </c>
      <c r="AU32" t="s">
        <v>27</v>
      </c>
    </row>
    <row r="33" spans="16:47" x14ac:dyDescent="0.2">
      <c r="AL33" t="s">
        <v>42</v>
      </c>
      <c r="AM33" t="str">
        <f t="shared" ref="AM33" si="22">VLOOKUP(AL33,$A:$B,2,0)</f>
        <v>Javi</v>
      </c>
      <c r="AU33" t="s">
        <v>26</v>
      </c>
    </row>
    <row r="35" spans="16:47" x14ac:dyDescent="0.2">
      <c r="AL35" t="s">
        <v>14</v>
      </c>
      <c r="AM35" t="str">
        <f>VLOOKUP(AL35,$A:$B,2,0)</f>
        <v>Vic</v>
      </c>
      <c r="AU35" t="s">
        <v>26</v>
      </c>
    </row>
    <row r="36" spans="16:47" x14ac:dyDescent="0.2">
      <c r="AL36" t="s">
        <v>60</v>
      </c>
      <c r="AM36" t="str">
        <f>VLOOKUP(AL36,$A:$B,2,0)</f>
        <v>Javi</v>
      </c>
      <c r="AU36" t="s">
        <v>27</v>
      </c>
    </row>
    <row r="39" spans="16:47" x14ac:dyDescent="0.2">
      <c r="P39" t="str">
        <f>P2&amp;P3</f>
        <v>Victor RiobuenoAlex Lastra</v>
      </c>
      <c r="R39" t="str">
        <f>P3&amp;P2</f>
        <v>Alex LastraVictor Riobueno</v>
      </c>
      <c r="Y39" t="str">
        <f>Y2</f>
        <v>W</v>
      </c>
      <c r="AA39" t="str">
        <f>AA2&amp;AA3</f>
        <v>Augie De GoytisoloRicky Escobar</v>
      </c>
      <c r="AC39" t="str">
        <f>AA3&amp;AA2</f>
        <v>Ricky EscobarAugie De Goytisolo</v>
      </c>
      <c r="AJ39" t="str">
        <f>AJ2</f>
        <v>W</v>
      </c>
    </row>
    <row r="40" spans="16:47" x14ac:dyDescent="0.2">
      <c r="P40" t="str">
        <f>P4&amp;P5</f>
        <v>Javi VargasJo Noy</v>
      </c>
      <c r="R40" t="str">
        <f>P5&amp;P4</f>
        <v>Jo NoyJavi Vargas</v>
      </c>
      <c r="Y40" t="str">
        <f>Y4</f>
        <v>L</v>
      </c>
      <c r="AA40" t="str">
        <f>AA4&amp;AA5</f>
        <v>Pete CabreraErnesto Ibanez</v>
      </c>
      <c r="AC40" t="str">
        <f>AA5&amp;AA4</f>
        <v>Ernesto IbanezPete Cabrera</v>
      </c>
      <c r="AJ40" t="str">
        <f>AJ4</f>
        <v>L</v>
      </c>
    </row>
    <row r="42" spans="16:47" x14ac:dyDescent="0.2">
      <c r="P42" t="str">
        <f>P7&amp;P8</f>
        <v>Brendan ArecesJordan Portal</v>
      </c>
      <c r="R42" t="str">
        <f>P8&amp;P7</f>
        <v>Jordan PortalBrendan Areces</v>
      </c>
      <c r="Y42" t="str">
        <f>Y7</f>
        <v>L</v>
      </c>
      <c r="AA42" t="str">
        <f>AA7&amp;AA8</f>
        <v>Victor RiobuenoDanny Yanez</v>
      </c>
      <c r="AC42" t="str">
        <f>AA8&amp;AA7</f>
        <v>Danny YanezVictor Riobueno</v>
      </c>
      <c r="AJ42" t="str">
        <f>AJ7</f>
        <v>W</v>
      </c>
    </row>
    <row r="43" spans="16:47" x14ac:dyDescent="0.2">
      <c r="P43" t="str">
        <f>P9&amp;P10</f>
        <v>Pete CabreraErnesto Ibanez</v>
      </c>
      <c r="R43" t="str">
        <f>P9&amp;P8</f>
        <v>Pete CabreraJordan Portal</v>
      </c>
      <c r="Y43" t="str">
        <f>Y9</f>
        <v>W</v>
      </c>
      <c r="AA43" t="str">
        <f>AA9&amp;AA10</f>
        <v>Peter EndejanMauricio Restrepo</v>
      </c>
      <c r="AC43" t="str">
        <f>AA9&amp;AA8</f>
        <v>Peter EndejanDanny Yanez</v>
      </c>
      <c r="AJ43" t="str">
        <f>AJ9</f>
        <v>L</v>
      </c>
    </row>
    <row r="45" spans="16:47" x14ac:dyDescent="0.2">
      <c r="P45" t="str">
        <f>P12&amp;P13</f>
        <v>Augie De GoytisoloJavi Portal</v>
      </c>
      <c r="R45" t="str">
        <f>P13&amp;P12</f>
        <v>Javi PortalAugie De Goytisolo</v>
      </c>
      <c r="Y45" t="str">
        <f>Y12</f>
        <v>L</v>
      </c>
      <c r="AA45" t="str">
        <f>AA12&amp;AA13</f>
        <v>Brendan ArecesJavi Portal</v>
      </c>
      <c r="AC45" t="str">
        <f>AA13&amp;AA12</f>
        <v>Javi PortalBrendan Areces</v>
      </c>
      <c r="AJ45" t="str">
        <f>AJ12</f>
        <v>T</v>
      </c>
    </row>
    <row r="46" spans="16:47" x14ac:dyDescent="0.2">
      <c r="P46" t="str">
        <f>P14&amp;P15</f>
        <v>Shawn NoyDavid Del Cristo</v>
      </c>
      <c r="R46" t="str">
        <f>P15&amp;P14</f>
        <v>David Del CristoShawn Noy</v>
      </c>
      <c r="Y46" t="str">
        <f>Y14</f>
        <v>W</v>
      </c>
      <c r="AA46" t="str">
        <f>AA14&amp;AA15</f>
        <v>Javi VargasWes Briggle</v>
      </c>
      <c r="AC46" t="str">
        <f>AA15&amp;AA14</f>
        <v>Wes BriggleJavi Vargas</v>
      </c>
      <c r="AJ46" t="str">
        <f>AJ14</f>
        <v>T</v>
      </c>
    </row>
    <row r="48" spans="16:47" x14ac:dyDescent="0.2">
      <c r="P48" t="str">
        <f>P17&amp;P18</f>
        <v>Lawrence PardoCarlos Enjamio</v>
      </c>
      <c r="R48" t="str">
        <f>P18&amp;P17</f>
        <v>Carlos EnjamioLawrence Pardo</v>
      </c>
      <c r="Y48" t="str">
        <f>Y17</f>
        <v>W</v>
      </c>
      <c r="AA48" t="str">
        <f>AA17&amp;AA18</f>
        <v>Jordan PortalSkippy Ramirez</v>
      </c>
      <c r="AC48" t="str">
        <f>AA18&amp;AA17</f>
        <v>Skippy RamirezJordan Portal</v>
      </c>
      <c r="AJ48" t="str">
        <f>AJ17</f>
        <v>L</v>
      </c>
    </row>
    <row r="49" spans="16:36" x14ac:dyDescent="0.2">
      <c r="P49" t="str">
        <f>P19&amp;P20</f>
        <v>Mauricio RestrepoWes Briggle</v>
      </c>
      <c r="R49" t="str">
        <f>P20&amp;P19</f>
        <v>Wes BriggleMauricio Restrepo</v>
      </c>
      <c r="Y49" t="str">
        <f>Y19</f>
        <v>L</v>
      </c>
      <c r="AA49" t="str">
        <f>AA19&amp;AA20</f>
        <v>David Del CristoMario Martinez</v>
      </c>
      <c r="AC49" t="str">
        <f>AA20&amp;AA19</f>
        <v>Mario MartinezDavid Del Cristo</v>
      </c>
      <c r="AJ49" t="str">
        <f>AJ19</f>
        <v>W</v>
      </c>
    </row>
    <row r="51" spans="16:36" x14ac:dyDescent="0.2">
      <c r="P51" t="str">
        <f>P22&amp;P23</f>
        <v>Ricky EscobarSkippy Ramirez</v>
      </c>
      <c r="R51" t="str">
        <f>P23&amp;P22</f>
        <v>Skippy RamirezRicky Escobar</v>
      </c>
      <c r="Y51" t="str">
        <f>Y22</f>
        <v>W</v>
      </c>
      <c r="AA51" t="str">
        <f>AA22&amp;AA23</f>
        <v>Alex LastraAlex Uribarri</v>
      </c>
      <c r="AC51" t="str">
        <f>AA23&amp;AA22</f>
        <v>Alex UribarriAlex Lastra</v>
      </c>
      <c r="AJ51" t="str">
        <f>AJ22</f>
        <v>W</v>
      </c>
    </row>
    <row r="52" spans="16:36" x14ac:dyDescent="0.2">
      <c r="P52" t="str">
        <f>P24&amp;P25</f>
        <v>Mario MartinezPeter Endejan</v>
      </c>
      <c r="R52" t="str">
        <f>P25&amp;P24</f>
        <v>Peter EndejanMario Martinez</v>
      </c>
      <c r="Y52" t="str">
        <f>Y24</f>
        <v>L</v>
      </c>
      <c r="AA52" t="str">
        <f>AA24&amp;AA25</f>
        <v>Javi SalasJo Noy</v>
      </c>
      <c r="AC52" t="str">
        <f>AA25&amp;AA24</f>
        <v>Jo NoyJavi Salas</v>
      </c>
      <c r="AJ52" t="str">
        <f>AJ24</f>
        <v>L</v>
      </c>
    </row>
    <row r="54" spans="16:36" x14ac:dyDescent="0.2">
      <c r="P54" t="str">
        <f>P27&amp;P28</f>
        <v>Danny YanezAlex Uribarri</v>
      </c>
      <c r="R54" t="str">
        <f>P28&amp;P27</f>
        <v>Alex UribarriDanny Yanez</v>
      </c>
      <c r="Y54" t="str">
        <f>Y27</f>
        <v>W</v>
      </c>
      <c r="AA54" t="str">
        <f>AA27&amp;AA28</f>
        <v>Lawrence PardoCarlos Enjamio</v>
      </c>
      <c r="AC54" t="str">
        <f>AA28&amp;AA27</f>
        <v>Carlos EnjamioLawrence Pardo</v>
      </c>
      <c r="AJ54" t="str">
        <f>AJ27</f>
        <v>T</v>
      </c>
    </row>
    <row r="55" spans="16:36" x14ac:dyDescent="0.2">
      <c r="P55" t="str">
        <f>P29&amp;P30</f>
        <v>Javi SalasMichael Quintana</v>
      </c>
      <c r="R55" t="str">
        <f>P30&amp;P29</f>
        <v>Michael QuintanaJavi Salas</v>
      </c>
      <c r="Y55" t="str">
        <f>Y29</f>
        <v>L</v>
      </c>
      <c r="AA55" t="str">
        <f>AA29&amp;AA30</f>
        <v>Shawn NoyMichael Quintana</v>
      </c>
      <c r="AC55" t="str">
        <f>AA30&amp;AA29</f>
        <v>Michael QuintanaShawn Noy</v>
      </c>
      <c r="AJ55" t="str">
        <f>AJ29</f>
        <v>T</v>
      </c>
    </row>
    <row r="57" spans="16:36" x14ac:dyDescent="0.2">
      <c r="R57" t="str">
        <f>P33&amp;P32</f>
        <v/>
      </c>
    </row>
    <row r="58" spans="16:36" x14ac:dyDescent="0.2">
      <c r="R58" t="str">
        <f>P35&amp;P34</f>
        <v/>
      </c>
    </row>
  </sheetData>
  <sortState xmlns:xlrd2="http://schemas.microsoft.com/office/spreadsheetml/2017/richdata2" ref="A2:N25">
    <sortCondition ref="N2:N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9089B-B417-4E58-805E-387369680751}">
  <dimension ref="A1:AX58"/>
  <sheetViews>
    <sheetView showGridLines="0" workbookViewId="0">
      <selection activeCell="M2" sqref="M2:M25"/>
    </sheetView>
  </sheetViews>
  <sheetFormatPr defaultRowHeight="11.25" x14ac:dyDescent="0.2"/>
  <cols>
    <col min="1" max="1" width="16" bestFit="1" customWidth="1"/>
    <col min="2" max="2" width="6.33203125" bestFit="1" customWidth="1"/>
    <col min="3" max="3" width="2.83203125" style="1" bestFit="1" customWidth="1"/>
    <col min="4" max="5" width="2" style="1" bestFit="1" customWidth="1"/>
    <col min="6" max="6" width="5.5" style="2" hidden="1" customWidth="1"/>
    <col min="7" max="7" width="4" style="1" hidden="1" customWidth="1"/>
    <col min="8" max="8" width="5.6640625" style="1" hidden="1" customWidth="1"/>
    <col min="9" max="9" width="6.1640625" style="1" bestFit="1" customWidth="1"/>
    <col min="10" max="10" width="3.1640625" style="1" bestFit="1" customWidth="1"/>
    <col min="11" max="12" width="3.1640625" style="1" hidden="1" customWidth="1"/>
    <col min="13" max="13" width="6.1640625" style="1" bestFit="1" customWidth="1"/>
    <col min="14" max="14" width="5" style="1" bestFit="1" customWidth="1"/>
    <col min="16" max="16" width="16" bestFit="1" customWidth="1"/>
    <col min="17" max="17" width="6.33203125" bestFit="1" customWidth="1"/>
    <col min="18" max="18" width="5.5" customWidth="1"/>
    <col min="19" max="19" width="4" customWidth="1"/>
    <col min="20" max="20" width="5.6640625" customWidth="1"/>
    <col min="21" max="21" width="6.1640625" customWidth="1"/>
    <col min="22" max="22" width="4.1640625" customWidth="1"/>
    <col min="23" max="23" width="8.33203125" customWidth="1"/>
    <col min="24" max="24" width="6.83203125" customWidth="1"/>
    <col min="25" max="25" width="6.1640625" bestFit="1" customWidth="1"/>
    <col min="27" max="27" width="16" bestFit="1" customWidth="1"/>
    <col min="28" max="28" width="6.33203125" bestFit="1" customWidth="1"/>
    <col min="29" max="29" width="5.5" hidden="1" customWidth="1"/>
    <col min="30" max="30" width="4" hidden="1" customWidth="1"/>
    <col min="31" max="31" width="5.6640625" hidden="1" customWidth="1"/>
    <col min="32" max="32" width="6.1640625" hidden="1" customWidth="1"/>
    <col min="33" max="33" width="4.1640625" hidden="1" customWidth="1"/>
    <col min="34" max="34" width="8.33203125" hidden="1" customWidth="1"/>
    <col min="35" max="35" width="6.83203125" hidden="1" customWidth="1"/>
    <col min="36" max="36" width="6.1640625" bestFit="1" customWidth="1"/>
    <col min="38" max="38" width="16" bestFit="1" customWidth="1"/>
    <col min="39" max="39" width="6.33203125" bestFit="1" customWidth="1"/>
    <col min="40" max="40" width="5.5" hidden="1" customWidth="1"/>
    <col min="41" max="41" width="4" hidden="1" customWidth="1"/>
    <col min="42" max="42" width="5.6640625" hidden="1" customWidth="1"/>
    <col min="43" max="43" width="6.1640625" hidden="1" customWidth="1"/>
    <col min="44" max="44" width="4.1640625" hidden="1" customWidth="1"/>
    <col min="45" max="45" width="8.33203125" hidden="1" customWidth="1"/>
    <col min="46" max="46" width="6.83203125" hidden="1" customWidth="1"/>
    <col min="47" max="47" width="6.1640625" bestFit="1" customWidth="1"/>
  </cols>
  <sheetData>
    <row r="1" spans="1:50" x14ac:dyDescent="0.2">
      <c r="A1" t="s">
        <v>33</v>
      </c>
      <c r="B1" t="s">
        <v>29</v>
      </c>
      <c r="C1" s="1" t="s">
        <v>26</v>
      </c>
      <c r="D1" s="1" t="s">
        <v>27</v>
      </c>
      <c r="E1" s="1" t="s">
        <v>28</v>
      </c>
      <c r="F1" s="2" t="s">
        <v>21</v>
      </c>
      <c r="G1" s="1" t="s">
        <v>32</v>
      </c>
      <c r="H1" s="1" t="s">
        <v>63</v>
      </c>
      <c r="I1" s="1" t="s">
        <v>51</v>
      </c>
      <c r="J1" s="1" t="s">
        <v>50</v>
      </c>
      <c r="K1" s="1" t="s">
        <v>32</v>
      </c>
      <c r="L1" s="1" t="s">
        <v>66</v>
      </c>
      <c r="M1" s="1" t="s">
        <v>67</v>
      </c>
      <c r="N1" s="1" t="s">
        <v>34</v>
      </c>
      <c r="P1" t="s">
        <v>23</v>
      </c>
      <c r="Q1" t="s">
        <v>29</v>
      </c>
      <c r="R1" t="s">
        <v>21</v>
      </c>
      <c r="S1" t="s">
        <v>32</v>
      </c>
      <c r="T1" t="s">
        <v>63</v>
      </c>
      <c r="U1" t="s">
        <v>61</v>
      </c>
      <c r="V1" t="s">
        <v>62</v>
      </c>
      <c r="W1" t="s">
        <v>64</v>
      </c>
      <c r="X1" t="s">
        <v>65</v>
      </c>
      <c r="Y1" t="s">
        <v>22</v>
      </c>
      <c r="AA1" t="s">
        <v>24</v>
      </c>
      <c r="AB1" t="s">
        <v>29</v>
      </c>
      <c r="AC1" t="s">
        <v>21</v>
      </c>
      <c r="AD1" t="s">
        <v>32</v>
      </c>
      <c r="AE1" t="s">
        <v>63</v>
      </c>
      <c r="AF1" t="s">
        <v>61</v>
      </c>
      <c r="AG1" t="s">
        <v>62</v>
      </c>
      <c r="AH1" t="s">
        <v>64</v>
      </c>
      <c r="AI1" t="s">
        <v>65</v>
      </c>
      <c r="AJ1" t="s">
        <v>22</v>
      </c>
      <c r="AL1" t="s">
        <v>25</v>
      </c>
      <c r="AM1" t="s">
        <v>29</v>
      </c>
      <c r="AN1" t="s">
        <v>21</v>
      </c>
      <c r="AO1" t="s">
        <v>32</v>
      </c>
      <c r="AP1" t="s">
        <v>63</v>
      </c>
      <c r="AQ1" t="s">
        <v>61</v>
      </c>
      <c r="AR1" t="s">
        <v>62</v>
      </c>
      <c r="AS1" t="s">
        <v>64</v>
      </c>
      <c r="AT1" t="s">
        <v>65</v>
      </c>
      <c r="AU1" t="s">
        <v>22</v>
      </c>
    </row>
    <row r="2" spans="1:50" x14ac:dyDescent="0.2">
      <c r="A2" t="s">
        <v>14</v>
      </c>
      <c r="B2" t="s">
        <v>72</v>
      </c>
      <c r="C2" s="1">
        <f t="shared" ref="C2:E25" si="0">COUNTIFS($P:$P,$A2,$Y:$Y,C$1)+COUNTIFS($AA:$AA,$A2,$AJ:$AJ,C$1)+COUNTIFS($AL:$AL,$A2,$AU:$AU,C$1)</f>
        <v>3</v>
      </c>
      <c r="D2" s="1">
        <f t="shared" si="0"/>
        <v>0</v>
      </c>
      <c r="E2" s="1">
        <f t="shared" si="0"/>
        <v>0</v>
      </c>
      <c r="I2" s="1">
        <f t="shared" ref="I2:I25" si="1">C2+E2*0.5</f>
        <v>3</v>
      </c>
      <c r="J2" s="1">
        <f t="shared" ref="J2:J25" si="2">RANK(I2,I:I,0)</f>
        <v>1</v>
      </c>
      <c r="M2" s="1">
        <f>(24-J2)*3</f>
        <v>69</v>
      </c>
      <c r="N2" s="1">
        <f t="shared" ref="N2:N25" si="3">RANK(M2,M:M,0)</f>
        <v>1</v>
      </c>
      <c r="P2" t="s">
        <v>14</v>
      </c>
      <c r="Q2" t="str">
        <f>VLOOKUP(P2,$A:$B,2,0)</f>
        <v>Danny</v>
      </c>
      <c r="Y2" t="s">
        <v>26</v>
      </c>
      <c r="AA2" t="s">
        <v>14</v>
      </c>
      <c r="AB2" t="str">
        <f>VLOOKUP(AA2,$A:$B,2,0)</f>
        <v>Danny</v>
      </c>
      <c r="AJ2" t="s">
        <v>26</v>
      </c>
      <c r="AL2" t="s">
        <v>1</v>
      </c>
      <c r="AM2" t="str">
        <f>VLOOKUP(AL2,$A:$B,2,0)</f>
        <v>Danny</v>
      </c>
      <c r="AU2" t="s">
        <v>26</v>
      </c>
      <c r="AX2">
        <f>COUNTIF(Players!B:B,A2)</f>
        <v>1</v>
      </c>
    </row>
    <row r="3" spans="1:50" x14ac:dyDescent="0.2">
      <c r="A3" t="s">
        <v>1</v>
      </c>
      <c r="B3" t="s">
        <v>72</v>
      </c>
      <c r="C3" s="1">
        <f t="shared" si="0"/>
        <v>3</v>
      </c>
      <c r="D3" s="1">
        <f t="shared" si="0"/>
        <v>0</v>
      </c>
      <c r="E3" s="1">
        <f t="shared" si="0"/>
        <v>0</v>
      </c>
      <c r="I3" s="1">
        <f t="shared" si="1"/>
        <v>3</v>
      </c>
      <c r="J3" s="1">
        <f t="shared" si="2"/>
        <v>1</v>
      </c>
      <c r="M3" s="1">
        <f t="shared" ref="M3:M25" si="4">(24-J3)*3</f>
        <v>69</v>
      </c>
      <c r="N3" s="1">
        <f t="shared" si="3"/>
        <v>1</v>
      </c>
      <c r="P3" t="s">
        <v>0</v>
      </c>
      <c r="Q3" t="str">
        <f t="shared" ref="Q3:Q5" si="5">VLOOKUP(P3,$A:$B,2,0)</f>
        <v>Danny</v>
      </c>
      <c r="Y3" t="s">
        <v>26</v>
      </c>
      <c r="AA3" t="s">
        <v>43</v>
      </c>
      <c r="AB3" t="str">
        <f t="shared" ref="AB3:AB5" si="6">VLOOKUP(AA3,$A:$B,2,0)</f>
        <v>Danny</v>
      </c>
      <c r="AJ3" t="s">
        <v>26</v>
      </c>
      <c r="AL3" t="s">
        <v>18</v>
      </c>
      <c r="AM3" t="str">
        <f t="shared" ref="AM3" si="7">VLOOKUP(AL3,$A:$B,2,0)</f>
        <v>Mario</v>
      </c>
      <c r="AU3" t="s">
        <v>27</v>
      </c>
      <c r="AX3">
        <f>COUNTIF(Players!B:B,A3)</f>
        <v>1</v>
      </c>
    </row>
    <row r="4" spans="1:50" x14ac:dyDescent="0.2">
      <c r="A4" t="s">
        <v>11</v>
      </c>
      <c r="B4" t="s">
        <v>72</v>
      </c>
      <c r="C4" s="1">
        <f t="shared" si="0"/>
        <v>3</v>
      </c>
      <c r="D4" s="1">
        <f t="shared" si="0"/>
        <v>0</v>
      </c>
      <c r="E4" s="1">
        <f t="shared" si="0"/>
        <v>0</v>
      </c>
      <c r="I4" s="1">
        <f t="shared" si="1"/>
        <v>3</v>
      </c>
      <c r="J4" s="1">
        <f t="shared" si="2"/>
        <v>1</v>
      </c>
      <c r="M4" s="1">
        <f t="shared" si="4"/>
        <v>69</v>
      </c>
      <c r="N4" s="1">
        <f t="shared" si="3"/>
        <v>1</v>
      </c>
      <c r="P4" t="s">
        <v>74</v>
      </c>
      <c r="Q4" t="str">
        <f t="shared" si="5"/>
        <v>Mario</v>
      </c>
      <c r="Y4" t="s">
        <v>27</v>
      </c>
      <c r="AA4" t="s">
        <v>17</v>
      </c>
      <c r="AB4" t="str">
        <f t="shared" si="6"/>
        <v>Mario</v>
      </c>
      <c r="AJ4" t="s">
        <v>27</v>
      </c>
      <c r="AX4">
        <f>COUNTIF(Players!B:B,A4)</f>
        <v>1</v>
      </c>
    </row>
    <row r="5" spans="1:50" x14ac:dyDescent="0.2">
      <c r="A5" t="s">
        <v>43</v>
      </c>
      <c r="B5" t="s">
        <v>72</v>
      </c>
      <c r="C5" s="1">
        <f t="shared" si="0"/>
        <v>2</v>
      </c>
      <c r="D5" s="1">
        <f t="shared" si="0"/>
        <v>0</v>
      </c>
      <c r="E5" s="1">
        <f t="shared" si="0"/>
        <v>1</v>
      </c>
      <c r="I5" s="1">
        <f t="shared" si="1"/>
        <v>2.5</v>
      </c>
      <c r="J5" s="1">
        <f t="shared" si="2"/>
        <v>4</v>
      </c>
      <c r="M5" s="1">
        <f t="shared" si="4"/>
        <v>60</v>
      </c>
      <c r="N5" s="1">
        <f t="shared" si="3"/>
        <v>4</v>
      </c>
      <c r="P5" t="s">
        <v>53</v>
      </c>
      <c r="Q5" t="str">
        <f t="shared" si="5"/>
        <v>Mario</v>
      </c>
      <c r="Y5" t="s">
        <v>27</v>
      </c>
      <c r="AA5" t="s">
        <v>20</v>
      </c>
      <c r="AB5" t="str">
        <f t="shared" si="6"/>
        <v>Mario</v>
      </c>
      <c r="AJ5" t="s">
        <v>27</v>
      </c>
      <c r="AL5" t="s">
        <v>14</v>
      </c>
      <c r="AM5" t="str">
        <f>VLOOKUP(AL5,$A:$B,2,0)</f>
        <v>Danny</v>
      </c>
      <c r="AU5" t="s">
        <v>26</v>
      </c>
      <c r="AX5">
        <f>COUNTIF(Players!B:B,A5)</f>
        <v>1</v>
      </c>
    </row>
    <row r="6" spans="1:50" x14ac:dyDescent="0.2">
      <c r="A6" t="s">
        <v>47</v>
      </c>
      <c r="B6" t="s">
        <v>72</v>
      </c>
      <c r="C6" s="1">
        <f t="shared" si="0"/>
        <v>2</v>
      </c>
      <c r="D6" s="1">
        <f t="shared" si="0"/>
        <v>0</v>
      </c>
      <c r="E6" s="1">
        <f t="shared" si="0"/>
        <v>1</v>
      </c>
      <c r="I6" s="1">
        <f t="shared" si="1"/>
        <v>2.5</v>
      </c>
      <c r="J6" s="1">
        <f t="shared" si="2"/>
        <v>4</v>
      </c>
      <c r="M6" s="1">
        <f t="shared" si="4"/>
        <v>60</v>
      </c>
      <c r="N6" s="1">
        <f t="shared" si="3"/>
        <v>4</v>
      </c>
      <c r="AL6" t="s">
        <v>74</v>
      </c>
      <c r="AM6" t="str">
        <f>VLOOKUP(AL6,$A:$B,2,0)</f>
        <v>Mario</v>
      </c>
      <c r="AU6" t="s">
        <v>27</v>
      </c>
      <c r="AX6">
        <f>COUNTIF(Players!B:B,A6)</f>
        <v>1</v>
      </c>
    </row>
    <row r="7" spans="1:50" x14ac:dyDescent="0.2">
      <c r="A7" t="s">
        <v>42</v>
      </c>
      <c r="B7" t="s">
        <v>73</v>
      </c>
      <c r="C7" s="1">
        <f t="shared" si="0"/>
        <v>2</v>
      </c>
      <c r="D7" s="1">
        <f t="shared" si="0"/>
        <v>0</v>
      </c>
      <c r="E7" s="1">
        <f t="shared" si="0"/>
        <v>1</v>
      </c>
      <c r="I7" s="1">
        <f t="shared" si="1"/>
        <v>2.5</v>
      </c>
      <c r="J7" s="1">
        <f t="shared" si="2"/>
        <v>4</v>
      </c>
      <c r="M7" s="1">
        <f t="shared" si="4"/>
        <v>60</v>
      </c>
      <c r="N7" s="1">
        <f t="shared" si="3"/>
        <v>4</v>
      </c>
      <c r="P7" t="s">
        <v>37</v>
      </c>
      <c r="Q7" t="str">
        <f>VLOOKUP(P7,$A:$B,2,0)</f>
        <v>Danny</v>
      </c>
      <c r="Y7" t="s">
        <v>27</v>
      </c>
      <c r="AA7" t="s">
        <v>0</v>
      </c>
      <c r="AB7" t="str">
        <f>VLOOKUP(AA7,$A:$B,2,0)</f>
        <v>Danny</v>
      </c>
      <c r="AJ7" t="s">
        <v>27</v>
      </c>
      <c r="AX7">
        <f>COUNTIF(Players!B:B,A7)</f>
        <v>1</v>
      </c>
    </row>
    <row r="8" spans="1:50" x14ac:dyDescent="0.2">
      <c r="A8" t="s">
        <v>15</v>
      </c>
      <c r="B8" t="s">
        <v>73</v>
      </c>
      <c r="C8" s="1">
        <f t="shared" si="0"/>
        <v>2</v>
      </c>
      <c r="D8" s="1">
        <f t="shared" si="0"/>
        <v>0</v>
      </c>
      <c r="E8" s="1">
        <f t="shared" si="0"/>
        <v>1</v>
      </c>
      <c r="I8" s="1">
        <f t="shared" si="1"/>
        <v>2.5</v>
      </c>
      <c r="J8" s="1">
        <f t="shared" si="2"/>
        <v>4</v>
      </c>
      <c r="M8" s="1">
        <f t="shared" si="4"/>
        <v>60</v>
      </c>
      <c r="N8" s="1">
        <f t="shared" si="3"/>
        <v>4</v>
      </c>
      <c r="P8" t="s">
        <v>40</v>
      </c>
      <c r="Q8" t="str">
        <f t="shared" ref="Q8:Q10" si="8">VLOOKUP(P8,$A:$B,2,0)</f>
        <v>Danny</v>
      </c>
      <c r="Y8" t="s">
        <v>27</v>
      </c>
      <c r="AA8" t="s">
        <v>40</v>
      </c>
      <c r="AB8" t="str">
        <f t="shared" ref="AB8:AB10" si="9">VLOOKUP(AA8,$A:$B,2,0)</f>
        <v>Danny</v>
      </c>
      <c r="AJ8" t="s">
        <v>27</v>
      </c>
      <c r="AL8" t="s">
        <v>0</v>
      </c>
      <c r="AM8" t="str">
        <f>VLOOKUP(AL8,$A:$B,2,0)</f>
        <v>Danny</v>
      </c>
      <c r="AU8" t="s">
        <v>27</v>
      </c>
      <c r="AX8">
        <f>COUNTIF(Players!B:B,A8)</f>
        <v>1</v>
      </c>
    </row>
    <row r="9" spans="1:50" x14ac:dyDescent="0.2">
      <c r="A9" t="s">
        <v>16</v>
      </c>
      <c r="B9" t="s">
        <v>72</v>
      </c>
      <c r="C9" s="1">
        <f t="shared" si="0"/>
        <v>2</v>
      </c>
      <c r="D9" s="1">
        <f t="shared" si="0"/>
        <v>1</v>
      </c>
      <c r="E9" s="1">
        <f t="shared" si="0"/>
        <v>0</v>
      </c>
      <c r="I9" s="1">
        <f t="shared" si="1"/>
        <v>2</v>
      </c>
      <c r="J9" s="1">
        <f t="shared" si="2"/>
        <v>8</v>
      </c>
      <c r="M9" s="1">
        <f t="shared" si="4"/>
        <v>48</v>
      </c>
      <c r="N9" s="1">
        <f t="shared" si="3"/>
        <v>8</v>
      </c>
      <c r="P9" t="s">
        <v>60</v>
      </c>
      <c r="Q9" t="str">
        <f t="shared" si="8"/>
        <v>Mario</v>
      </c>
      <c r="Y9" t="s">
        <v>26</v>
      </c>
      <c r="AA9" t="s">
        <v>74</v>
      </c>
      <c r="AB9" t="str">
        <f t="shared" si="9"/>
        <v>Mario</v>
      </c>
      <c r="AJ9" t="s">
        <v>26</v>
      </c>
      <c r="AL9" t="s">
        <v>17</v>
      </c>
      <c r="AM9" t="str">
        <f t="shared" ref="AM9" si="10">VLOOKUP(AL9,$A:$B,2,0)</f>
        <v>Mario</v>
      </c>
      <c r="AU9" t="s">
        <v>26</v>
      </c>
      <c r="AX9">
        <f>COUNTIF(Players!B:B,A9)</f>
        <v>1</v>
      </c>
    </row>
    <row r="10" spans="1:50" x14ac:dyDescent="0.2">
      <c r="A10" t="s">
        <v>53</v>
      </c>
      <c r="B10" t="s">
        <v>73</v>
      </c>
      <c r="C10" s="1">
        <f t="shared" si="0"/>
        <v>2</v>
      </c>
      <c r="D10" s="1">
        <f t="shared" si="0"/>
        <v>1</v>
      </c>
      <c r="E10" s="1">
        <f t="shared" si="0"/>
        <v>0</v>
      </c>
      <c r="I10" s="1">
        <f t="shared" si="1"/>
        <v>2</v>
      </c>
      <c r="J10" s="1">
        <f t="shared" si="2"/>
        <v>8</v>
      </c>
      <c r="M10" s="1">
        <f t="shared" si="4"/>
        <v>48</v>
      </c>
      <c r="N10" s="1">
        <f t="shared" si="3"/>
        <v>8</v>
      </c>
      <c r="P10" t="s">
        <v>59</v>
      </c>
      <c r="Q10" t="str">
        <f t="shared" si="8"/>
        <v>Mario</v>
      </c>
      <c r="Y10" t="s">
        <v>26</v>
      </c>
      <c r="AA10" t="s">
        <v>42</v>
      </c>
      <c r="AB10" t="str">
        <f t="shared" si="9"/>
        <v>Mario</v>
      </c>
      <c r="AJ10" t="s">
        <v>26</v>
      </c>
      <c r="AX10">
        <f>COUNTIF(Players!B:B,A10)</f>
        <v>1</v>
      </c>
    </row>
    <row r="11" spans="1:50" x14ac:dyDescent="0.2">
      <c r="A11" t="s">
        <v>57</v>
      </c>
      <c r="B11" t="s">
        <v>72</v>
      </c>
      <c r="C11" s="1">
        <f t="shared" si="0"/>
        <v>1</v>
      </c>
      <c r="D11" s="1">
        <f t="shared" si="0"/>
        <v>1</v>
      </c>
      <c r="E11" s="1">
        <f t="shared" si="0"/>
        <v>1</v>
      </c>
      <c r="I11" s="1">
        <f t="shared" si="1"/>
        <v>1.5</v>
      </c>
      <c r="J11" s="1">
        <f t="shared" si="2"/>
        <v>10</v>
      </c>
      <c r="M11" s="1">
        <f t="shared" si="4"/>
        <v>42</v>
      </c>
      <c r="N11" s="1">
        <f t="shared" si="3"/>
        <v>10</v>
      </c>
      <c r="AL11" t="s">
        <v>43</v>
      </c>
      <c r="AM11" t="str">
        <f>VLOOKUP(AL11,$A:$B,2,0)</f>
        <v>Danny</v>
      </c>
      <c r="AU11" t="s">
        <v>26</v>
      </c>
      <c r="AX11">
        <f>COUNTIF(Players!B:B,A11)</f>
        <v>1</v>
      </c>
    </row>
    <row r="12" spans="1:50" x14ac:dyDescent="0.2">
      <c r="A12" t="s">
        <v>55</v>
      </c>
      <c r="B12" t="s">
        <v>72</v>
      </c>
      <c r="C12" s="1">
        <f t="shared" si="0"/>
        <v>1</v>
      </c>
      <c r="D12" s="1">
        <f t="shared" si="0"/>
        <v>1</v>
      </c>
      <c r="E12" s="1">
        <f t="shared" si="0"/>
        <v>1</v>
      </c>
      <c r="I12" s="1">
        <f t="shared" si="1"/>
        <v>1.5</v>
      </c>
      <c r="J12" s="1">
        <f t="shared" si="2"/>
        <v>10</v>
      </c>
      <c r="M12" s="1">
        <f t="shared" si="4"/>
        <v>42</v>
      </c>
      <c r="N12" s="1">
        <f t="shared" si="3"/>
        <v>10</v>
      </c>
      <c r="P12" t="s">
        <v>43</v>
      </c>
      <c r="Q12" t="str">
        <f>VLOOKUP(P12,$A:$B,2,0)</f>
        <v>Danny</v>
      </c>
      <c r="Y12" t="s">
        <v>28</v>
      </c>
      <c r="AA12" t="s">
        <v>1</v>
      </c>
      <c r="AB12" t="str">
        <f>VLOOKUP(AA12,$A:$B,2,0)</f>
        <v>Danny</v>
      </c>
      <c r="AJ12" t="s">
        <v>26</v>
      </c>
      <c r="AL12" t="s">
        <v>59</v>
      </c>
      <c r="AM12" t="str">
        <f>VLOOKUP(AL12,$A:$B,2,0)</f>
        <v>Mario</v>
      </c>
      <c r="AU12" t="s">
        <v>27</v>
      </c>
      <c r="AX12">
        <f>COUNTIF(Players!B:B,A12)</f>
        <v>1</v>
      </c>
    </row>
    <row r="13" spans="1:50" x14ac:dyDescent="0.2">
      <c r="A13" t="s">
        <v>59</v>
      </c>
      <c r="B13" t="s">
        <v>73</v>
      </c>
      <c r="C13" s="1">
        <f t="shared" si="0"/>
        <v>1</v>
      </c>
      <c r="D13" s="1">
        <f t="shared" si="0"/>
        <v>1</v>
      </c>
      <c r="E13" s="1">
        <f t="shared" si="0"/>
        <v>1</v>
      </c>
      <c r="I13" s="1">
        <f t="shared" si="1"/>
        <v>1.5</v>
      </c>
      <c r="J13" s="1">
        <f t="shared" si="2"/>
        <v>10</v>
      </c>
      <c r="M13" s="1">
        <f t="shared" si="4"/>
        <v>42</v>
      </c>
      <c r="N13" s="1">
        <f t="shared" si="3"/>
        <v>10</v>
      </c>
      <c r="P13" t="s">
        <v>55</v>
      </c>
      <c r="Q13" t="str">
        <f t="shared" ref="Q13:Q15" si="11">VLOOKUP(P13,$A:$B,2,0)</f>
        <v>Danny</v>
      </c>
      <c r="Y13" t="s">
        <v>28</v>
      </c>
      <c r="AA13" t="s">
        <v>16</v>
      </c>
      <c r="AB13" t="str">
        <f t="shared" ref="AB13:AB15" si="12">VLOOKUP(AA13,$A:$B,2,0)</f>
        <v>Danny</v>
      </c>
      <c r="AJ13" t="s">
        <v>26</v>
      </c>
      <c r="AX13">
        <f>COUNTIF(Players!B:B,A13)</f>
        <v>1</v>
      </c>
    </row>
    <row r="14" spans="1:50" x14ac:dyDescent="0.2">
      <c r="A14" t="s">
        <v>0</v>
      </c>
      <c r="B14" t="s">
        <v>72</v>
      </c>
      <c r="C14" s="1">
        <f t="shared" si="0"/>
        <v>1</v>
      </c>
      <c r="D14" s="1">
        <f t="shared" si="0"/>
        <v>2</v>
      </c>
      <c r="E14" s="1">
        <f t="shared" si="0"/>
        <v>0</v>
      </c>
      <c r="I14" s="1">
        <f t="shared" si="1"/>
        <v>1</v>
      </c>
      <c r="J14" s="1">
        <f t="shared" si="2"/>
        <v>13</v>
      </c>
      <c r="M14" s="1">
        <f t="shared" si="4"/>
        <v>33</v>
      </c>
      <c r="N14" s="1">
        <f t="shared" si="3"/>
        <v>13</v>
      </c>
      <c r="P14" t="s">
        <v>15</v>
      </c>
      <c r="Q14" t="str">
        <f t="shared" si="11"/>
        <v>Mario</v>
      </c>
      <c r="Y14" t="s">
        <v>28</v>
      </c>
      <c r="AA14" t="s">
        <v>18</v>
      </c>
      <c r="AB14" t="str">
        <f t="shared" si="12"/>
        <v>Mario</v>
      </c>
      <c r="AJ14" t="s">
        <v>27</v>
      </c>
      <c r="AL14" t="s">
        <v>16</v>
      </c>
      <c r="AM14" t="str">
        <f>VLOOKUP(AL14,$A:$B,2,0)</f>
        <v>Danny</v>
      </c>
      <c r="AU14" t="s">
        <v>27</v>
      </c>
      <c r="AX14">
        <f>COUNTIF(Players!B:B,A14)</f>
        <v>1</v>
      </c>
    </row>
    <row r="15" spans="1:50" x14ac:dyDescent="0.2">
      <c r="A15" t="s">
        <v>40</v>
      </c>
      <c r="B15" t="s">
        <v>72</v>
      </c>
      <c r="C15" s="1">
        <f t="shared" si="0"/>
        <v>1</v>
      </c>
      <c r="D15" s="1">
        <f t="shared" si="0"/>
        <v>2</v>
      </c>
      <c r="E15" s="1">
        <f t="shared" si="0"/>
        <v>0</v>
      </c>
      <c r="I15" s="1">
        <f t="shared" si="1"/>
        <v>1</v>
      </c>
      <c r="J15" s="1">
        <f t="shared" si="2"/>
        <v>13</v>
      </c>
      <c r="M15" s="1">
        <f t="shared" si="4"/>
        <v>33</v>
      </c>
      <c r="N15" s="1">
        <f t="shared" si="3"/>
        <v>13</v>
      </c>
      <c r="P15" t="s">
        <v>10</v>
      </c>
      <c r="Q15" t="str">
        <f t="shared" si="11"/>
        <v>Mario</v>
      </c>
      <c r="Y15" t="s">
        <v>28</v>
      </c>
      <c r="AA15" t="s">
        <v>10</v>
      </c>
      <c r="AB15" t="str">
        <f t="shared" si="12"/>
        <v>Mario</v>
      </c>
      <c r="AJ15" t="s">
        <v>27</v>
      </c>
      <c r="AL15" t="s">
        <v>15</v>
      </c>
      <c r="AM15" t="str">
        <f t="shared" ref="AM15" si="13">VLOOKUP(AL15,$A:$B,2,0)</f>
        <v>Mario</v>
      </c>
      <c r="AU15" t="s">
        <v>26</v>
      </c>
      <c r="AX15">
        <f>COUNTIF(Players!B:B,A15)</f>
        <v>1</v>
      </c>
    </row>
    <row r="16" spans="1:50" x14ac:dyDescent="0.2">
      <c r="A16" t="s">
        <v>37</v>
      </c>
      <c r="B16" t="s">
        <v>72</v>
      </c>
      <c r="C16" s="1">
        <f t="shared" si="0"/>
        <v>1</v>
      </c>
      <c r="D16" s="1">
        <f t="shared" si="0"/>
        <v>2</v>
      </c>
      <c r="E16" s="1">
        <f t="shared" si="0"/>
        <v>0</v>
      </c>
      <c r="I16" s="1">
        <f t="shared" si="1"/>
        <v>1</v>
      </c>
      <c r="J16" s="1">
        <f t="shared" si="2"/>
        <v>13</v>
      </c>
      <c r="M16" s="1">
        <f t="shared" si="4"/>
        <v>33</v>
      </c>
      <c r="N16" s="1">
        <f t="shared" si="3"/>
        <v>13</v>
      </c>
      <c r="AX16">
        <f>COUNTIF(Players!B:B,A16)</f>
        <v>1</v>
      </c>
    </row>
    <row r="17" spans="1:50" x14ac:dyDescent="0.2">
      <c r="A17" t="s">
        <v>39</v>
      </c>
      <c r="B17" t="s">
        <v>72</v>
      </c>
      <c r="C17" s="1">
        <f t="shared" si="0"/>
        <v>0</v>
      </c>
      <c r="D17" s="1">
        <f t="shared" si="0"/>
        <v>1</v>
      </c>
      <c r="E17" s="1">
        <f t="shared" si="0"/>
        <v>2</v>
      </c>
      <c r="I17" s="1">
        <f t="shared" si="1"/>
        <v>1</v>
      </c>
      <c r="J17" s="1">
        <f t="shared" si="2"/>
        <v>13</v>
      </c>
      <c r="M17" s="1">
        <f t="shared" si="4"/>
        <v>33</v>
      </c>
      <c r="N17" s="1">
        <f t="shared" si="3"/>
        <v>13</v>
      </c>
      <c r="P17" t="s">
        <v>11</v>
      </c>
      <c r="Q17" t="str">
        <f>VLOOKUP(P17,$A:$B,2,0)</f>
        <v>Danny</v>
      </c>
      <c r="Y17" t="s">
        <v>26</v>
      </c>
      <c r="AA17" t="s">
        <v>57</v>
      </c>
      <c r="AB17" t="str">
        <f>VLOOKUP(AA17,$A:$B,2,0)</f>
        <v>Danny</v>
      </c>
      <c r="AJ17" t="s">
        <v>27</v>
      </c>
      <c r="AL17" t="s">
        <v>11</v>
      </c>
      <c r="AM17" t="str">
        <f>VLOOKUP(AL17,$A:$B,2,0)</f>
        <v>Danny</v>
      </c>
      <c r="AU17" t="s">
        <v>26</v>
      </c>
      <c r="AX17">
        <f>COUNTIF(Players!B:B,A17)</f>
        <v>1</v>
      </c>
    </row>
    <row r="18" spans="1:50" x14ac:dyDescent="0.2">
      <c r="A18" t="s">
        <v>17</v>
      </c>
      <c r="B18" t="s">
        <v>73</v>
      </c>
      <c r="C18" s="1">
        <f t="shared" si="0"/>
        <v>1</v>
      </c>
      <c r="D18" s="1">
        <f t="shared" si="0"/>
        <v>2</v>
      </c>
      <c r="E18" s="1">
        <f t="shared" si="0"/>
        <v>0</v>
      </c>
      <c r="I18" s="1">
        <f t="shared" si="1"/>
        <v>1</v>
      </c>
      <c r="J18" s="1">
        <f t="shared" si="2"/>
        <v>13</v>
      </c>
      <c r="M18" s="1">
        <f t="shared" si="4"/>
        <v>33</v>
      </c>
      <c r="N18" s="1">
        <f t="shared" si="3"/>
        <v>13</v>
      </c>
      <c r="P18" t="s">
        <v>16</v>
      </c>
      <c r="Q18" t="str">
        <f t="shared" ref="Q18:Q20" si="14">VLOOKUP(P18,$A:$B,2,0)</f>
        <v>Danny</v>
      </c>
      <c r="Y18" t="s">
        <v>26</v>
      </c>
      <c r="AA18" t="s">
        <v>37</v>
      </c>
      <c r="AB18" t="str">
        <f t="shared" ref="AB18:AB20" si="15">VLOOKUP(AA18,$A:$B,2,0)</f>
        <v>Danny</v>
      </c>
      <c r="AJ18" t="s">
        <v>27</v>
      </c>
      <c r="AL18" t="s">
        <v>60</v>
      </c>
      <c r="AM18" t="str">
        <f>VLOOKUP(AL18,$A:$B,2,0)</f>
        <v>Mario</v>
      </c>
      <c r="AU18" t="s">
        <v>27</v>
      </c>
      <c r="AX18">
        <f>COUNTIF(Players!B:B,A18)</f>
        <v>1</v>
      </c>
    </row>
    <row r="19" spans="1:50" x14ac:dyDescent="0.2">
      <c r="A19" t="s">
        <v>74</v>
      </c>
      <c r="B19" t="s">
        <v>73</v>
      </c>
      <c r="C19" s="1">
        <f t="shared" si="0"/>
        <v>1</v>
      </c>
      <c r="D19" s="1">
        <f t="shared" si="0"/>
        <v>2</v>
      </c>
      <c r="E19" s="1">
        <f t="shared" si="0"/>
        <v>0</v>
      </c>
      <c r="I19" s="1">
        <f t="shared" si="1"/>
        <v>1</v>
      </c>
      <c r="J19" s="1">
        <f t="shared" si="2"/>
        <v>13</v>
      </c>
      <c r="M19" s="1">
        <f t="shared" si="4"/>
        <v>33</v>
      </c>
      <c r="N19" s="1">
        <f t="shared" si="3"/>
        <v>13</v>
      </c>
      <c r="P19" t="s">
        <v>18</v>
      </c>
      <c r="Q19" t="str">
        <f t="shared" si="14"/>
        <v>Mario</v>
      </c>
      <c r="Y19" t="s">
        <v>27</v>
      </c>
      <c r="AA19" t="s">
        <v>53</v>
      </c>
      <c r="AB19" t="str">
        <f t="shared" si="15"/>
        <v>Mario</v>
      </c>
      <c r="AJ19" t="s">
        <v>26</v>
      </c>
      <c r="AX19">
        <f>COUNTIF(Players!B:B,A19)</f>
        <v>1</v>
      </c>
    </row>
    <row r="20" spans="1:50" x14ac:dyDescent="0.2">
      <c r="A20" t="s">
        <v>60</v>
      </c>
      <c r="B20" t="s">
        <v>73</v>
      </c>
      <c r="C20" s="1">
        <f t="shared" si="0"/>
        <v>1</v>
      </c>
      <c r="D20" s="1">
        <f t="shared" si="0"/>
        <v>2</v>
      </c>
      <c r="E20" s="1">
        <f t="shared" si="0"/>
        <v>0</v>
      </c>
      <c r="I20" s="1">
        <f t="shared" si="1"/>
        <v>1</v>
      </c>
      <c r="J20" s="1">
        <f t="shared" si="2"/>
        <v>13</v>
      </c>
      <c r="M20" s="1">
        <f t="shared" si="4"/>
        <v>33</v>
      </c>
      <c r="N20" s="1">
        <f t="shared" si="3"/>
        <v>13</v>
      </c>
      <c r="P20" t="s">
        <v>75</v>
      </c>
      <c r="Q20" t="str">
        <f t="shared" si="14"/>
        <v>Mario</v>
      </c>
      <c r="Y20" t="s">
        <v>27</v>
      </c>
      <c r="AA20" t="s">
        <v>15</v>
      </c>
      <c r="AB20" t="str">
        <f t="shared" si="15"/>
        <v>Mario</v>
      </c>
      <c r="AJ20" t="s">
        <v>26</v>
      </c>
      <c r="AL20" t="s">
        <v>57</v>
      </c>
      <c r="AM20" t="str">
        <f>VLOOKUP(AL20,$A:$B,2,0)</f>
        <v>Danny</v>
      </c>
      <c r="AU20" t="s">
        <v>26</v>
      </c>
      <c r="AX20">
        <f>COUNTIF(Players!B:B,A20)</f>
        <v>1</v>
      </c>
    </row>
    <row r="21" spans="1:50" x14ac:dyDescent="0.2">
      <c r="A21" t="s">
        <v>20</v>
      </c>
      <c r="B21" t="s">
        <v>73</v>
      </c>
      <c r="C21" s="1">
        <f t="shared" si="0"/>
        <v>0</v>
      </c>
      <c r="D21" s="1">
        <f t="shared" si="0"/>
        <v>2</v>
      </c>
      <c r="E21" s="1">
        <f t="shared" si="0"/>
        <v>1</v>
      </c>
      <c r="I21" s="1">
        <f t="shared" si="1"/>
        <v>0.5</v>
      </c>
      <c r="J21" s="1">
        <f t="shared" si="2"/>
        <v>20</v>
      </c>
      <c r="M21" s="1">
        <f t="shared" si="4"/>
        <v>12</v>
      </c>
      <c r="N21" s="1">
        <f t="shared" si="3"/>
        <v>20</v>
      </c>
      <c r="AL21" t="s">
        <v>20</v>
      </c>
      <c r="AM21" t="str">
        <f t="shared" ref="AM21" si="16">VLOOKUP(AL21,$A:$B,2,0)</f>
        <v>Mario</v>
      </c>
      <c r="AU21" t="s">
        <v>27</v>
      </c>
      <c r="AX21">
        <f>COUNTIF(Players!B:B,A21)</f>
        <v>1</v>
      </c>
    </row>
    <row r="22" spans="1:50" x14ac:dyDescent="0.2">
      <c r="A22" t="s">
        <v>10</v>
      </c>
      <c r="B22" t="s">
        <v>73</v>
      </c>
      <c r="C22" s="1">
        <f t="shared" si="0"/>
        <v>0</v>
      </c>
      <c r="D22" s="1">
        <f t="shared" si="0"/>
        <v>2</v>
      </c>
      <c r="E22" s="1">
        <f t="shared" si="0"/>
        <v>1</v>
      </c>
      <c r="I22" s="1">
        <f t="shared" si="1"/>
        <v>0.5</v>
      </c>
      <c r="J22" s="1">
        <f t="shared" si="2"/>
        <v>20</v>
      </c>
      <c r="M22" s="1">
        <f t="shared" si="4"/>
        <v>12</v>
      </c>
      <c r="N22" s="1">
        <f t="shared" si="3"/>
        <v>20</v>
      </c>
      <c r="P22" t="s">
        <v>1</v>
      </c>
      <c r="Q22" t="str">
        <f>VLOOKUP(P22,$A:$B,2,0)</f>
        <v>Danny</v>
      </c>
      <c r="Y22" t="s">
        <v>26</v>
      </c>
      <c r="AA22" t="s">
        <v>39</v>
      </c>
      <c r="AB22" t="str">
        <f>VLOOKUP(AA22,$A:$B,2,0)</f>
        <v>Danny</v>
      </c>
      <c r="AJ22" t="s">
        <v>28</v>
      </c>
      <c r="AX22">
        <f>COUNTIF(Players!B:B,A22)</f>
        <v>1</v>
      </c>
    </row>
    <row r="23" spans="1:50" x14ac:dyDescent="0.2">
      <c r="A23" t="s">
        <v>75</v>
      </c>
      <c r="B23" t="s">
        <v>73</v>
      </c>
      <c r="C23" s="1">
        <f t="shared" si="0"/>
        <v>0</v>
      </c>
      <c r="D23" s="1">
        <f t="shared" si="0"/>
        <v>2</v>
      </c>
      <c r="E23" s="1">
        <f t="shared" si="0"/>
        <v>1</v>
      </c>
      <c r="I23" s="1">
        <f t="shared" si="1"/>
        <v>0.5</v>
      </c>
      <c r="J23" s="1">
        <f t="shared" si="2"/>
        <v>20</v>
      </c>
      <c r="M23" s="1">
        <f t="shared" si="4"/>
        <v>12</v>
      </c>
      <c r="N23" s="1">
        <f t="shared" si="3"/>
        <v>20</v>
      </c>
      <c r="P23" t="s">
        <v>47</v>
      </c>
      <c r="Q23" t="str">
        <f t="shared" ref="Q23:Q25" si="17">VLOOKUP(P23,$A:$B,2,0)</f>
        <v>Danny</v>
      </c>
      <c r="Y23" t="s">
        <v>26</v>
      </c>
      <c r="AA23" t="s">
        <v>47</v>
      </c>
      <c r="AB23" t="str">
        <f t="shared" ref="AB23:AB25" si="18">VLOOKUP(AA23,$A:$B,2,0)</f>
        <v>Danny</v>
      </c>
      <c r="AJ23" t="s">
        <v>28</v>
      </c>
      <c r="AL23" t="s">
        <v>37</v>
      </c>
      <c r="AM23" t="str">
        <f>VLOOKUP(AL23,$A:$B,2,0)</f>
        <v>Danny</v>
      </c>
      <c r="AU23" t="s">
        <v>26</v>
      </c>
      <c r="AX23">
        <f>COUNTIF(Players!B:B,A23)</f>
        <v>1</v>
      </c>
    </row>
    <row r="24" spans="1:50" x14ac:dyDescent="0.2">
      <c r="A24" t="s">
        <v>18</v>
      </c>
      <c r="B24" t="s">
        <v>73</v>
      </c>
      <c r="C24" s="1">
        <f t="shared" si="0"/>
        <v>0</v>
      </c>
      <c r="D24" s="1">
        <f t="shared" si="0"/>
        <v>3</v>
      </c>
      <c r="E24" s="1">
        <f t="shared" si="0"/>
        <v>0</v>
      </c>
      <c r="I24" s="1">
        <f t="shared" si="1"/>
        <v>0</v>
      </c>
      <c r="J24" s="1">
        <f t="shared" si="2"/>
        <v>23</v>
      </c>
      <c r="M24" s="1">
        <f t="shared" si="4"/>
        <v>3</v>
      </c>
      <c r="N24" s="1">
        <f t="shared" si="3"/>
        <v>23</v>
      </c>
      <c r="P24" t="s">
        <v>17</v>
      </c>
      <c r="Q24" t="str">
        <f t="shared" si="17"/>
        <v>Mario</v>
      </c>
      <c r="Y24" t="s">
        <v>27</v>
      </c>
      <c r="AA24" t="s">
        <v>59</v>
      </c>
      <c r="AB24" t="str">
        <f t="shared" si="18"/>
        <v>Mario</v>
      </c>
      <c r="AJ24" t="s">
        <v>28</v>
      </c>
      <c r="AL24" t="s">
        <v>10</v>
      </c>
      <c r="AM24" t="str">
        <f>VLOOKUP(AL24,$A:$B,2,0)</f>
        <v>Mario</v>
      </c>
      <c r="AU24" t="s">
        <v>27</v>
      </c>
      <c r="AX24">
        <f>COUNTIF(Players!B:B,A24)</f>
        <v>1</v>
      </c>
    </row>
    <row r="25" spans="1:50" x14ac:dyDescent="0.2">
      <c r="A25" t="s">
        <v>68</v>
      </c>
      <c r="B25" t="s">
        <v>73</v>
      </c>
      <c r="C25" s="1">
        <f t="shared" si="0"/>
        <v>0</v>
      </c>
      <c r="D25" s="1">
        <f t="shared" si="0"/>
        <v>3</v>
      </c>
      <c r="E25" s="1">
        <f t="shared" si="0"/>
        <v>0</v>
      </c>
      <c r="I25" s="1">
        <f t="shared" si="1"/>
        <v>0</v>
      </c>
      <c r="J25" s="1">
        <f t="shared" si="2"/>
        <v>23</v>
      </c>
      <c r="M25" s="1">
        <f t="shared" si="4"/>
        <v>3</v>
      </c>
      <c r="N25" s="1">
        <f t="shared" si="3"/>
        <v>23</v>
      </c>
      <c r="P25" t="s">
        <v>68</v>
      </c>
      <c r="Q25" t="str">
        <f t="shared" si="17"/>
        <v>Mario</v>
      </c>
      <c r="Y25" t="s">
        <v>27</v>
      </c>
      <c r="AA25" t="s">
        <v>75</v>
      </c>
      <c r="AB25" t="str">
        <f t="shared" si="18"/>
        <v>Mario</v>
      </c>
      <c r="AJ25" t="s">
        <v>28</v>
      </c>
      <c r="AX25">
        <f>COUNTIF(Players!B:B,A25)</f>
        <v>1</v>
      </c>
    </row>
    <row r="26" spans="1:50" x14ac:dyDescent="0.2">
      <c r="AL26" t="s">
        <v>39</v>
      </c>
      <c r="AM26" t="str">
        <f>VLOOKUP(AL26,$A:$B,2,0)</f>
        <v>Danny</v>
      </c>
      <c r="AU26" t="s">
        <v>27</v>
      </c>
    </row>
    <row r="27" spans="1:50" x14ac:dyDescent="0.2">
      <c r="P27" t="s">
        <v>57</v>
      </c>
      <c r="Q27" t="str">
        <f>VLOOKUP(P27,$A:$B,2,0)</f>
        <v>Danny</v>
      </c>
      <c r="Y27" t="s">
        <v>28</v>
      </c>
      <c r="AA27" t="s">
        <v>11</v>
      </c>
      <c r="AB27" t="str">
        <f>VLOOKUP(AA27,$A:$B,2,0)</f>
        <v>Danny</v>
      </c>
      <c r="AJ27" t="s">
        <v>26</v>
      </c>
      <c r="AL27" t="s">
        <v>42</v>
      </c>
      <c r="AM27" t="str">
        <f t="shared" ref="AM27" si="19">VLOOKUP(AL27,$A:$B,2,0)</f>
        <v>Mario</v>
      </c>
      <c r="AU27" t="s">
        <v>26</v>
      </c>
    </row>
    <row r="28" spans="1:50" x14ac:dyDescent="0.2">
      <c r="A28" t="s">
        <v>72</v>
      </c>
      <c r="B28">
        <f>COUNTIFS(Q:Q,A28,Y:Y,"W")/2+COUNTIFS(Q:Q,A28,Y:Y,"T")/4+COUNTIFS(AB:AB,A28,AJ:AJ,"W")/2+COUNTIFS(AB:AB,A28,AJ:AJ,"T")/4+COUNTIFS(AM:AM,A28,AU:AU,"W")/1+COUNTIFS(AM:AM,A28,AU:AU,"T")/2</f>
        <v>15.5</v>
      </c>
      <c r="P28" t="s">
        <v>39</v>
      </c>
      <c r="Q28" t="str">
        <f t="shared" ref="Q28:Q30" si="20">VLOOKUP(P28,$A:$B,2,0)</f>
        <v>Danny</v>
      </c>
      <c r="Y28" t="s">
        <v>28</v>
      </c>
      <c r="AA28" t="s">
        <v>55</v>
      </c>
      <c r="AB28" t="str">
        <f t="shared" ref="AB28:AB30" si="21">VLOOKUP(AA28,$A:$B,2,0)</f>
        <v>Danny</v>
      </c>
      <c r="AJ28" t="s">
        <v>26</v>
      </c>
    </row>
    <row r="29" spans="1:50" x14ac:dyDescent="0.2">
      <c r="A29" t="s">
        <v>73</v>
      </c>
      <c r="B29">
        <f>COUNTIFS(Q:Q,A29,Y:Y,"W")/2+COUNTIFS(Q:Q,A29,Y:Y,"T")/4+COUNTIFS(AB:AB,A29,AJ:AJ,"W")/2+COUNTIFS(AB:AB,A29,AJ:AJ,"T")/4+COUNTIFS(AM:AM,A29,AU:AU,"W")/1+COUNTIFS(AM:AM,A29,AU:AU,"T")/2</f>
        <v>8.5</v>
      </c>
      <c r="P29" t="s">
        <v>20</v>
      </c>
      <c r="Q29" t="str">
        <f t="shared" si="20"/>
        <v>Mario</v>
      </c>
      <c r="Y29" t="s">
        <v>28</v>
      </c>
      <c r="AA29" t="s">
        <v>60</v>
      </c>
      <c r="AB29" t="str">
        <f t="shared" si="21"/>
        <v>Mario</v>
      </c>
      <c r="AJ29" t="s">
        <v>27</v>
      </c>
      <c r="AL29" t="s">
        <v>55</v>
      </c>
      <c r="AM29" t="str">
        <f>VLOOKUP(AL29,$A:$B,2,0)</f>
        <v>Danny</v>
      </c>
      <c r="AU29" t="s">
        <v>27</v>
      </c>
    </row>
    <row r="30" spans="1:50" x14ac:dyDescent="0.2">
      <c r="P30" t="s">
        <v>42</v>
      </c>
      <c r="Q30" t="str">
        <f t="shared" si="20"/>
        <v>Mario</v>
      </c>
      <c r="Y30" t="s">
        <v>28</v>
      </c>
      <c r="AA30" t="s">
        <v>68</v>
      </c>
      <c r="AB30" t="str">
        <f t="shared" si="21"/>
        <v>Mario</v>
      </c>
      <c r="AJ30" t="s">
        <v>27</v>
      </c>
      <c r="AL30" t="s">
        <v>53</v>
      </c>
      <c r="AM30" t="str">
        <f>VLOOKUP(AL30,$A:$B,2,0)</f>
        <v>Mario</v>
      </c>
      <c r="AU30" t="s">
        <v>26</v>
      </c>
    </row>
    <row r="32" spans="1:50" x14ac:dyDescent="0.2">
      <c r="AL32" t="s">
        <v>47</v>
      </c>
      <c r="AM32" t="str">
        <f>VLOOKUP(AL32,$A:$B,2,0)</f>
        <v>Danny</v>
      </c>
      <c r="AU32" t="s">
        <v>26</v>
      </c>
    </row>
    <row r="33" spans="16:47" x14ac:dyDescent="0.2">
      <c r="AL33" t="s">
        <v>75</v>
      </c>
      <c r="AM33" t="str">
        <f t="shared" ref="AM33" si="22">VLOOKUP(AL33,$A:$B,2,0)</f>
        <v>Mario</v>
      </c>
      <c r="AU33" t="s">
        <v>27</v>
      </c>
    </row>
    <row r="35" spans="16:47" x14ac:dyDescent="0.2">
      <c r="AL35" t="s">
        <v>40</v>
      </c>
      <c r="AM35" t="str">
        <f>VLOOKUP(AL35,$A:$B,2,0)</f>
        <v>Danny</v>
      </c>
      <c r="AU35" t="s">
        <v>26</v>
      </c>
    </row>
    <row r="36" spans="16:47" x14ac:dyDescent="0.2">
      <c r="AL36" t="s">
        <v>68</v>
      </c>
      <c r="AM36" t="str">
        <f>VLOOKUP(AL36,$A:$B,2,0)</f>
        <v>Mario</v>
      </c>
      <c r="AU36" t="s">
        <v>27</v>
      </c>
    </row>
    <row r="39" spans="16:47" x14ac:dyDescent="0.2">
      <c r="P39" t="str">
        <f>P2&amp;P3</f>
        <v>Danny YanezVictor Riobueno</v>
      </c>
      <c r="R39" t="str">
        <f>P3&amp;P2</f>
        <v>Victor RiobuenoDanny Yanez</v>
      </c>
      <c r="Y39" t="str">
        <f>Y2</f>
        <v>W</v>
      </c>
      <c r="AA39" t="str">
        <f>AA2&amp;AA3</f>
        <v>Danny YanezAlex Lastra</v>
      </c>
      <c r="AJ39" t="str">
        <f>AJ2</f>
        <v>W</v>
      </c>
    </row>
    <row r="40" spans="16:47" x14ac:dyDescent="0.2">
      <c r="P40" t="str">
        <f>P4&amp;P5</f>
        <v>Mario MartinezJo Noy</v>
      </c>
      <c r="R40" t="str">
        <f>P5&amp;P4</f>
        <v>Jo NoyMario Martinez</v>
      </c>
      <c r="Y40" t="str">
        <f>Y4</f>
        <v>L</v>
      </c>
      <c r="AA40" t="str">
        <f>AA4&amp;AA5</f>
        <v>Pete CabreraMauricio Restrepo</v>
      </c>
      <c r="AJ40" t="str">
        <f>AJ4</f>
        <v>L</v>
      </c>
    </row>
    <row r="42" spans="16:47" x14ac:dyDescent="0.2">
      <c r="P42" t="str">
        <f>P7&amp;P8</f>
        <v>Stuart BriggleJavi Vargas</v>
      </c>
      <c r="R42" t="str">
        <f>P8&amp;P7</f>
        <v>Javi VargasStuart Briggle</v>
      </c>
      <c r="Y42" t="str">
        <f>Y7</f>
        <v>L</v>
      </c>
      <c r="AA42" t="str">
        <f>AA7&amp;AA8</f>
        <v>Victor RiobuenoJavi Vargas</v>
      </c>
      <c r="AJ42" t="str">
        <f>AJ7</f>
        <v>L</v>
      </c>
    </row>
    <row r="43" spans="16:47" x14ac:dyDescent="0.2">
      <c r="P43" t="str">
        <f>P9&amp;P10</f>
        <v>Shawn NoyDavid Del Cristo</v>
      </c>
      <c r="R43" t="str">
        <f>P9&amp;P8</f>
        <v>Shawn NoyJavi Vargas</v>
      </c>
      <c r="Y43" t="str">
        <f>Y9</f>
        <v>W</v>
      </c>
      <c r="AA43" t="str">
        <f>AA9&amp;AA10</f>
        <v>Mario MartinezErnesto Ibanez</v>
      </c>
      <c r="AJ43" t="str">
        <f>AJ9</f>
        <v>W</v>
      </c>
    </row>
    <row r="45" spans="16:47" x14ac:dyDescent="0.2">
      <c r="P45" t="str">
        <f>P12&amp;P13</f>
        <v>Alex LastraAugie De Goytisolo</v>
      </c>
      <c r="R45" t="str">
        <f>P13&amp;P12</f>
        <v>Augie De GoytisoloAlex Lastra</v>
      </c>
      <c r="Y45" t="str">
        <f>Y12</f>
        <v>T</v>
      </c>
      <c r="AA45" t="str">
        <f>AA12&amp;AA13</f>
        <v>Jordan PortalJavi Salas</v>
      </c>
      <c r="AJ45" t="str">
        <f>AJ12</f>
        <v>W</v>
      </c>
    </row>
    <row r="46" spans="16:47" x14ac:dyDescent="0.2">
      <c r="P46" t="str">
        <f>P14&amp;P15</f>
        <v>Lawrence PardoCarlos Enjamio</v>
      </c>
      <c r="R46" t="str">
        <f>P15&amp;P14</f>
        <v>Carlos EnjamioLawrence Pardo</v>
      </c>
      <c r="Y46" t="str">
        <f>Y14</f>
        <v>T</v>
      </c>
      <c r="AA46" t="str">
        <f>AA14&amp;AA15</f>
        <v>Javi PortalCarlos Enjamio</v>
      </c>
      <c r="AJ46" t="str">
        <f>AJ14</f>
        <v>L</v>
      </c>
    </row>
    <row r="48" spans="16:47" x14ac:dyDescent="0.2">
      <c r="P48" t="str">
        <f>P17&amp;P18</f>
        <v>Michael QuintanaJavi Salas</v>
      </c>
      <c r="R48" t="str">
        <f>P18&amp;P17</f>
        <v>Javi SalasMichael Quintana</v>
      </c>
      <c r="Y48" t="str">
        <f>Y17</f>
        <v>W</v>
      </c>
      <c r="AA48" t="str">
        <f>AA17&amp;AA18</f>
        <v>Wes BriggleStuart Briggle</v>
      </c>
      <c r="AJ48" t="str">
        <f>AJ17</f>
        <v>L</v>
      </c>
    </row>
    <row r="49" spans="16:36" x14ac:dyDescent="0.2">
      <c r="P49" t="str">
        <f>P19&amp;P20</f>
        <v>Javi PortalBrendan Areces</v>
      </c>
      <c r="R49" t="str">
        <f>P20&amp;P19</f>
        <v>Brendan ArecesJavi Portal</v>
      </c>
      <c r="Y49" t="str">
        <f>Y19</f>
        <v>L</v>
      </c>
      <c r="AA49" t="str">
        <f>AA19&amp;AA20</f>
        <v>Jo NoyLawrence Pardo</v>
      </c>
      <c r="AJ49" t="str">
        <f>AJ19</f>
        <v>W</v>
      </c>
    </row>
    <row r="51" spans="16:36" x14ac:dyDescent="0.2">
      <c r="P51" t="str">
        <f>P22&amp;P23</f>
        <v>Jordan PortalPeter Endejan</v>
      </c>
      <c r="R51" t="str">
        <f>P23&amp;P22</f>
        <v>Peter EndejanJordan Portal</v>
      </c>
      <c r="Y51" t="str">
        <f>Y22</f>
        <v>W</v>
      </c>
      <c r="AA51" t="str">
        <f>AA22&amp;AA23</f>
        <v>Andrew ArecesPeter Endejan</v>
      </c>
      <c r="AJ51" t="str">
        <f>AJ22</f>
        <v>T</v>
      </c>
    </row>
    <row r="52" spans="16:36" x14ac:dyDescent="0.2">
      <c r="P52" t="str">
        <f>P24&amp;P25</f>
        <v>Pete CabreraBoogie Lastra</v>
      </c>
      <c r="R52" t="str">
        <f>P25&amp;P24</f>
        <v>Boogie LastraPete Cabrera</v>
      </c>
      <c r="Y52" t="str">
        <f>Y24</f>
        <v>L</v>
      </c>
      <c r="AA52" t="str">
        <f>AA24&amp;AA25</f>
        <v>David Del CristoBrendan Areces</v>
      </c>
      <c r="AJ52" t="str">
        <f>AJ24</f>
        <v>T</v>
      </c>
    </row>
    <row r="54" spans="16:36" x14ac:dyDescent="0.2">
      <c r="P54" t="str">
        <f>P27&amp;P28</f>
        <v>Wes BriggleAndrew Areces</v>
      </c>
      <c r="R54" t="str">
        <f>P28&amp;P27</f>
        <v>Andrew ArecesWes Briggle</v>
      </c>
      <c r="Y54" t="str">
        <f>Y27</f>
        <v>T</v>
      </c>
      <c r="AA54" t="str">
        <f>AA27&amp;AA28</f>
        <v>Michael QuintanaAugie De Goytisolo</v>
      </c>
      <c r="AJ54" t="str">
        <f>AJ27</f>
        <v>W</v>
      </c>
    </row>
    <row r="55" spans="16:36" x14ac:dyDescent="0.2">
      <c r="P55" t="str">
        <f>P29&amp;P30</f>
        <v>Mauricio RestrepoErnesto Ibanez</v>
      </c>
      <c r="R55" t="str">
        <f>P30&amp;P29</f>
        <v>Ernesto IbanezMauricio Restrepo</v>
      </c>
      <c r="Y55" t="str">
        <f>Y29</f>
        <v>T</v>
      </c>
      <c r="AA55" t="str">
        <f>AA29&amp;AA30</f>
        <v>Shawn NoyBoogie Lastra</v>
      </c>
      <c r="AJ55" t="str">
        <f>AJ29</f>
        <v>L</v>
      </c>
    </row>
    <row r="57" spans="16:36" x14ac:dyDescent="0.2">
      <c r="R57" t="str">
        <f>P33&amp;P32</f>
        <v/>
      </c>
    </row>
    <row r="58" spans="16:36" x14ac:dyDescent="0.2">
      <c r="R58" t="str">
        <f>P35&amp;P34</f>
        <v/>
      </c>
    </row>
  </sheetData>
  <sortState xmlns:xlrd2="http://schemas.microsoft.com/office/spreadsheetml/2017/richdata2" ref="A2:N25">
    <sortCondition ref="N2:N2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2F01-AD30-4E7F-9E51-BE8B1CB1D553}">
  <dimension ref="A1:AX58"/>
  <sheetViews>
    <sheetView showGridLines="0" workbookViewId="0">
      <selection activeCell="M2" sqref="M2"/>
    </sheetView>
  </sheetViews>
  <sheetFormatPr defaultRowHeight="11.25" x14ac:dyDescent="0.2"/>
  <cols>
    <col min="1" max="1" width="16" bestFit="1" customWidth="1"/>
    <col min="2" max="2" width="6.33203125" bestFit="1" customWidth="1"/>
    <col min="3" max="3" width="2.83203125" style="1" bestFit="1" customWidth="1"/>
    <col min="4" max="5" width="2" style="1" bestFit="1" customWidth="1"/>
    <col min="6" max="6" width="5.5" style="2" bestFit="1" customWidth="1"/>
    <col min="7" max="7" width="4" style="1" bestFit="1" customWidth="1"/>
    <col min="8" max="8" width="5.6640625" style="1" bestFit="1" customWidth="1"/>
    <col min="9" max="9" width="6.1640625" style="1" bestFit="1" customWidth="1"/>
    <col min="10" max="10" width="3.1640625" style="1" bestFit="1" customWidth="1"/>
    <col min="11" max="12" width="3.1640625" style="1" customWidth="1"/>
    <col min="13" max="13" width="6.1640625" style="1" bestFit="1" customWidth="1"/>
    <col min="14" max="14" width="5" style="1" bestFit="1" customWidth="1"/>
    <col min="16" max="16" width="16" bestFit="1" customWidth="1"/>
    <col min="17" max="17" width="6.33203125" bestFit="1" customWidth="1"/>
    <col min="18" max="18" width="5.5" bestFit="1" customWidth="1"/>
    <col min="19" max="19" width="4" bestFit="1" customWidth="1"/>
    <col min="20" max="20" width="5.6640625" bestFit="1" customWidth="1"/>
    <col min="21" max="21" width="6.1640625" bestFit="1" customWidth="1"/>
    <col min="22" max="22" width="4.1640625" bestFit="1" customWidth="1"/>
    <col min="23" max="23" width="8.33203125" bestFit="1" customWidth="1"/>
    <col min="24" max="24" width="6.83203125" bestFit="1" customWidth="1"/>
    <col min="25" max="25" width="6.1640625" bestFit="1" customWidth="1"/>
    <col min="27" max="27" width="16" bestFit="1" customWidth="1"/>
    <col min="28" max="28" width="6.33203125" bestFit="1" customWidth="1"/>
    <col min="29" max="29" width="5.5" bestFit="1" customWidth="1"/>
    <col min="30" max="30" width="4" bestFit="1" customWidth="1"/>
    <col min="31" max="31" width="5.6640625" bestFit="1" customWidth="1"/>
    <col min="32" max="32" width="6.1640625" bestFit="1" customWidth="1"/>
    <col min="33" max="33" width="4.1640625" bestFit="1" customWidth="1"/>
    <col min="34" max="34" width="8.33203125" bestFit="1" customWidth="1"/>
    <col min="35" max="35" width="6.83203125" bestFit="1" customWidth="1"/>
    <col min="36" max="36" width="6.1640625" bestFit="1" customWidth="1"/>
    <col min="38" max="38" width="16" bestFit="1" customWidth="1"/>
    <col min="39" max="39" width="6.33203125" bestFit="1" customWidth="1"/>
    <col min="40" max="40" width="5.5" bestFit="1" customWidth="1"/>
    <col min="41" max="41" width="4" bestFit="1" customWidth="1"/>
    <col min="42" max="42" width="5.6640625" bestFit="1" customWidth="1"/>
    <col min="43" max="43" width="6.1640625" bestFit="1" customWidth="1"/>
    <col min="44" max="44" width="4.1640625" bestFit="1" customWidth="1"/>
    <col min="45" max="45" width="8.33203125" bestFit="1" customWidth="1"/>
    <col min="46" max="46" width="6.83203125" bestFit="1" customWidth="1"/>
    <col min="47" max="47" width="6.1640625" bestFit="1" customWidth="1"/>
  </cols>
  <sheetData>
    <row r="1" spans="1:50" x14ac:dyDescent="0.2">
      <c r="A1" t="s">
        <v>33</v>
      </c>
      <c r="B1" t="s">
        <v>29</v>
      </c>
      <c r="C1" s="1" t="s">
        <v>26</v>
      </c>
      <c r="D1" s="1" t="s">
        <v>27</v>
      </c>
      <c r="E1" s="1" t="s">
        <v>28</v>
      </c>
      <c r="F1" s="2" t="s">
        <v>21</v>
      </c>
      <c r="G1" s="1" t="s">
        <v>32</v>
      </c>
      <c r="H1" s="1" t="s">
        <v>63</v>
      </c>
      <c r="I1" s="1" t="s">
        <v>51</v>
      </c>
      <c r="J1" s="1" t="s">
        <v>50</v>
      </c>
      <c r="K1" s="1" t="s">
        <v>32</v>
      </c>
      <c r="L1" s="1" t="s">
        <v>66</v>
      </c>
      <c r="M1" s="1" t="s">
        <v>67</v>
      </c>
      <c r="N1" s="1" t="s">
        <v>34</v>
      </c>
      <c r="P1" t="s">
        <v>23</v>
      </c>
      <c r="Q1" t="s">
        <v>29</v>
      </c>
      <c r="R1" t="s">
        <v>21</v>
      </c>
      <c r="S1" t="s">
        <v>32</v>
      </c>
      <c r="T1" t="s">
        <v>63</v>
      </c>
      <c r="U1" t="s">
        <v>61</v>
      </c>
      <c r="V1" t="s">
        <v>62</v>
      </c>
      <c r="W1" t="s">
        <v>64</v>
      </c>
      <c r="X1" t="s">
        <v>65</v>
      </c>
      <c r="Y1" t="s">
        <v>22</v>
      </c>
      <c r="AA1" t="s">
        <v>24</v>
      </c>
      <c r="AB1" t="s">
        <v>29</v>
      </c>
      <c r="AC1" t="s">
        <v>21</v>
      </c>
      <c r="AD1" t="s">
        <v>32</v>
      </c>
      <c r="AE1" t="s">
        <v>63</v>
      </c>
      <c r="AF1" t="s">
        <v>61</v>
      </c>
      <c r="AG1" t="s">
        <v>62</v>
      </c>
      <c r="AH1" t="s">
        <v>64</v>
      </c>
      <c r="AI1" t="s">
        <v>65</v>
      </c>
      <c r="AJ1" t="s">
        <v>22</v>
      </c>
      <c r="AL1" t="s">
        <v>25</v>
      </c>
      <c r="AM1" t="s">
        <v>29</v>
      </c>
      <c r="AN1" t="s">
        <v>21</v>
      </c>
      <c r="AO1" t="s">
        <v>32</v>
      </c>
      <c r="AP1" t="s">
        <v>63</v>
      </c>
      <c r="AQ1" t="s">
        <v>61</v>
      </c>
      <c r="AR1" t="s">
        <v>62</v>
      </c>
      <c r="AS1" t="s">
        <v>64</v>
      </c>
      <c r="AT1" t="s">
        <v>65</v>
      </c>
      <c r="AU1" t="s">
        <v>22</v>
      </c>
    </row>
    <row r="2" spans="1:50" x14ac:dyDescent="0.2">
      <c r="A2" t="s">
        <v>14</v>
      </c>
      <c r="B2" t="s">
        <v>52</v>
      </c>
      <c r="C2" s="1">
        <f t="shared" ref="C2:E25" si="0">COUNTIFS($P:$P,$A2,$Y:$Y,C$1)+COUNTIFS($AA:$AA,$A2,$AJ:$AJ,C$1)+COUNTIFS($AL:$AL,$A2,$AU:$AU,C$1)</f>
        <v>3</v>
      </c>
      <c r="D2" s="1">
        <f t="shared" si="0"/>
        <v>0</v>
      </c>
      <c r="E2" s="1">
        <f t="shared" si="0"/>
        <v>0</v>
      </c>
      <c r="F2" s="2">
        <f t="shared" ref="F2:F25" si="1">(VLOOKUP(A2,AA:AI,8,0)+VLOOKUP(A2,AL:AT,8,0))/2</f>
        <v>86</v>
      </c>
      <c r="G2" s="1">
        <f t="shared" ref="G2:G25" si="2">(VLOOKUP(A2,AA:AI,9,0)+VLOOKUP(A2,AL:AT,9,0))/2</f>
        <v>71</v>
      </c>
      <c r="H2" s="1">
        <f t="shared" ref="H2:H25" si="3">VLOOKUP(A2,P:U,6,0)+VLOOKUP(A2,AA:AF,6,0)+VLOOKUP(A2,AL:AQ,6,0)</f>
        <v>16</v>
      </c>
      <c r="I2" s="1">
        <f t="shared" ref="I2:I25" si="4">C2+E2*0.5</f>
        <v>3</v>
      </c>
      <c r="J2" s="1">
        <f t="shared" ref="J2:J25" si="5">RANK(I2,I:I,0)</f>
        <v>1</v>
      </c>
      <c r="K2" s="1">
        <f t="shared" ref="K2:K25" si="6">RANK(G2,G:G,1)</f>
        <v>4</v>
      </c>
      <c r="L2" s="1">
        <f t="shared" ref="L2:L25" si="7">RANK(H2,H:H,0)</f>
        <v>1</v>
      </c>
      <c r="M2" s="1">
        <f t="shared" ref="M2:M25" si="8">(24-J2)*3+(24-L2)*2+(24-K2)</f>
        <v>135</v>
      </c>
      <c r="N2" s="1">
        <f t="shared" ref="N2:N25" si="9">RANK(M2,M:M,0)</f>
        <v>1</v>
      </c>
      <c r="P2" t="s">
        <v>37</v>
      </c>
      <c r="Q2" t="str">
        <f>VLOOKUP(P2,$A:$B,2,0)</f>
        <v>Jo</v>
      </c>
      <c r="R2">
        <v>70</v>
      </c>
      <c r="S2">
        <v>65</v>
      </c>
      <c r="T2">
        <v>15</v>
      </c>
      <c r="U2">
        <v>-4</v>
      </c>
      <c r="V2">
        <v>3</v>
      </c>
      <c r="W2">
        <f>ROUND(R2/T2*18,0)</f>
        <v>84</v>
      </c>
      <c r="X2">
        <f>ROUND(S2/T2*18,0)</f>
        <v>78</v>
      </c>
      <c r="Y2" t="s">
        <v>27</v>
      </c>
      <c r="AA2" t="s">
        <v>0</v>
      </c>
      <c r="AB2" t="str">
        <f>VLOOKUP(AA2,$A:$B,2,0)</f>
        <v>Jo</v>
      </c>
      <c r="AC2">
        <v>88</v>
      </c>
      <c r="AD2">
        <v>74</v>
      </c>
      <c r="AE2">
        <v>15</v>
      </c>
      <c r="AF2">
        <v>-5</v>
      </c>
      <c r="AG2">
        <v>3</v>
      </c>
      <c r="AH2">
        <f>ROUND(AC2/AE2*18,0)</f>
        <v>106</v>
      </c>
      <c r="AI2">
        <f>ROUND(AD2/AE2*18,0)</f>
        <v>89</v>
      </c>
      <c r="AJ2" t="str">
        <f>IF(AF2&gt;0,"W",IF(AF2=0,"T","L"))</f>
        <v>L</v>
      </c>
      <c r="AL2" t="s">
        <v>1</v>
      </c>
      <c r="AM2" t="str">
        <f>VLOOKUP(AL2,$A:$B,2,0)</f>
        <v>Jo</v>
      </c>
      <c r="AN2">
        <v>56</v>
      </c>
      <c r="AO2">
        <v>56</v>
      </c>
      <c r="AP2">
        <v>15</v>
      </c>
      <c r="AQ2">
        <v>-4</v>
      </c>
      <c r="AR2">
        <v>3</v>
      </c>
      <c r="AS2">
        <f>ROUND(AN2/AP2*18,0)</f>
        <v>67</v>
      </c>
      <c r="AT2">
        <f>ROUND(AO2/AP2*18,0)</f>
        <v>67</v>
      </c>
      <c r="AU2" t="str">
        <f>IF(AQ2&gt;0,"W",IF(AQ2=0,"T","L"))</f>
        <v>L</v>
      </c>
      <c r="AX2">
        <f>COUNTIF(Players!B:B,A2)</f>
        <v>1</v>
      </c>
    </row>
    <row r="3" spans="1:50" x14ac:dyDescent="0.2">
      <c r="A3" t="s">
        <v>12</v>
      </c>
      <c r="B3" t="s">
        <v>52</v>
      </c>
      <c r="C3" s="1">
        <f t="shared" si="0"/>
        <v>2</v>
      </c>
      <c r="D3" s="1">
        <f t="shared" si="0"/>
        <v>0</v>
      </c>
      <c r="E3" s="1">
        <f t="shared" si="0"/>
        <v>1</v>
      </c>
      <c r="F3" s="2">
        <f t="shared" si="1"/>
        <v>101</v>
      </c>
      <c r="G3" s="1">
        <f t="shared" si="2"/>
        <v>69.5</v>
      </c>
      <c r="H3" s="1">
        <f t="shared" si="3"/>
        <v>12</v>
      </c>
      <c r="I3" s="1">
        <f t="shared" si="4"/>
        <v>2.5</v>
      </c>
      <c r="J3" s="1">
        <f t="shared" si="5"/>
        <v>3</v>
      </c>
      <c r="K3" s="1">
        <f t="shared" si="6"/>
        <v>2</v>
      </c>
      <c r="L3" s="1">
        <f t="shared" si="7"/>
        <v>3</v>
      </c>
      <c r="M3" s="1">
        <f t="shared" si="8"/>
        <v>127</v>
      </c>
      <c r="N3" s="1">
        <f t="shared" si="9"/>
        <v>3</v>
      </c>
      <c r="P3" t="s">
        <v>10</v>
      </c>
      <c r="Q3" t="str">
        <f t="shared" ref="Q3:Q5" si="10">VLOOKUP(P3,$A:$B,2,0)</f>
        <v>Jo</v>
      </c>
      <c r="R3">
        <f>R2</f>
        <v>70</v>
      </c>
      <c r="S3">
        <f>S2</f>
        <v>65</v>
      </c>
      <c r="T3">
        <v>15</v>
      </c>
      <c r="U3">
        <v>-4</v>
      </c>
      <c r="V3">
        <v>3</v>
      </c>
      <c r="W3">
        <f t="shared" ref="W3:W5" si="11">ROUND(R3/T3*18,0)</f>
        <v>84</v>
      </c>
      <c r="X3">
        <f t="shared" ref="X3:X5" si="12">ROUND(S3/T3*18,0)</f>
        <v>78</v>
      </c>
      <c r="Y3" t="s">
        <v>27</v>
      </c>
      <c r="AA3" t="s">
        <v>10</v>
      </c>
      <c r="AB3" t="str">
        <f t="shared" ref="AB3:AB5" si="13">VLOOKUP(AA3,$A:$B,2,0)</f>
        <v>Jo</v>
      </c>
      <c r="AC3">
        <v>78</v>
      </c>
      <c r="AD3">
        <v>62</v>
      </c>
      <c r="AE3">
        <v>15</v>
      </c>
      <c r="AF3">
        <f>AF2</f>
        <v>-5</v>
      </c>
      <c r="AG3">
        <f>AG2</f>
        <v>3</v>
      </c>
      <c r="AH3">
        <f t="shared" ref="AH3:AH5" si="14">ROUND(AC3/AE3*18,0)</f>
        <v>94</v>
      </c>
      <c r="AI3">
        <f t="shared" ref="AI3:AI5" si="15">ROUND(AD3/AE3*18,0)</f>
        <v>74</v>
      </c>
      <c r="AJ3" t="str">
        <f t="shared" ref="AJ3:AJ5" si="16">IF(AF3&gt;0,"W",IF(AF3=0,"T","L"))</f>
        <v>L</v>
      </c>
      <c r="AL3" t="s">
        <v>18</v>
      </c>
      <c r="AM3" t="str">
        <f t="shared" ref="AM3" si="17">VLOOKUP(AL3,$A:$B,2,0)</f>
        <v>Shawn</v>
      </c>
      <c r="AN3">
        <v>53</v>
      </c>
      <c r="AO3">
        <v>53</v>
      </c>
      <c r="AP3">
        <v>15</v>
      </c>
      <c r="AQ3">
        <f>-AQ2</f>
        <v>4</v>
      </c>
      <c r="AR3">
        <f>AR2</f>
        <v>3</v>
      </c>
      <c r="AS3">
        <f t="shared" ref="AS3" si="18">ROUND(AN3/AP3*18,0)</f>
        <v>64</v>
      </c>
      <c r="AT3">
        <f t="shared" ref="AT3" si="19">ROUND(AO3/AP3*18,0)</f>
        <v>64</v>
      </c>
      <c r="AU3" t="str">
        <f t="shared" ref="AU3" si="20">IF(AQ3&gt;0,"W",IF(AQ3=0,"T","L"))</f>
        <v>W</v>
      </c>
      <c r="AX3">
        <f>COUNTIF(Players!B:B,A3)</f>
        <v>1</v>
      </c>
    </row>
    <row r="4" spans="1:50" x14ac:dyDescent="0.2">
      <c r="A4" t="s">
        <v>35</v>
      </c>
      <c r="B4" t="s">
        <v>56</v>
      </c>
      <c r="C4" s="1">
        <f t="shared" si="0"/>
        <v>2</v>
      </c>
      <c r="D4" s="1">
        <f t="shared" si="0"/>
        <v>1</v>
      </c>
      <c r="E4" s="1">
        <f t="shared" si="0"/>
        <v>0</v>
      </c>
      <c r="F4" s="2">
        <f t="shared" si="1"/>
        <v>89.5</v>
      </c>
      <c r="G4" s="1">
        <f t="shared" si="2"/>
        <v>67.5</v>
      </c>
      <c r="H4" s="1">
        <f t="shared" si="3"/>
        <v>5</v>
      </c>
      <c r="I4" s="1">
        <f t="shared" si="4"/>
        <v>2</v>
      </c>
      <c r="J4" s="1">
        <f t="shared" si="5"/>
        <v>6</v>
      </c>
      <c r="K4" s="1">
        <f t="shared" si="6"/>
        <v>1</v>
      </c>
      <c r="L4" s="1">
        <f t="shared" si="7"/>
        <v>6</v>
      </c>
      <c r="M4" s="1">
        <f t="shared" si="8"/>
        <v>113</v>
      </c>
      <c r="N4" s="1">
        <f t="shared" si="9"/>
        <v>4</v>
      </c>
      <c r="P4" t="s">
        <v>18</v>
      </c>
      <c r="Q4" t="str">
        <f t="shared" si="10"/>
        <v>Shawn</v>
      </c>
      <c r="R4">
        <v>58</v>
      </c>
      <c r="S4">
        <v>57</v>
      </c>
      <c r="T4">
        <v>15</v>
      </c>
      <c r="U4">
        <v>4</v>
      </c>
      <c r="V4">
        <v>3</v>
      </c>
      <c r="W4">
        <f t="shared" si="11"/>
        <v>70</v>
      </c>
      <c r="X4">
        <f t="shared" si="12"/>
        <v>68</v>
      </c>
      <c r="Y4" t="s">
        <v>26</v>
      </c>
      <c r="AA4" t="s">
        <v>43</v>
      </c>
      <c r="AB4" t="str">
        <f t="shared" si="13"/>
        <v>Shawn</v>
      </c>
      <c r="AC4">
        <v>88</v>
      </c>
      <c r="AD4">
        <v>68</v>
      </c>
      <c r="AE4">
        <v>15</v>
      </c>
      <c r="AF4">
        <f>-AF2</f>
        <v>5</v>
      </c>
      <c r="AG4">
        <f>AG2</f>
        <v>3</v>
      </c>
      <c r="AH4">
        <f t="shared" si="14"/>
        <v>106</v>
      </c>
      <c r="AI4">
        <f t="shared" si="15"/>
        <v>82</v>
      </c>
      <c r="AJ4" t="str">
        <f t="shared" si="16"/>
        <v>W</v>
      </c>
      <c r="AX4">
        <f>COUNTIF(Players!B:B,A4)</f>
        <v>1</v>
      </c>
    </row>
    <row r="5" spans="1:50" x14ac:dyDescent="0.2">
      <c r="A5" t="s">
        <v>19</v>
      </c>
      <c r="B5" t="s">
        <v>56</v>
      </c>
      <c r="C5" s="1">
        <f t="shared" si="0"/>
        <v>2</v>
      </c>
      <c r="D5" s="1">
        <f t="shared" si="0"/>
        <v>0</v>
      </c>
      <c r="E5" s="1">
        <f t="shared" si="0"/>
        <v>1</v>
      </c>
      <c r="F5" s="2">
        <f t="shared" si="1"/>
        <v>107.5</v>
      </c>
      <c r="G5" s="1">
        <f t="shared" si="2"/>
        <v>80</v>
      </c>
      <c r="H5" s="1">
        <f t="shared" si="3"/>
        <v>8</v>
      </c>
      <c r="I5" s="1">
        <f t="shared" si="4"/>
        <v>2.5</v>
      </c>
      <c r="J5" s="1">
        <f t="shared" si="5"/>
        <v>3</v>
      </c>
      <c r="K5" s="1">
        <f t="shared" si="6"/>
        <v>15</v>
      </c>
      <c r="L5" s="1">
        <f t="shared" si="7"/>
        <v>4</v>
      </c>
      <c r="M5" s="1">
        <f t="shared" si="8"/>
        <v>112</v>
      </c>
      <c r="N5" s="1">
        <f t="shared" si="9"/>
        <v>5</v>
      </c>
      <c r="P5" t="s">
        <v>15</v>
      </c>
      <c r="Q5" t="str">
        <f t="shared" si="10"/>
        <v>Shawn</v>
      </c>
      <c r="R5">
        <f>R4</f>
        <v>58</v>
      </c>
      <c r="S5">
        <f>S4</f>
        <v>57</v>
      </c>
      <c r="T5">
        <v>15</v>
      </c>
      <c r="U5">
        <v>4</v>
      </c>
      <c r="V5">
        <v>3</v>
      </c>
      <c r="W5">
        <f t="shared" si="11"/>
        <v>70</v>
      </c>
      <c r="X5">
        <f t="shared" si="12"/>
        <v>68</v>
      </c>
      <c r="Y5" t="s">
        <v>26</v>
      </c>
      <c r="AA5" t="s">
        <v>18</v>
      </c>
      <c r="AB5" t="str">
        <f t="shared" si="13"/>
        <v>Shawn</v>
      </c>
      <c r="AC5">
        <v>64</v>
      </c>
      <c r="AD5">
        <v>65</v>
      </c>
      <c r="AE5">
        <v>15</v>
      </c>
      <c r="AF5">
        <f>AF4</f>
        <v>5</v>
      </c>
      <c r="AG5">
        <f>AG4</f>
        <v>3</v>
      </c>
      <c r="AH5">
        <f t="shared" si="14"/>
        <v>77</v>
      </c>
      <c r="AI5">
        <f t="shared" si="15"/>
        <v>78</v>
      </c>
      <c r="AJ5" t="str">
        <f t="shared" si="16"/>
        <v>W</v>
      </c>
      <c r="AL5" t="s">
        <v>40</v>
      </c>
      <c r="AM5" t="str">
        <f>VLOOKUP(AL5,$A:$B,2,0)</f>
        <v>Jo</v>
      </c>
      <c r="AN5">
        <v>101</v>
      </c>
      <c r="AO5">
        <v>75</v>
      </c>
      <c r="AP5">
        <v>16</v>
      </c>
      <c r="AQ5">
        <v>-3</v>
      </c>
      <c r="AR5">
        <v>2</v>
      </c>
      <c r="AS5">
        <f>ROUND(AN5/AP5*18,0)</f>
        <v>114</v>
      </c>
      <c r="AT5">
        <f>ROUND(AO5/AP5*18,0)</f>
        <v>84</v>
      </c>
      <c r="AU5" t="str">
        <f>IF(AQ5&gt;0,"W",IF(AQ5=0,"T","L"))</f>
        <v>L</v>
      </c>
      <c r="AX5">
        <f>COUNTIF(Players!B:B,A5)</f>
        <v>1</v>
      </c>
    </row>
    <row r="6" spans="1:50" x14ac:dyDescent="0.2">
      <c r="A6" t="s">
        <v>18</v>
      </c>
      <c r="B6" t="s">
        <v>56</v>
      </c>
      <c r="C6" s="1">
        <f t="shared" si="0"/>
        <v>3</v>
      </c>
      <c r="D6" s="1">
        <f t="shared" si="0"/>
        <v>0</v>
      </c>
      <c r="E6" s="1">
        <f t="shared" si="0"/>
        <v>0</v>
      </c>
      <c r="F6" s="2">
        <f t="shared" si="1"/>
        <v>70.5</v>
      </c>
      <c r="G6" s="1">
        <f t="shared" si="2"/>
        <v>71</v>
      </c>
      <c r="H6" s="1">
        <f t="shared" si="3"/>
        <v>13</v>
      </c>
      <c r="I6" s="1">
        <f t="shared" si="4"/>
        <v>3</v>
      </c>
      <c r="J6" s="1">
        <f t="shared" si="5"/>
        <v>1</v>
      </c>
      <c r="K6" s="1">
        <f t="shared" si="6"/>
        <v>4</v>
      </c>
      <c r="L6" s="1">
        <f t="shared" si="7"/>
        <v>2</v>
      </c>
      <c r="M6" s="1">
        <f t="shared" si="8"/>
        <v>133</v>
      </c>
      <c r="N6" s="1">
        <f t="shared" si="9"/>
        <v>2</v>
      </c>
      <c r="AL6" t="s">
        <v>43</v>
      </c>
      <c r="AM6" t="str">
        <f>VLOOKUP(AL6,$A:$B,2,0)</f>
        <v>Shawn</v>
      </c>
      <c r="AN6">
        <v>102</v>
      </c>
      <c r="AO6">
        <v>75</v>
      </c>
      <c r="AP6">
        <v>16</v>
      </c>
      <c r="AQ6">
        <f>-AQ5</f>
        <v>3</v>
      </c>
      <c r="AR6">
        <f>AR5</f>
        <v>2</v>
      </c>
      <c r="AS6">
        <f t="shared" ref="AS6" si="21">ROUND(AN6/AP6*18,0)</f>
        <v>115</v>
      </c>
      <c r="AT6">
        <f t="shared" ref="AT6" si="22">ROUND(AO6/AP6*18,0)</f>
        <v>84</v>
      </c>
      <c r="AU6" t="str">
        <f t="shared" ref="AU6" si="23">IF(AQ6&gt;0,"W",IF(AQ6=0,"T","L"))</f>
        <v>W</v>
      </c>
      <c r="AX6">
        <f>COUNTIF(Players!B:B,A6)</f>
        <v>1</v>
      </c>
    </row>
    <row r="7" spans="1:50" x14ac:dyDescent="0.2">
      <c r="A7" t="s">
        <v>54</v>
      </c>
      <c r="B7" t="s">
        <v>52</v>
      </c>
      <c r="C7" s="1">
        <f t="shared" si="0"/>
        <v>2</v>
      </c>
      <c r="D7" s="1">
        <f t="shared" si="0"/>
        <v>1</v>
      </c>
      <c r="E7" s="1">
        <f t="shared" si="0"/>
        <v>0</v>
      </c>
      <c r="F7" s="2">
        <f t="shared" si="1"/>
        <v>95.5</v>
      </c>
      <c r="G7" s="1">
        <f t="shared" si="2"/>
        <v>77.5</v>
      </c>
      <c r="H7" s="1">
        <f t="shared" si="3"/>
        <v>5</v>
      </c>
      <c r="I7" s="1">
        <f t="shared" si="4"/>
        <v>2</v>
      </c>
      <c r="J7" s="1">
        <f t="shared" si="5"/>
        <v>6</v>
      </c>
      <c r="K7" s="1">
        <f t="shared" si="6"/>
        <v>11</v>
      </c>
      <c r="L7" s="1">
        <f t="shared" si="7"/>
        <v>6</v>
      </c>
      <c r="M7" s="1">
        <f t="shared" si="8"/>
        <v>103</v>
      </c>
      <c r="N7" s="1">
        <f t="shared" si="9"/>
        <v>6</v>
      </c>
      <c r="P7" t="s">
        <v>14</v>
      </c>
      <c r="Q7" t="str">
        <f>VLOOKUP(P7,$A:$B,2,0)</f>
        <v>Jo</v>
      </c>
      <c r="R7">
        <v>62</v>
      </c>
      <c r="S7">
        <v>58</v>
      </c>
      <c r="T7">
        <v>15</v>
      </c>
      <c r="U7">
        <v>5</v>
      </c>
      <c r="V7">
        <v>3</v>
      </c>
      <c r="W7">
        <f>ROUND(R7/T7*18,0)</f>
        <v>74</v>
      </c>
      <c r="X7">
        <f>ROUND(S7/T7*18,0)</f>
        <v>70</v>
      </c>
      <c r="Y7" t="str">
        <f>IF(U7&gt;0,"W",IF(U7=0,"T","L"))</f>
        <v>W</v>
      </c>
      <c r="AA7" t="s">
        <v>40</v>
      </c>
      <c r="AB7" t="str">
        <f>VLOOKUP(AA7,$A:$B,2,0)</f>
        <v>Jo</v>
      </c>
      <c r="AC7">
        <v>83</v>
      </c>
      <c r="AD7">
        <v>64</v>
      </c>
      <c r="AE7">
        <v>14</v>
      </c>
      <c r="AF7">
        <v>5</v>
      </c>
      <c r="AG7">
        <v>4</v>
      </c>
      <c r="AH7">
        <f>ROUND(AC7/AE7*18,0)</f>
        <v>107</v>
      </c>
      <c r="AI7">
        <f>ROUND(AD7/AE7*18,0)</f>
        <v>82</v>
      </c>
      <c r="AJ7" t="str">
        <f>IF(AF7&gt;0,"W",IF(AF7=0,"T","L"))</f>
        <v>W</v>
      </c>
      <c r="AX7">
        <f>COUNTIF(Players!B:B,A7)</f>
        <v>1</v>
      </c>
    </row>
    <row r="8" spans="1:50" x14ac:dyDescent="0.2">
      <c r="A8" t="s">
        <v>53</v>
      </c>
      <c r="B8" t="s">
        <v>52</v>
      </c>
      <c r="C8" s="1">
        <f t="shared" si="0"/>
        <v>2</v>
      </c>
      <c r="D8" s="1">
        <f t="shared" si="0"/>
        <v>0</v>
      </c>
      <c r="E8" s="1">
        <f t="shared" si="0"/>
        <v>1</v>
      </c>
      <c r="F8" s="2">
        <f t="shared" si="1"/>
        <v>107.5</v>
      </c>
      <c r="G8" s="1">
        <f t="shared" si="2"/>
        <v>85</v>
      </c>
      <c r="H8" s="1">
        <f t="shared" si="3"/>
        <v>5</v>
      </c>
      <c r="I8" s="1">
        <f t="shared" si="4"/>
        <v>2.5</v>
      </c>
      <c r="J8" s="1">
        <f t="shared" si="5"/>
        <v>3</v>
      </c>
      <c r="K8" s="1">
        <f t="shared" si="6"/>
        <v>22</v>
      </c>
      <c r="L8" s="1">
        <f t="shared" si="7"/>
        <v>6</v>
      </c>
      <c r="M8" s="1">
        <f t="shared" si="8"/>
        <v>101</v>
      </c>
      <c r="N8" s="1">
        <f t="shared" si="9"/>
        <v>7</v>
      </c>
      <c r="P8" t="s">
        <v>12</v>
      </c>
      <c r="Q8" t="str">
        <f t="shared" ref="Q8:Q10" si="24">VLOOKUP(P8,$A:$B,2,0)</f>
        <v>Jo</v>
      </c>
      <c r="R8">
        <f>R7</f>
        <v>62</v>
      </c>
      <c r="S8">
        <f>S7</f>
        <v>58</v>
      </c>
      <c r="T8">
        <f>T7</f>
        <v>15</v>
      </c>
      <c r="U8">
        <f>U7</f>
        <v>5</v>
      </c>
      <c r="V8">
        <f>V7</f>
        <v>3</v>
      </c>
      <c r="W8">
        <f t="shared" ref="W8:W10" si="25">ROUND(R8/T8*18,0)</f>
        <v>74</v>
      </c>
      <c r="X8">
        <f t="shared" ref="X8:X10" si="26">ROUND(S8/T8*18,0)</f>
        <v>70</v>
      </c>
      <c r="Y8" t="str">
        <f t="shared" ref="Y8:Y10" si="27">IF(U8&gt;0,"W",IF(U8=0,"T","L"))</f>
        <v>W</v>
      </c>
      <c r="AA8" t="s">
        <v>14</v>
      </c>
      <c r="AB8" t="str">
        <f t="shared" ref="AB8:AB10" si="28">VLOOKUP(AA8,$A:$B,2,0)</f>
        <v>Jo</v>
      </c>
      <c r="AC8">
        <v>68</v>
      </c>
      <c r="AD8">
        <v>57</v>
      </c>
      <c r="AE8">
        <v>14</v>
      </c>
      <c r="AF8">
        <f>AF7</f>
        <v>5</v>
      </c>
      <c r="AG8">
        <f>AG7</f>
        <v>4</v>
      </c>
      <c r="AH8">
        <f t="shared" ref="AH8:AH10" si="29">ROUND(AC8/AE8*18,0)</f>
        <v>87</v>
      </c>
      <c r="AI8">
        <f t="shared" ref="AI8:AI10" si="30">ROUND(AD8/AE8*18,0)</f>
        <v>73</v>
      </c>
      <c r="AJ8" t="str">
        <f t="shared" ref="AJ8:AJ10" si="31">IF(AF8&gt;0,"W",IF(AF8=0,"T","L"))</f>
        <v>W</v>
      </c>
      <c r="AL8" t="s">
        <v>8</v>
      </c>
      <c r="AM8" t="str">
        <f>VLOOKUP(AL8,$A:$B,2,0)</f>
        <v>Jo</v>
      </c>
      <c r="AN8">
        <v>115</v>
      </c>
      <c r="AO8">
        <v>84</v>
      </c>
      <c r="AP8">
        <v>18</v>
      </c>
      <c r="AQ8">
        <v>-1</v>
      </c>
      <c r="AR8">
        <v>0</v>
      </c>
      <c r="AS8">
        <f>ROUND(AN8/AP8*18,0)</f>
        <v>115</v>
      </c>
      <c r="AT8">
        <f>ROUND(AO8/AP8*18,0)</f>
        <v>84</v>
      </c>
      <c r="AU8" t="str">
        <f>IF(AQ8&gt;0,"W",IF(AQ8=0,"T","L"))</f>
        <v>L</v>
      </c>
      <c r="AX8">
        <f>COUNTIF(Players!B:B,A8)</f>
        <v>1</v>
      </c>
    </row>
    <row r="9" spans="1:50" x14ac:dyDescent="0.2">
      <c r="A9" t="s">
        <v>40</v>
      </c>
      <c r="B9" t="s">
        <v>52</v>
      </c>
      <c r="C9" s="1">
        <f t="shared" si="0"/>
        <v>2</v>
      </c>
      <c r="D9" s="1">
        <f t="shared" si="0"/>
        <v>1</v>
      </c>
      <c r="E9" s="1">
        <f t="shared" si="0"/>
        <v>0</v>
      </c>
      <c r="F9" s="2">
        <f t="shared" si="1"/>
        <v>110.5</v>
      </c>
      <c r="G9" s="1">
        <f t="shared" si="2"/>
        <v>83</v>
      </c>
      <c r="H9" s="1">
        <f t="shared" si="3"/>
        <v>6</v>
      </c>
      <c r="I9" s="1">
        <f t="shared" si="4"/>
        <v>2</v>
      </c>
      <c r="J9" s="1">
        <f t="shared" si="5"/>
        <v>6</v>
      </c>
      <c r="K9" s="1">
        <f t="shared" si="6"/>
        <v>18</v>
      </c>
      <c r="L9" s="1">
        <f t="shared" si="7"/>
        <v>5</v>
      </c>
      <c r="M9" s="1">
        <f t="shared" si="8"/>
        <v>98</v>
      </c>
      <c r="N9" s="1">
        <f t="shared" si="9"/>
        <v>8</v>
      </c>
      <c r="P9" t="s">
        <v>35</v>
      </c>
      <c r="Q9" t="str">
        <f t="shared" si="24"/>
        <v>Shawn</v>
      </c>
      <c r="R9">
        <v>70</v>
      </c>
      <c r="S9">
        <v>65</v>
      </c>
      <c r="T9">
        <v>15</v>
      </c>
      <c r="U9">
        <f>-U7</f>
        <v>-5</v>
      </c>
      <c r="V9">
        <f>V7</f>
        <v>3</v>
      </c>
      <c r="W9">
        <f t="shared" si="25"/>
        <v>84</v>
      </c>
      <c r="X9">
        <f t="shared" si="26"/>
        <v>78</v>
      </c>
      <c r="Y9" t="str">
        <f t="shared" si="27"/>
        <v>L</v>
      </c>
      <c r="AA9" t="s">
        <v>11</v>
      </c>
      <c r="AB9" t="str">
        <f t="shared" si="28"/>
        <v>Shawn</v>
      </c>
      <c r="AC9">
        <v>79</v>
      </c>
      <c r="AD9">
        <v>64</v>
      </c>
      <c r="AE9">
        <v>14</v>
      </c>
      <c r="AF9">
        <f>-AF7</f>
        <v>-5</v>
      </c>
      <c r="AG9">
        <f>AG7</f>
        <v>4</v>
      </c>
      <c r="AH9">
        <f t="shared" si="29"/>
        <v>102</v>
      </c>
      <c r="AI9">
        <f t="shared" si="30"/>
        <v>82</v>
      </c>
      <c r="AJ9" t="str">
        <f t="shared" si="31"/>
        <v>L</v>
      </c>
      <c r="AL9" t="s">
        <v>59</v>
      </c>
      <c r="AM9" t="str">
        <f t="shared" ref="AM9" si="32">VLOOKUP(AL9,$A:$B,2,0)</f>
        <v>Shawn</v>
      </c>
      <c r="AN9">
        <v>112</v>
      </c>
      <c r="AO9">
        <v>81</v>
      </c>
      <c r="AP9">
        <v>18</v>
      </c>
      <c r="AQ9">
        <f>-AQ8</f>
        <v>1</v>
      </c>
      <c r="AR9">
        <f>AR8</f>
        <v>0</v>
      </c>
      <c r="AS9">
        <f t="shared" ref="AS9" si="33">ROUND(AN9/AP9*18,0)</f>
        <v>112</v>
      </c>
      <c r="AT9">
        <f t="shared" ref="AT9" si="34">ROUND(AO9/AP9*18,0)</f>
        <v>81</v>
      </c>
      <c r="AU9" t="str">
        <f t="shared" ref="AU9" si="35">IF(AQ9&gt;0,"W",IF(AQ9=0,"T","L"))</f>
        <v>W</v>
      </c>
      <c r="AX9">
        <f>COUNTIF(Players!B:B,A9)</f>
        <v>1</v>
      </c>
    </row>
    <row r="10" spans="1:50" x14ac:dyDescent="0.2">
      <c r="A10" t="s">
        <v>1</v>
      </c>
      <c r="B10" t="s">
        <v>52</v>
      </c>
      <c r="C10" s="1">
        <f t="shared" si="0"/>
        <v>1</v>
      </c>
      <c r="D10" s="1">
        <f t="shared" si="0"/>
        <v>2</v>
      </c>
      <c r="E10" s="1">
        <f t="shared" si="0"/>
        <v>0</v>
      </c>
      <c r="F10" s="2">
        <f t="shared" si="1"/>
        <v>69.5</v>
      </c>
      <c r="G10" s="1">
        <f t="shared" si="2"/>
        <v>70.5</v>
      </c>
      <c r="H10" s="1">
        <f t="shared" si="3"/>
        <v>-8</v>
      </c>
      <c r="I10" s="1">
        <f t="shared" si="4"/>
        <v>1</v>
      </c>
      <c r="J10" s="1">
        <f t="shared" si="5"/>
        <v>13</v>
      </c>
      <c r="K10" s="1">
        <f t="shared" si="6"/>
        <v>3</v>
      </c>
      <c r="L10" s="1">
        <f t="shared" si="7"/>
        <v>19</v>
      </c>
      <c r="M10" s="1">
        <f t="shared" si="8"/>
        <v>64</v>
      </c>
      <c r="N10" s="1">
        <f t="shared" si="9"/>
        <v>17</v>
      </c>
      <c r="P10" t="s">
        <v>20</v>
      </c>
      <c r="Q10" t="str">
        <f t="shared" si="24"/>
        <v>Shawn</v>
      </c>
      <c r="R10">
        <f>R9</f>
        <v>70</v>
      </c>
      <c r="S10">
        <f>S9</f>
        <v>65</v>
      </c>
      <c r="T10">
        <f>T9</f>
        <v>15</v>
      </c>
      <c r="U10">
        <f>U9</f>
        <v>-5</v>
      </c>
      <c r="V10">
        <f>V9</f>
        <v>3</v>
      </c>
      <c r="W10">
        <f t="shared" si="25"/>
        <v>84</v>
      </c>
      <c r="X10">
        <f t="shared" si="26"/>
        <v>78</v>
      </c>
      <c r="Y10" t="str">
        <f t="shared" si="27"/>
        <v>L</v>
      </c>
      <c r="AA10" t="s">
        <v>15</v>
      </c>
      <c r="AB10" t="str">
        <f t="shared" si="28"/>
        <v>Shawn</v>
      </c>
      <c r="AC10">
        <v>73</v>
      </c>
      <c r="AD10">
        <v>58</v>
      </c>
      <c r="AE10">
        <v>14</v>
      </c>
      <c r="AF10">
        <f>AF9</f>
        <v>-5</v>
      </c>
      <c r="AG10">
        <f>AG9</f>
        <v>4</v>
      </c>
      <c r="AH10">
        <f t="shared" si="29"/>
        <v>94</v>
      </c>
      <c r="AI10">
        <f t="shared" si="30"/>
        <v>75</v>
      </c>
      <c r="AJ10" t="str">
        <f t="shared" si="31"/>
        <v>L</v>
      </c>
      <c r="AX10">
        <f>COUNTIF(Players!B:B,A10)</f>
        <v>1</v>
      </c>
    </row>
    <row r="11" spans="1:50" x14ac:dyDescent="0.2">
      <c r="A11" t="s">
        <v>43</v>
      </c>
      <c r="B11" t="s">
        <v>56</v>
      </c>
      <c r="C11" s="1">
        <f t="shared" si="0"/>
        <v>2</v>
      </c>
      <c r="D11" s="1">
        <f t="shared" si="0"/>
        <v>1</v>
      </c>
      <c r="E11" s="1">
        <f t="shared" si="0"/>
        <v>0</v>
      </c>
      <c r="F11" s="2">
        <f t="shared" si="1"/>
        <v>110.5</v>
      </c>
      <c r="G11" s="1">
        <f t="shared" si="2"/>
        <v>83</v>
      </c>
      <c r="H11" s="1">
        <f t="shared" si="3"/>
        <v>5</v>
      </c>
      <c r="I11" s="1">
        <f t="shared" si="4"/>
        <v>2</v>
      </c>
      <c r="J11" s="1">
        <f t="shared" si="5"/>
        <v>6</v>
      </c>
      <c r="K11" s="1">
        <f t="shared" si="6"/>
        <v>18</v>
      </c>
      <c r="L11" s="1">
        <f t="shared" si="7"/>
        <v>6</v>
      </c>
      <c r="M11" s="1">
        <f t="shared" si="8"/>
        <v>96</v>
      </c>
      <c r="N11" s="1">
        <f t="shared" si="9"/>
        <v>10</v>
      </c>
      <c r="AL11" t="s">
        <v>42</v>
      </c>
      <c r="AM11" t="str">
        <f>VLOOKUP(AL11,$A:$B,2,0)</f>
        <v>Jo</v>
      </c>
      <c r="AN11">
        <v>118</v>
      </c>
      <c r="AO11">
        <v>72</v>
      </c>
      <c r="AP11">
        <v>18</v>
      </c>
      <c r="AQ11">
        <v>0</v>
      </c>
      <c r="AR11">
        <v>0</v>
      </c>
      <c r="AS11">
        <f>ROUND(AN11/AP11*18,0)</f>
        <v>118</v>
      </c>
      <c r="AT11">
        <f>ROUND(AO11/AP11*18,0)</f>
        <v>72</v>
      </c>
      <c r="AU11" t="str">
        <f>IF(AQ11&gt;0,"W",IF(AQ11=0,"T","L"))</f>
        <v>T</v>
      </c>
      <c r="AX11">
        <f>COUNTIF(Players!B:B,A11)</f>
        <v>1</v>
      </c>
    </row>
    <row r="12" spans="1:50" x14ac:dyDescent="0.2">
      <c r="A12" t="s">
        <v>42</v>
      </c>
      <c r="B12" t="s">
        <v>52</v>
      </c>
      <c r="C12" s="1">
        <f t="shared" si="0"/>
        <v>1</v>
      </c>
      <c r="D12" s="1">
        <f t="shared" si="0"/>
        <v>0</v>
      </c>
      <c r="E12" s="1">
        <f t="shared" si="0"/>
        <v>2</v>
      </c>
      <c r="F12" s="2">
        <f t="shared" si="1"/>
        <v>119.5</v>
      </c>
      <c r="G12" s="1">
        <f t="shared" si="2"/>
        <v>75</v>
      </c>
      <c r="H12" s="1">
        <f t="shared" si="3"/>
        <v>3</v>
      </c>
      <c r="I12" s="1">
        <f t="shared" si="4"/>
        <v>2</v>
      </c>
      <c r="J12" s="1">
        <f t="shared" si="5"/>
        <v>6</v>
      </c>
      <c r="K12" s="1">
        <f t="shared" si="6"/>
        <v>7</v>
      </c>
      <c r="L12" s="1">
        <f t="shared" si="7"/>
        <v>11</v>
      </c>
      <c r="M12" s="1">
        <f t="shared" si="8"/>
        <v>97</v>
      </c>
      <c r="N12" s="1">
        <f t="shared" si="9"/>
        <v>9</v>
      </c>
      <c r="P12" t="s">
        <v>42</v>
      </c>
      <c r="Q12" t="str">
        <f>VLOOKUP(P12,$A:$B,2,0)</f>
        <v>Jo</v>
      </c>
      <c r="R12">
        <v>64</v>
      </c>
      <c r="S12">
        <v>62</v>
      </c>
      <c r="T12">
        <v>16</v>
      </c>
      <c r="U12">
        <v>3</v>
      </c>
      <c r="V12">
        <v>2</v>
      </c>
      <c r="W12">
        <f>ROUND(R12/T12*18,0)</f>
        <v>72</v>
      </c>
      <c r="X12">
        <f>ROUND(S12/T12*18,0)</f>
        <v>70</v>
      </c>
      <c r="Y12" t="str">
        <f>IF(U12&gt;0,"W",IF(U12=0,"T","L"))</f>
        <v>W</v>
      </c>
      <c r="AA12" t="s">
        <v>55</v>
      </c>
      <c r="AB12" t="str">
        <f>VLOOKUP(AA12,$A:$B,2,0)</f>
        <v>Jo</v>
      </c>
      <c r="AC12">
        <v>109</v>
      </c>
      <c r="AD12">
        <v>85</v>
      </c>
      <c r="AE12">
        <v>16</v>
      </c>
      <c r="AF12">
        <v>-3</v>
      </c>
      <c r="AG12">
        <v>2</v>
      </c>
      <c r="AH12">
        <f>ROUND(AC12/AE12*18,0)</f>
        <v>123</v>
      </c>
      <c r="AI12">
        <f>ROUND(AD12/AE12*18,0)</f>
        <v>96</v>
      </c>
      <c r="AJ12" t="str">
        <f>IF(AF12&gt;0,"W",IF(AF12=0,"T","L"))</f>
        <v>L</v>
      </c>
      <c r="AL12" t="s">
        <v>20</v>
      </c>
      <c r="AM12" t="str">
        <f>VLOOKUP(AL12,$A:$B,2,0)</f>
        <v>Shawn</v>
      </c>
      <c r="AN12">
        <v>102</v>
      </c>
      <c r="AO12">
        <v>76</v>
      </c>
      <c r="AP12">
        <v>18</v>
      </c>
      <c r="AQ12">
        <f>-AQ11</f>
        <v>0</v>
      </c>
      <c r="AR12">
        <f>AR11</f>
        <v>0</v>
      </c>
      <c r="AS12">
        <f t="shared" ref="AS12" si="36">ROUND(AN12/AP12*18,0)</f>
        <v>102</v>
      </c>
      <c r="AT12">
        <f t="shared" ref="AT12" si="37">ROUND(AO12/AP12*18,0)</f>
        <v>76</v>
      </c>
      <c r="AU12" t="str">
        <f t="shared" ref="AU12" si="38">IF(AQ12&gt;0,"W",IF(AQ12=0,"T","L"))</f>
        <v>T</v>
      </c>
      <c r="AX12">
        <f>COUNTIF(Players!B:B,A12)</f>
        <v>1</v>
      </c>
    </row>
    <row r="13" spans="1:50" x14ac:dyDescent="0.2">
      <c r="A13" t="s">
        <v>58</v>
      </c>
      <c r="B13" t="s">
        <v>56</v>
      </c>
      <c r="C13" s="1">
        <f t="shared" si="0"/>
        <v>2</v>
      </c>
      <c r="D13" s="1">
        <f t="shared" si="0"/>
        <v>1</v>
      </c>
      <c r="E13" s="1">
        <f t="shared" si="0"/>
        <v>0</v>
      </c>
      <c r="F13" s="2">
        <f t="shared" si="1"/>
        <v>95</v>
      </c>
      <c r="G13" s="1">
        <f t="shared" si="2"/>
        <v>79</v>
      </c>
      <c r="H13" s="1">
        <f t="shared" si="3"/>
        <v>4</v>
      </c>
      <c r="I13" s="1">
        <f t="shared" si="4"/>
        <v>2</v>
      </c>
      <c r="J13" s="1">
        <f t="shared" si="5"/>
        <v>6</v>
      </c>
      <c r="K13" s="1">
        <f t="shared" si="6"/>
        <v>12</v>
      </c>
      <c r="L13" s="1">
        <f t="shared" si="7"/>
        <v>10</v>
      </c>
      <c r="M13" s="1">
        <f t="shared" si="8"/>
        <v>94</v>
      </c>
      <c r="N13" s="1">
        <f t="shared" si="9"/>
        <v>11</v>
      </c>
      <c r="P13" t="s">
        <v>1</v>
      </c>
      <c r="Q13" t="str">
        <f t="shared" ref="Q13:Q15" si="39">VLOOKUP(P13,$A:$B,2,0)</f>
        <v>Jo</v>
      </c>
      <c r="R13">
        <f>R12</f>
        <v>64</v>
      </c>
      <c r="S13">
        <f>S12</f>
        <v>62</v>
      </c>
      <c r="T13">
        <f>T12</f>
        <v>16</v>
      </c>
      <c r="U13">
        <f>U12</f>
        <v>3</v>
      </c>
      <c r="V13">
        <f>V12</f>
        <v>2</v>
      </c>
      <c r="W13">
        <f t="shared" ref="W13:W14" si="40">ROUND(R13/T13*18,0)</f>
        <v>72</v>
      </c>
      <c r="X13">
        <f t="shared" ref="X13:X14" si="41">ROUND(S13/T13*18,0)</f>
        <v>70</v>
      </c>
      <c r="Y13" t="str">
        <f t="shared" ref="Y13:Y15" si="42">IF(U13&gt;0,"W",IF(U13=0,"T","L"))</f>
        <v>W</v>
      </c>
      <c r="AA13" t="s">
        <v>8</v>
      </c>
      <c r="AB13" t="str">
        <f t="shared" ref="AB13:AB15" si="43">VLOOKUP(AA13,$A:$B,2,0)</f>
        <v>Jo</v>
      </c>
      <c r="AC13">
        <v>97</v>
      </c>
      <c r="AD13">
        <v>72</v>
      </c>
      <c r="AE13">
        <v>16</v>
      </c>
      <c r="AF13">
        <f>AF12</f>
        <v>-3</v>
      </c>
      <c r="AG13">
        <f>AG12</f>
        <v>2</v>
      </c>
      <c r="AH13">
        <f t="shared" ref="AH13:AH15" si="44">ROUND(AC13/AE13*18,0)</f>
        <v>109</v>
      </c>
      <c r="AI13">
        <f t="shared" ref="AI13:AI15" si="45">ROUND(AD13/AE13*18,0)</f>
        <v>81</v>
      </c>
      <c r="AJ13" t="str">
        <f t="shared" ref="AJ13:AJ15" si="46">IF(AF13&gt;0,"W",IF(AF13=0,"T","L"))</f>
        <v>L</v>
      </c>
      <c r="AX13">
        <f>COUNTIF(Players!B:B,A13)</f>
        <v>1</v>
      </c>
    </row>
    <row r="14" spans="1:50" x14ac:dyDescent="0.2">
      <c r="A14" t="s">
        <v>0</v>
      </c>
      <c r="B14" t="s">
        <v>52</v>
      </c>
      <c r="C14" s="1">
        <f t="shared" si="0"/>
        <v>2</v>
      </c>
      <c r="D14" s="1">
        <f t="shared" si="0"/>
        <v>1</v>
      </c>
      <c r="E14" s="1">
        <f t="shared" si="0"/>
        <v>0</v>
      </c>
      <c r="F14" s="2">
        <f t="shared" si="1"/>
        <v>105</v>
      </c>
      <c r="G14" s="1">
        <f t="shared" si="2"/>
        <v>87</v>
      </c>
      <c r="H14" s="1">
        <f t="shared" si="3"/>
        <v>0</v>
      </c>
      <c r="I14" s="1">
        <f t="shared" si="4"/>
        <v>2</v>
      </c>
      <c r="J14" s="1">
        <f t="shared" si="5"/>
        <v>6</v>
      </c>
      <c r="K14" s="1">
        <f t="shared" si="6"/>
        <v>23</v>
      </c>
      <c r="L14" s="1">
        <f t="shared" si="7"/>
        <v>12</v>
      </c>
      <c r="M14" s="1">
        <f t="shared" si="8"/>
        <v>79</v>
      </c>
      <c r="N14" s="1">
        <f t="shared" si="9"/>
        <v>12</v>
      </c>
      <c r="P14" t="s">
        <v>43</v>
      </c>
      <c r="Q14" t="str">
        <f t="shared" si="39"/>
        <v>Shawn</v>
      </c>
      <c r="R14">
        <v>66</v>
      </c>
      <c r="S14">
        <v>63</v>
      </c>
      <c r="T14">
        <v>16</v>
      </c>
      <c r="U14">
        <f>-U12</f>
        <v>-3</v>
      </c>
      <c r="V14">
        <f>V12</f>
        <v>2</v>
      </c>
      <c r="W14">
        <f t="shared" si="40"/>
        <v>74</v>
      </c>
      <c r="X14">
        <f t="shared" si="41"/>
        <v>71</v>
      </c>
      <c r="Y14" t="str">
        <f t="shared" si="42"/>
        <v>L</v>
      </c>
      <c r="AA14" t="s">
        <v>57</v>
      </c>
      <c r="AB14" t="str">
        <f t="shared" si="43"/>
        <v>Shawn</v>
      </c>
      <c r="AC14">
        <v>79</v>
      </c>
      <c r="AD14">
        <v>63</v>
      </c>
      <c r="AE14">
        <v>16</v>
      </c>
      <c r="AF14">
        <f>-AF12</f>
        <v>3</v>
      </c>
      <c r="AG14">
        <f>AG12</f>
        <v>2</v>
      </c>
      <c r="AH14">
        <f t="shared" si="44"/>
        <v>89</v>
      </c>
      <c r="AI14">
        <f t="shared" si="45"/>
        <v>71</v>
      </c>
      <c r="AJ14" t="str">
        <f t="shared" si="46"/>
        <v>W</v>
      </c>
      <c r="AL14" t="s">
        <v>37</v>
      </c>
      <c r="AM14" t="str">
        <f>VLOOKUP(AL14,$A:$B,2,0)</f>
        <v>Jo</v>
      </c>
      <c r="AN14">
        <v>70</v>
      </c>
      <c r="AO14">
        <v>52</v>
      </c>
      <c r="AP14">
        <v>14</v>
      </c>
      <c r="AQ14">
        <v>6</v>
      </c>
      <c r="AR14">
        <v>4</v>
      </c>
      <c r="AS14">
        <f>ROUND(AN14/AP14*18,0)</f>
        <v>90</v>
      </c>
      <c r="AT14">
        <f>ROUND(AO14/AP14*18,0)</f>
        <v>67</v>
      </c>
      <c r="AU14" t="str">
        <f>IF(AQ14&gt;0,"W",IF(AQ14=0,"T","L"))</f>
        <v>W</v>
      </c>
      <c r="AX14">
        <f>COUNTIF(Players!B:B,A14)</f>
        <v>1</v>
      </c>
    </row>
    <row r="15" spans="1:50" x14ac:dyDescent="0.2">
      <c r="A15" t="s">
        <v>37</v>
      </c>
      <c r="B15" t="s">
        <v>52</v>
      </c>
      <c r="C15" s="1">
        <f t="shared" si="0"/>
        <v>1</v>
      </c>
      <c r="D15" s="1">
        <f t="shared" si="0"/>
        <v>2</v>
      </c>
      <c r="E15" s="1">
        <f t="shared" si="0"/>
        <v>0</v>
      </c>
      <c r="F15" s="2">
        <f t="shared" si="1"/>
        <v>92.5</v>
      </c>
      <c r="G15" s="1">
        <f t="shared" si="2"/>
        <v>71</v>
      </c>
      <c r="H15" s="1">
        <f t="shared" si="3"/>
        <v>-5</v>
      </c>
      <c r="I15" s="1">
        <f t="shared" si="4"/>
        <v>1</v>
      </c>
      <c r="J15" s="1">
        <f t="shared" si="5"/>
        <v>13</v>
      </c>
      <c r="K15" s="1">
        <f t="shared" si="6"/>
        <v>4</v>
      </c>
      <c r="L15" s="1">
        <f t="shared" si="7"/>
        <v>16</v>
      </c>
      <c r="M15" s="1">
        <f t="shared" si="8"/>
        <v>69</v>
      </c>
      <c r="N15" s="1">
        <f t="shared" si="9"/>
        <v>13</v>
      </c>
      <c r="P15" t="s">
        <v>17</v>
      </c>
      <c r="Q15" t="str">
        <f t="shared" si="39"/>
        <v>Shawn</v>
      </c>
      <c r="R15">
        <f>R14</f>
        <v>66</v>
      </c>
      <c r="S15">
        <f>S14</f>
        <v>63</v>
      </c>
      <c r="T15">
        <f>T14</f>
        <v>16</v>
      </c>
      <c r="U15">
        <f>U14</f>
        <v>-3</v>
      </c>
      <c r="V15">
        <f>V14</f>
        <v>2</v>
      </c>
      <c r="W15">
        <f t="shared" ref="W15" si="47">ROUND(R15/T15*18,0)</f>
        <v>74</v>
      </c>
      <c r="X15">
        <f t="shared" ref="X15" si="48">ROUND(S15/T15*18,0)</f>
        <v>71</v>
      </c>
      <c r="Y15" t="str">
        <f t="shared" si="42"/>
        <v>L</v>
      </c>
      <c r="AA15" t="s">
        <v>17</v>
      </c>
      <c r="AB15" t="str">
        <f t="shared" si="43"/>
        <v>Shawn</v>
      </c>
      <c r="AC15">
        <v>70</v>
      </c>
      <c r="AD15">
        <v>64</v>
      </c>
      <c r="AE15">
        <v>16</v>
      </c>
      <c r="AF15">
        <f>AF14</f>
        <v>3</v>
      </c>
      <c r="AG15">
        <f>AG14</f>
        <v>2</v>
      </c>
      <c r="AH15">
        <f t="shared" si="44"/>
        <v>79</v>
      </c>
      <c r="AI15">
        <f t="shared" si="45"/>
        <v>72</v>
      </c>
      <c r="AJ15" t="str">
        <f t="shared" si="46"/>
        <v>W</v>
      </c>
      <c r="AL15" t="s">
        <v>58</v>
      </c>
      <c r="AM15" t="str">
        <f t="shared" ref="AM15" si="49">VLOOKUP(AL15,$A:$B,2,0)</f>
        <v>Shawn</v>
      </c>
      <c r="AN15">
        <v>74</v>
      </c>
      <c r="AO15">
        <v>61</v>
      </c>
      <c r="AP15">
        <v>14</v>
      </c>
      <c r="AQ15">
        <f>-AQ14</f>
        <v>-6</v>
      </c>
      <c r="AR15">
        <f>AR14</f>
        <v>4</v>
      </c>
      <c r="AS15">
        <f t="shared" ref="AS15" si="50">ROUND(AN15/AP15*18,0)</f>
        <v>95</v>
      </c>
      <c r="AT15">
        <f t="shared" ref="AT15" si="51">ROUND(AO15/AP15*18,0)</f>
        <v>78</v>
      </c>
      <c r="AU15" t="str">
        <f t="shared" ref="AU15" si="52">IF(AQ15&gt;0,"W",IF(AQ15=0,"T","L"))</f>
        <v>L</v>
      </c>
      <c r="AX15">
        <f>COUNTIF(Players!B:B,A15)</f>
        <v>1</v>
      </c>
    </row>
    <row r="16" spans="1:50" x14ac:dyDescent="0.2">
      <c r="A16" t="s">
        <v>8</v>
      </c>
      <c r="B16" t="s">
        <v>52</v>
      </c>
      <c r="C16" s="1">
        <f t="shared" si="0"/>
        <v>1</v>
      </c>
      <c r="D16" s="1">
        <f t="shared" si="0"/>
        <v>2</v>
      </c>
      <c r="E16" s="1">
        <f t="shared" si="0"/>
        <v>0</v>
      </c>
      <c r="F16" s="2">
        <f t="shared" si="1"/>
        <v>112</v>
      </c>
      <c r="G16" s="1">
        <f t="shared" si="2"/>
        <v>82.5</v>
      </c>
      <c r="H16" s="1">
        <f t="shared" si="3"/>
        <v>0</v>
      </c>
      <c r="I16" s="1">
        <f t="shared" si="4"/>
        <v>1</v>
      </c>
      <c r="J16" s="1">
        <f t="shared" si="5"/>
        <v>13</v>
      </c>
      <c r="K16" s="1">
        <f t="shared" si="6"/>
        <v>16</v>
      </c>
      <c r="L16" s="1">
        <f t="shared" si="7"/>
        <v>12</v>
      </c>
      <c r="M16" s="1">
        <f t="shared" si="8"/>
        <v>65</v>
      </c>
      <c r="N16" s="1">
        <f t="shared" si="9"/>
        <v>15</v>
      </c>
      <c r="AX16">
        <f>COUNTIF(Players!B:B,A16)</f>
        <v>1</v>
      </c>
    </row>
    <row r="17" spans="1:50" x14ac:dyDescent="0.2">
      <c r="A17" t="s">
        <v>57</v>
      </c>
      <c r="B17" t="s">
        <v>56</v>
      </c>
      <c r="C17" s="1">
        <f t="shared" si="0"/>
        <v>1</v>
      </c>
      <c r="D17" s="1">
        <f t="shared" si="0"/>
        <v>2</v>
      </c>
      <c r="E17" s="1">
        <f t="shared" si="0"/>
        <v>0</v>
      </c>
      <c r="F17" s="2">
        <f t="shared" si="1"/>
        <v>95</v>
      </c>
      <c r="G17" s="1">
        <f t="shared" si="2"/>
        <v>76.5</v>
      </c>
      <c r="H17" s="1">
        <f t="shared" si="3"/>
        <v>-2</v>
      </c>
      <c r="I17" s="1">
        <f t="shared" si="4"/>
        <v>1</v>
      </c>
      <c r="J17" s="1">
        <f t="shared" si="5"/>
        <v>13</v>
      </c>
      <c r="K17" s="1">
        <f t="shared" si="6"/>
        <v>10</v>
      </c>
      <c r="L17" s="1">
        <f t="shared" si="7"/>
        <v>14</v>
      </c>
      <c r="M17" s="1">
        <f t="shared" si="8"/>
        <v>67</v>
      </c>
      <c r="N17" s="1">
        <f t="shared" si="9"/>
        <v>14</v>
      </c>
      <c r="P17" t="s">
        <v>55</v>
      </c>
      <c r="Q17" t="str">
        <f>VLOOKUP(P17,$A:$B,2,0)</f>
        <v>Jo</v>
      </c>
      <c r="R17">
        <v>77</v>
      </c>
      <c r="S17">
        <v>73</v>
      </c>
      <c r="T17">
        <v>16</v>
      </c>
      <c r="U17">
        <v>-3</v>
      </c>
      <c r="V17">
        <v>2</v>
      </c>
      <c r="W17">
        <f>ROUND(R17/T17*18,0)</f>
        <v>87</v>
      </c>
      <c r="X17">
        <f>ROUND(S17/T17*18,0)</f>
        <v>82</v>
      </c>
      <c r="Y17" t="str">
        <f>IF(U17&gt;0,"W",IF(U17=0,"T","L"))</f>
        <v>L</v>
      </c>
      <c r="AA17" t="s">
        <v>37</v>
      </c>
      <c r="AB17" t="str">
        <f>VLOOKUP(AA17,$A:$B,2,0)</f>
        <v>Jo</v>
      </c>
      <c r="AC17">
        <v>63</v>
      </c>
      <c r="AD17">
        <v>50</v>
      </c>
      <c r="AE17">
        <v>12</v>
      </c>
      <c r="AF17">
        <v>-7</v>
      </c>
      <c r="AG17">
        <v>6</v>
      </c>
      <c r="AH17">
        <f>ROUND(AC17/AE17*18,0)</f>
        <v>95</v>
      </c>
      <c r="AI17">
        <f>ROUND(AD17/AE17*18,0)</f>
        <v>75</v>
      </c>
      <c r="AJ17" t="str">
        <f>IF(AF17&gt;0,"W",IF(AF17=0,"T","L"))</f>
        <v>L</v>
      </c>
      <c r="AL17" t="s">
        <v>12</v>
      </c>
      <c r="AM17" t="str">
        <f>VLOOKUP(AL17,$A:$B,2,0)</f>
        <v>Jo</v>
      </c>
      <c r="AN17">
        <v>88</v>
      </c>
      <c r="AO17">
        <v>61</v>
      </c>
      <c r="AP17">
        <v>15</v>
      </c>
      <c r="AQ17">
        <v>0</v>
      </c>
      <c r="AR17">
        <v>0</v>
      </c>
      <c r="AS17">
        <f>ROUND(AN17/AP17*18,0)</f>
        <v>106</v>
      </c>
      <c r="AT17">
        <f>ROUND(AO17/AP17*18,0)</f>
        <v>73</v>
      </c>
      <c r="AU17" t="str">
        <f>IF(AQ17&gt;0,"W",IF(AQ17=0,"T","L"))</f>
        <v>T</v>
      </c>
      <c r="AX17">
        <f>COUNTIF(Players!B:B,A17)</f>
        <v>1</v>
      </c>
    </row>
    <row r="18" spans="1:50" x14ac:dyDescent="0.2">
      <c r="A18" t="s">
        <v>20</v>
      </c>
      <c r="B18" t="s">
        <v>56</v>
      </c>
      <c r="C18" s="1">
        <f t="shared" si="0"/>
        <v>0</v>
      </c>
      <c r="D18" s="1">
        <f t="shared" si="0"/>
        <v>1</v>
      </c>
      <c r="E18" s="1">
        <f t="shared" si="0"/>
        <v>2</v>
      </c>
      <c r="F18" s="2">
        <f t="shared" si="1"/>
        <v>100.5</v>
      </c>
      <c r="G18" s="1">
        <f t="shared" si="2"/>
        <v>75.5</v>
      </c>
      <c r="H18" s="1">
        <f t="shared" si="3"/>
        <v>-5</v>
      </c>
      <c r="I18" s="1">
        <f t="shared" si="4"/>
        <v>1</v>
      </c>
      <c r="J18" s="1">
        <f t="shared" si="5"/>
        <v>13</v>
      </c>
      <c r="K18" s="1">
        <f t="shared" si="6"/>
        <v>8</v>
      </c>
      <c r="L18" s="1">
        <f t="shared" si="7"/>
        <v>16</v>
      </c>
      <c r="M18" s="1">
        <f t="shared" si="8"/>
        <v>65</v>
      </c>
      <c r="N18" s="1">
        <f t="shared" si="9"/>
        <v>15</v>
      </c>
      <c r="P18" t="s">
        <v>54</v>
      </c>
      <c r="Q18" t="str">
        <f t="shared" ref="Q18:Q20" si="53">VLOOKUP(P18,$A:$B,2,0)</f>
        <v>Jo</v>
      </c>
      <c r="R18">
        <f>R17</f>
        <v>77</v>
      </c>
      <c r="S18">
        <f>S17</f>
        <v>73</v>
      </c>
      <c r="T18">
        <f>T17</f>
        <v>16</v>
      </c>
      <c r="U18">
        <f>U17</f>
        <v>-3</v>
      </c>
      <c r="V18">
        <f>V17</f>
        <v>2</v>
      </c>
      <c r="W18">
        <f t="shared" ref="W18:W20" si="54">ROUND(R18/T18*18,0)</f>
        <v>87</v>
      </c>
      <c r="X18">
        <f t="shared" ref="X18:X20" si="55">ROUND(S18/T18*18,0)</f>
        <v>82</v>
      </c>
      <c r="Y18" t="str">
        <f t="shared" ref="Y18:Y20" si="56">IF(U18&gt;0,"W",IF(U18=0,"T","L"))</f>
        <v>L</v>
      </c>
      <c r="AA18" t="s">
        <v>1</v>
      </c>
      <c r="AB18" t="str">
        <f t="shared" ref="AB18:AB20" si="57">VLOOKUP(AA18,$A:$B,2,0)</f>
        <v>Jo</v>
      </c>
      <c r="AC18">
        <v>48</v>
      </c>
      <c r="AD18">
        <v>49</v>
      </c>
      <c r="AE18">
        <v>12</v>
      </c>
      <c r="AF18">
        <f>AF17</f>
        <v>-7</v>
      </c>
      <c r="AG18">
        <f>AG17</f>
        <v>6</v>
      </c>
      <c r="AH18">
        <f t="shared" ref="AH18:AH20" si="58">ROUND(AC18/AE18*18,0)</f>
        <v>72</v>
      </c>
      <c r="AI18">
        <f t="shared" ref="AI18:AI20" si="59">ROUND(AD18/AE18*18,0)</f>
        <v>74</v>
      </c>
      <c r="AJ18" t="str">
        <f t="shared" ref="AJ18:AJ20" si="60">IF(AF18&gt;0,"W",IF(AF18=0,"T","L"))</f>
        <v>L</v>
      </c>
      <c r="AL18" t="s">
        <v>11</v>
      </c>
      <c r="AM18" t="str">
        <f>VLOOKUP(AL18,$A:$B,2,0)</f>
        <v>Shawn</v>
      </c>
      <c r="AN18">
        <v>79</v>
      </c>
      <c r="AO18">
        <v>63</v>
      </c>
      <c r="AP18">
        <v>15</v>
      </c>
      <c r="AQ18">
        <f>-AQ17</f>
        <v>0</v>
      </c>
      <c r="AR18">
        <f>AR17</f>
        <v>0</v>
      </c>
      <c r="AS18">
        <f t="shared" ref="AS18" si="61">ROUND(AN18/AP18*18,0)</f>
        <v>95</v>
      </c>
      <c r="AT18">
        <f t="shared" ref="AT18" si="62">ROUND(AO18/AP18*18,0)</f>
        <v>76</v>
      </c>
      <c r="AU18" t="str">
        <f t="shared" ref="AU18" si="63">IF(AQ18&gt;0,"W",IF(AQ18=0,"T","L"))</f>
        <v>T</v>
      </c>
      <c r="AX18">
        <f>COUNTIF(Players!B:B,A18)</f>
        <v>1</v>
      </c>
    </row>
    <row r="19" spans="1:50" x14ac:dyDescent="0.2">
      <c r="A19" t="s">
        <v>15</v>
      </c>
      <c r="B19" t="s">
        <v>56</v>
      </c>
      <c r="C19" s="1">
        <f t="shared" si="0"/>
        <v>1</v>
      </c>
      <c r="D19" s="1">
        <f t="shared" si="0"/>
        <v>2</v>
      </c>
      <c r="E19" s="1">
        <f t="shared" si="0"/>
        <v>0</v>
      </c>
      <c r="F19" s="2">
        <f t="shared" si="1"/>
        <v>102.5</v>
      </c>
      <c r="G19" s="1">
        <f t="shared" si="2"/>
        <v>82.5</v>
      </c>
      <c r="H19" s="1">
        <f t="shared" si="3"/>
        <v>-2</v>
      </c>
      <c r="I19" s="1">
        <f t="shared" si="4"/>
        <v>1</v>
      </c>
      <c r="J19" s="1">
        <f t="shared" si="5"/>
        <v>13</v>
      </c>
      <c r="K19" s="1">
        <f t="shared" si="6"/>
        <v>16</v>
      </c>
      <c r="L19" s="1">
        <f t="shared" si="7"/>
        <v>14</v>
      </c>
      <c r="M19" s="1">
        <f t="shared" si="8"/>
        <v>61</v>
      </c>
      <c r="N19" s="1">
        <f t="shared" si="9"/>
        <v>18</v>
      </c>
      <c r="P19" t="s">
        <v>58</v>
      </c>
      <c r="Q19" t="str">
        <f t="shared" si="53"/>
        <v>Shawn</v>
      </c>
      <c r="R19">
        <v>73</v>
      </c>
      <c r="S19">
        <v>69</v>
      </c>
      <c r="T19">
        <v>16</v>
      </c>
      <c r="U19">
        <f>-U17</f>
        <v>3</v>
      </c>
      <c r="V19">
        <f>V17</f>
        <v>2</v>
      </c>
      <c r="W19">
        <f t="shared" si="54"/>
        <v>82</v>
      </c>
      <c r="X19">
        <f t="shared" si="55"/>
        <v>78</v>
      </c>
      <c r="Y19" t="str">
        <f t="shared" si="56"/>
        <v>W</v>
      </c>
      <c r="AA19" t="s">
        <v>58</v>
      </c>
      <c r="AB19" t="str">
        <f t="shared" si="57"/>
        <v>Shawn</v>
      </c>
      <c r="AC19">
        <v>63</v>
      </c>
      <c r="AD19">
        <v>53</v>
      </c>
      <c r="AE19">
        <v>12</v>
      </c>
      <c r="AF19">
        <f>-AF17</f>
        <v>7</v>
      </c>
      <c r="AG19">
        <f>AG17</f>
        <v>6</v>
      </c>
      <c r="AH19">
        <f t="shared" si="58"/>
        <v>95</v>
      </c>
      <c r="AI19">
        <f t="shared" si="59"/>
        <v>80</v>
      </c>
      <c r="AJ19" t="str">
        <f t="shared" si="60"/>
        <v>W</v>
      </c>
      <c r="AX19">
        <f>COUNTIF(Players!B:B,A19)</f>
        <v>1</v>
      </c>
    </row>
    <row r="20" spans="1:50" x14ac:dyDescent="0.2">
      <c r="A20" t="s">
        <v>17</v>
      </c>
      <c r="B20" t="s">
        <v>56</v>
      </c>
      <c r="C20" s="1">
        <f t="shared" si="0"/>
        <v>1</v>
      </c>
      <c r="D20" s="1">
        <f t="shared" si="0"/>
        <v>2</v>
      </c>
      <c r="E20" s="1">
        <f t="shared" si="0"/>
        <v>0</v>
      </c>
      <c r="F20" s="2">
        <f t="shared" si="1"/>
        <v>84</v>
      </c>
      <c r="G20" s="1">
        <f t="shared" si="2"/>
        <v>76</v>
      </c>
      <c r="H20" s="1">
        <f t="shared" si="3"/>
        <v>-6</v>
      </c>
      <c r="I20" s="1">
        <f t="shared" si="4"/>
        <v>1</v>
      </c>
      <c r="J20" s="1">
        <f t="shared" si="5"/>
        <v>13</v>
      </c>
      <c r="K20" s="1">
        <f t="shared" si="6"/>
        <v>9</v>
      </c>
      <c r="L20" s="1">
        <f t="shared" si="7"/>
        <v>18</v>
      </c>
      <c r="M20" s="1">
        <f t="shared" si="8"/>
        <v>60</v>
      </c>
      <c r="N20" s="1">
        <f t="shared" si="9"/>
        <v>19</v>
      </c>
      <c r="P20" t="s">
        <v>19</v>
      </c>
      <c r="Q20" t="str">
        <f t="shared" si="53"/>
        <v>Shawn</v>
      </c>
      <c r="R20">
        <f>R19</f>
        <v>73</v>
      </c>
      <c r="S20">
        <f>S19</f>
        <v>69</v>
      </c>
      <c r="T20">
        <f>T19</f>
        <v>16</v>
      </c>
      <c r="U20">
        <f>U19</f>
        <v>3</v>
      </c>
      <c r="V20">
        <f>V19</f>
        <v>2</v>
      </c>
      <c r="W20">
        <f t="shared" si="54"/>
        <v>82</v>
      </c>
      <c r="X20">
        <f t="shared" si="55"/>
        <v>78</v>
      </c>
      <c r="Y20" t="str">
        <f t="shared" si="56"/>
        <v>W</v>
      </c>
      <c r="AA20" t="s">
        <v>35</v>
      </c>
      <c r="AB20" t="str">
        <f t="shared" si="57"/>
        <v>Shawn</v>
      </c>
      <c r="AC20">
        <v>62</v>
      </c>
      <c r="AD20">
        <v>47</v>
      </c>
      <c r="AE20">
        <v>12</v>
      </c>
      <c r="AF20">
        <f>AF19</f>
        <v>7</v>
      </c>
      <c r="AG20">
        <f>AG19</f>
        <v>6</v>
      </c>
      <c r="AH20">
        <f t="shared" si="58"/>
        <v>93</v>
      </c>
      <c r="AI20">
        <f t="shared" si="59"/>
        <v>71</v>
      </c>
      <c r="AJ20" t="str">
        <f t="shared" si="60"/>
        <v>W</v>
      </c>
      <c r="AL20" t="s">
        <v>55</v>
      </c>
      <c r="AM20" t="str">
        <f>VLOOKUP(AL20,$A:$B,2,0)</f>
        <v>Jo</v>
      </c>
      <c r="AN20">
        <v>85</v>
      </c>
      <c r="AO20">
        <v>59</v>
      </c>
      <c r="AP20">
        <v>15</v>
      </c>
      <c r="AQ20">
        <v>-3</v>
      </c>
      <c r="AR20">
        <v>1</v>
      </c>
      <c r="AS20">
        <f>ROUND(AN20/AP20*18,0)</f>
        <v>102</v>
      </c>
      <c r="AT20">
        <f>ROUND(AO20/AP20*18,0)</f>
        <v>71</v>
      </c>
      <c r="AU20" t="str">
        <f>IF(AQ20&gt;0,"W",IF(AQ20=0,"T","L"))</f>
        <v>L</v>
      </c>
      <c r="AX20">
        <f>COUNTIF(Players!B:B,A20)</f>
        <v>1</v>
      </c>
    </row>
    <row r="21" spans="1:50" x14ac:dyDescent="0.2">
      <c r="A21" t="s">
        <v>59</v>
      </c>
      <c r="B21" t="s">
        <v>56</v>
      </c>
      <c r="C21" s="1">
        <f t="shared" si="0"/>
        <v>1</v>
      </c>
      <c r="D21" s="1">
        <f t="shared" si="0"/>
        <v>2</v>
      </c>
      <c r="E21" s="1">
        <f t="shared" si="0"/>
        <v>0</v>
      </c>
      <c r="F21" s="2">
        <f t="shared" si="1"/>
        <v>111.5</v>
      </c>
      <c r="G21" s="1">
        <f t="shared" si="2"/>
        <v>83.5</v>
      </c>
      <c r="H21" s="1">
        <f t="shared" si="3"/>
        <v>-10</v>
      </c>
      <c r="I21" s="1">
        <f t="shared" si="4"/>
        <v>1</v>
      </c>
      <c r="J21" s="1">
        <f t="shared" si="5"/>
        <v>13</v>
      </c>
      <c r="K21" s="1">
        <f t="shared" si="6"/>
        <v>20</v>
      </c>
      <c r="L21" s="1">
        <f t="shared" si="7"/>
        <v>22</v>
      </c>
      <c r="M21" s="1">
        <f t="shared" si="8"/>
        <v>41</v>
      </c>
      <c r="N21" s="1">
        <f t="shared" si="9"/>
        <v>20</v>
      </c>
      <c r="AL21" t="s">
        <v>35</v>
      </c>
      <c r="AM21" t="str">
        <f t="shared" ref="AM21" si="64">VLOOKUP(AL21,$A:$B,2,0)</f>
        <v>Shawn</v>
      </c>
      <c r="AN21">
        <v>76</v>
      </c>
      <c r="AO21">
        <v>57</v>
      </c>
      <c r="AP21">
        <v>16</v>
      </c>
      <c r="AQ21">
        <f>-AQ20</f>
        <v>3</v>
      </c>
      <c r="AR21">
        <f>AR20</f>
        <v>1</v>
      </c>
      <c r="AS21">
        <f t="shared" ref="AS21" si="65">ROUND(AN21/AP21*18,0)</f>
        <v>86</v>
      </c>
      <c r="AT21">
        <f t="shared" ref="AT21" si="66">ROUND(AO21/AP21*18,0)</f>
        <v>64</v>
      </c>
      <c r="AU21" t="str">
        <f t="shared" ref="AU21" si="67">IF(AQ21&gt;0,"W",IF(AQ21=0,"T","L"))</f>
        <v>W</v>
      </c>
      <c r="AX21">
        <f>COUNTIF(Players!B:B,A21)</f>
        <v>1</v>
      </c>
    </row>
    <row r="22" spans="1:50" x14ac:dyDescent="0.2">
      <c r="A22" t="s">
        <v>11</v>
      </c>
      <c r="B22" t="s">
        <v>56</v>
      </c>
      <c r="C22" s="1">
        <f t="shared" si="0"/>
        <v>0</v>
      </c>
      <c r="D22" s="1">
        <f t="shared" si="0"/>
        <v>2</v>
      </c>
      <c r="E22" s="1">
        <f t="shared" si="0"/>
        <v>1</v>
      </c>
      <c r="F22" s="2">
        <f t="shared" si="1"/>
        <v>98.5</v>
      </c>
      <c r="G22" s="1">
        <f t="shared" si="2"/>
        <v>79</v>
      </c>
      <c r="H22" s="1">
        <f t="shared" si="3"/>
        <v>-9</v>
      </c>
      <c r="I22" s="1">
        <f t="shared" si="4"/>
        <v>0.5</v>
      </c>
      <c r="J22" s="1">
        <f t="shared" si="5"/>
        <v>21</v>
      </c>
      <c r="K22" s="1">
        <f t="shared" si="6"/>
        <v>12</v>
      </c>
      <c r="L22" s="1">
        <f t="shared" si="7"/>
        <v>20</v>
      </c>
      <c r="M22" s="1">
        <f t="shared" si="8"/>
        <v>29</v>
      </c>
      <c r="N22" s="1">
        <f t="shared" si="9"/>
        <v>21</v>
      </c>
      <c r="P22" t="s">
        <v>53</v>
      </c>
      <c r="Q22" t="str">
        <f>VLOOKUP(P22,$A:$B,2,0)</f>
        <v>Jo</v>
      </c>
      <c r="R22">
        <v>73</v>
      </c>
      <c r="S22">
        <v>68</v>
      </c>
      <c r="T22">
        <v>16</v>
      </c>
      <c r="U22">
        <v>4</v>
      </c>
      <c r="V22">
        <v>2</v>
      </c>
      <c r="W22">
        <f>ROUND(R22/T22*18,0)</f>
        <v>82</v>
      </c>
      <c r="X22">
        <f>ROUND(S22/T22*18,0)</f>
        <v>77</v>
      </c>
      <c r="Y22" t="str">
        <f>IF(U22&gt;0,"W",IF(U22=0,"T","L"))</f>
        <v>W</v>
      </c>
      <c r="AA22" t="s">
        <v>42</v>
      </c>
      <c r="AB22" t="str">
        <f>VLOOKUP(AA22,$A:$B,2,0)</f>
        <v>Jo</v>
      </c>
      <c r="AC22">
        <v>121</v>
      </c>
      <c r="AD22">
        <v>78</v>
      </c>
      <c r="AE22">
        <v>18</v>
      </c>
      <c r="AF22">
        <v>0</v>
      </c>
      <c r="AG22">
        <v>0</v>
      </c>
      <c r="AH22">
        <f>ROUND(AC22/AE22*18,0)</f>
        <v>121</v>
      </c>
      <c r="AI22">
        <f>ROUND(AD22/AE22*18,0)</f>
        <v>78</v>
      </c>
      <c r="AJ22" t="str">
        <f>IF(AF22&gt;0,"W",IF(AF22=0,"T","L"))</f>
        <v>T</v>
      </c>
      <c r="AX22">
        <f>COUNTIF(Players!B:B,A22)</f>
        <v>1</v>
      </c>
    </row>
    <row r="23" spans="1:50" x14ac:dyDescent="0.2">
      <c r="A23" t="s">
        <v>55</v>
      </c>
      <c r="B23" t="s">
        <v>52</v>
      </c>
      <c r="C23" s="1">
        <f t="shared" si="0"/>
        <v>0</v>
      </c>
      <c r="D23" s="1">
        <f t="shared" si="0"/>
        <v>3</v>
      </c>
      <c r="E23" s="1">
        <f t="shared" si="0"/>
        <v>0</v>
      </c>
      <c r="F23" s="2">
        <f t="shared" si="1"/>
        <v>112.5</v>
      </c>
      <c r="G23" s="1">
        <f t="shared" si="2"/>
        <v>83.5</v>
      </c>
      <c r="H23" s="1">
        <f t="shared" si="3"/>
        <v>-9</v>
      </c>
      <c r="I23" s="1">
        <f t="shared" si="4"/>
        <v>0</v>
      </c>
      <c r="J23" s="1">
        <f t="shared" si="5"/>
        <v>22</v>
      </c>
      <c r="K23" s="1">
        <f t="shared" si="6"/>
        <v>20</v>
      </c>
      <c r="L23" s="1">
        <f t="shared" si="7"/>
        <v>20</v>
      </c>
      <c r="M23" s="1">
        <f t="shared" si="8"/>
        <v>18</v>
      </c>
      <c r="N23" s="1">
        <f t="shared" si="9"/>
        <v>22</v>
      </c>
      <c r="P23" t="s">
        <v>8</v>
      </c>
      <c r="Q23" t="str">
        <f t="shared" ref="Q23:Q25" si="68">VLOOKUP(P23,$A:$B,2,0)</f>
        <v>Jo</v>
      </c>
      <c r="R23">
        <f>R22</f>
        <v>73</v>
      </c>
      <c r="S23">
        <f>S22</f>
        <v>68</v>
      </c>
      <c r="T23">
        <f>T22</f>
        <v>16</v>
      </c>
      <c r="U23">
        <f>U22</f>
        <v>4</v>
      </c>
      <c r="V23">
        <f>V22</f>
        <v>2</v>
      </c>
      <c r="W23">
        <f t="shared" ref="W23:W25" si="69">ROUND(R23/T23*18,0)</f>
        <v>82</v>
      </c>
      <c r="X23">
        <f t="shared" ref="X23:X25" si="70">ROUND(S23/T23*18,0)</f>
        <v>77</v>
      </c>
      <c r="Y23" t="str">
        <f t="shared" ref="Y23:Y25" si="71">IF(U23&gt;0,"W",IF(U23=0,"T","L"))</f>
        <v>W</v>
      </c>
      <c r="AA23" t="s">
        <v>53</v>
      </c>
      <c r="AB23" t="str">
        <f t="shared" ref="AB23:AB25" si="72">VLOOKUP(AA23,$A:$B,2,0)</f>
        <v>Jo</v>
      </c>
      <c r="AC23">
        <v>102</v>
      </c>
      <c r="AD23">
        <v>80</v>
      </c>
      <c r="AE23">
        <v>18</v>
      </c>
      <c r="AF23">
        <f>AF22</f>
        <v>0</v>
      </c>
      <c r="AG23">
        <f>AG22</f>
        <v>0</v>
      </c>
      <c r="AH23">
        <f t="shared" ref="AH23:AH25" si="73">ROUND(AC23/AE23*18,0)</f>
        <v>102</v>
      </c>
      <c r="AI23">
        <f t="shared" ref="AI23:AI25" si="74">ROUND(AD23/AE23*18,0)</f>
        <v>80</v>
      </c>
      <c r="AJ23" t="str">
        <f t="shared" ref="AJ23:AJ25" si="75">IF(AF23&gt;0,"W",IF(AF23=0,"T","L"))</f>
        <v>T</v>
      </c>
      <c r="AL23" t="s">
        <v>10</v>
      </c>
      <c r="AM23" t="str">
        <f>VLOOKUP(AL23,$A:$B,2,0)</f>
        <v>Jo</v>
      </c>
      <c r="AN23">
        <v>83</v>
      </c>
      <c r="AO23">
        <v>66</v>
      </c>
      <c r="AP23">
        <v>14</v>
      </c>
      <c r="AQ23">
        <v>-5</v>
      </c>
      <c r="AR23">
        <v>4</v>
      </c>
      <c r="AS23">
        <f>ROUND(AN23/AP23*18,0)</f>
        <v>107</v>
      </c>
      <c r="AT23">
        <f>ROUND(AO23/AP23*18,0)</f>
        <v>85</v>
      </c>
      <c r="AU23" t="str">
        <f>IF(AQ23&gt;0,"W",IF(AQ23=0,"T","L"))</f>
        <v>L</v>
      </c>
      <c r="AX23">
        <f>COUNTIF(Players!B:B,A23)</f>
        <v>1</v>
      </c>
    </row>
    <row r="24" spans="1:50" x14ac:dyDescent="0.2">
      <c r="A24" t="s">
        <v>10</v>
      </c>
      <c r="B24" t="s">
        <v>52</v>
      </c>
      <c r="C24" s="1">
        <f t="shared" si="0"/>
        <v>0</v>
      </c>
      <c r="D24" s="1">
        <f t="shared" si="0"/>
        <v>3</v>
      </c>
      <c r="E24" s="1">
        <f t="shared" si="0"/>
        <v>0</v>
      </c>
      <c r="F24" s="2">
        <f t="shared" si="1"/>
        <v>100.5</v>
      </c>
      <c r="G24" s="1">
        <f t="shared" si="2"/>
        <v>79.5</v>
      </c>
      <c r="H24" s="1">
        <f t="shared" si="3"/>
        <v>-14</v>
      </c>
      <c r="I24" s="1">
        <f t="shared" si="4"/>
        <v>0</v>
      </c>
      <c r="J24" s="1">
        <f t="shared" si="5"/>
        <v>22</v>
      </c>
      <c r="K24" s="1">
        <f t="shared" si="6"/>
        <v>14</v>
      </c>
      <c r="L24" s="1">
        <f t="shared" si="7"/>
        <v>24</v>
      </c>
      <c r="M24" s="1">
        <f t="shared" si="8"/>
        <v>16</v>
      </c>
      <c r="N24" s="1">
        <f t="shared" si="9"/>
        <v>23</v>
      </c>
      <c r="P24" t="s">
        <v>57</v>
      </c>
      <c r="Q24" t="str">
        <f t="shared" si="68"/>
        <v>Shawn</v>
      </c>
      <c r="R24">
        <v>76</v>
      </c>
      <c r="S24">
        <v>72</v>
      </c>
      <c r="T24">
        <v>16</v>
      </c>
      <c r="U24">
        <f>-U22</f>
        <v>-4</v>
      </c>
      <c r="V24">
        <f>V22</f>
        <v>2</v>
      </c>
      <c r="W24">
        <f t="shared" si="69"/>
        <v>86</v>
      </c>
      <c r="X24">
        <f t="shared" si="70"/>
        <v>81</v>
      </c>
      <c r="Y24" t="str">
        <f t="shared" si="71"/>
        <v>L</v>
      </c>
      <c r="AA24" t="s">
        <v>19</v>
      </c>
      <c r="AB24" t="str">
        <f t="shared" si="72"/>
        <v>Shawn</v>
      </c>
      <c r="AC24">
        <v>110</v>
      </c>
      <c r="AD24">
        <v>84</v>
      </c>
      <c r="AE24">
        <v>18</v>
      </c>
      <c r="AF24">
        <f>-AF22</f>
        <v>0</v>
      </c>
      <c r="AG24">
        <f>AG22</f>
        <v>0</v>
      </c>
      <c r="AH24">
        <f t="shared" si="73"/>
        <v>110</v>
      </c>
      <c r="AI24">
        <f t="shared" si="74"/>
        <v>84</v>
      </c>
      <c r="AJ24" t="str">
        <f t="shared" si="75"/>
        <v>T</v>
      </c>
      <c r="AL24" t="s">
        <v>19</v>
      </c>
      <c r="AM24" t="str">
        <f>VLOOKUP(AL24,$A:$B,2,0)</f>
        <v>Shawn</v>
      </c>
      <c r="AN24">
        <v>82</v>
      </c>
      <c r="AO24">
        <v>59</v>
      </c>
      <c r="AP24">
        <v>14</v>
      </c>
      <c r="AQ24">
        <f>-AQ23</f>
        <v>5</v>
      </c>
      <c r="AR24">
        <f>AR23</f>
        <v>4</v>
      </c>
      <c r="AS24">
        <f t="shared" ref="AS24" si="76">ROUND(AN24/AP24*18,0)</f>
        <v>105</v>
      </c>
      <c r="AT24">
        <f t="shared" ref="AT24" si="77">ROUND(AO24/AP24*18,0)</f>
        <v>76</v>
      </c>
      <c r="AU24" t="str">
        <f t="shared" ref="AU24" si="78">IF(AQ24&gt;0,"W",IF(AQ24=0,"T","L"))</f>
        <v>W</v>
      </c>
      <c r="AX24">
        <f>COUNTIF(Players!B:B,A24)</f>
        <v>1</v>
      </c>
    </row>
    <row r="25" spans="1:50" x14ac:dyDescent="0.2">
      <c r="A25" t="s">
        <v>60</v>
      </c>
      <c r="B25" t="s">
        <v>56</v>
      </c>
      <c r="C25" s="1">
        <f t="shared" si="0"/>
        <v>0</v>
      </c>
      <c r="D25" s="1">
        <f t="shared" si="0"/>
        <v>3</v>
      </c>
      <c r="E25" s="1">
        <f t="shared" si="0"/>
        <v>0</v>
      </c>
      <c r="F25" s="2">
        <f t="shared" si="1"/>
        <v>109.5</v>
      </c>
      <c r="G25" s="1">
        <f t="shared" si="2"/>
        <v>91.5</v>
      </c>
      <c r="H25" s="1">
        <f t="shared" si="3"/>
        <v>-12</v>
      </c>
      <c r="I25" s="1">
        <f t="shared" si="4"/>
        <v>0</v>
      </c>
      <c r="J25" s="1">
        <f t="shared" si="5"/>
        <v>22</v>
      </c>
      <c r="K25" s="1">
        <f t="shared" si="6"/>
        <v>24</v>
      </c>
      <c r="L25" s="1">
        <f t="shared" si="7"/>
        <v>23</v>
      </c>
      <c r="M25" s="1">
        <f t="shared" si="8"/>
        <v>8</v>
      </c>
      <c r="N25" s="1">
        <f t="shared" si="9"/>
        <v>24</v>
      </c>
      <c r="P25" t="s">
        <v>59</v>
      </c>
      <c r="Q25" t="str">
        <f t="shared" si="68"/>
        <v>Shawn</v>
      </c>
      <c r="R25">
        <f>R24</f>
        <v>76</v>
      </c>
      <c r="S25">
        <f>S24</f>
        <v>72</v>
      </c>
      <c r="T25">
        <f>T24</f>
        <v>16</v>
      </c>
      <c r="U25">
        <f>U24</f>
        <v>-4</v>
      </c>
      <c r="V25">
        <f>V24</f>
        <v>2</v>
      </c>
      <c r="W25">
        <f t="shared" si="69"/>
        <v>86</v>
      </c>
      <c r="X25">
        <f t="shared" si="70"/>
        <v>81</v>
      </c>
      <c r="Y25" t="str">
        <f t="shared" si="71"/>
        <v>L</v>
      </c>
      <c r="AA25" t="s">
        <v>20</v>
      </c>
      <c r="AB25" t="str">
        <f t="shared" si="72"/>
        <v>Shawn</v>
      </c>
      <c r="AC25">
        <v>99</v>
      </c>
      <c r="AD25">
        <v>75</v>
      </c>
      <c r="AE25">
        <v>18</v>
      </c>
      <c r="AF25">
        <f>AF24</f>
        <v>0</v>
      </c>
      <c r="AG25">
        <f>AG24</f>
        <v>0</v>
      </c>
      <c r="AH25">
        <f t="shared" si="73"/>
        <v>99</v>
      </c>
      <c r="AI25">
        <f t="shared" si="74"/>
        <v>75</v>
      </c>
      <c r="AJ25" t="str">
        <f t="shared" si="75"/>
        <v>T</v>
      </c>
      <c r="AX25">
        <f>COUNTIF(Players!B:B,A25)</f>
        <v>1</v>
      </c>
    </row>
    <row r="26" spans="1:50" x14ac:dyDescent="0.2">
      <c r="AL26" t="s">
        <v>54</v>
      </c>
      <c r="AM26" t="str">
        <f>VLOOKUP(AL26,$A:$B,2,0)</f>
        <v>Jo</v>
      </c>
      <c r="AN26">
        <v>95</v>
      </c>
      <c r="AO26">
        <v>77</v>
      </c>
      <c r="AP26">
        <v>18</v>
      </c>
      <c r="AQ26">
        <v>1</v>
      </c>
      <c r="AR26">
        <v>0</v>
      </c>
      <c r="AS26">
        <f>ROUND(AN26/AP26*18,0)</f>
        <v>95</v>
      </c>
      <c r="AT26">
        <f>ROUND(AO26/AP26*18,0)</f>
        <v>77</v>
      </c>
      <c r="AU26" t="str">
        <f>IF(AQ26&gt;0,"W",IF(AQ26=0,"T","L"))</f>
        <v>W</v>
      </c>
    </row>
    <row r="27" spans="1:50" x14ac:dyDescent="0.2">
      <c r="P27" t="s">
        <v>0</v>
      </c>
      <c r="Q27" t="str">
        <f>VLOOKUP(P27,$A:$B,2,0)</f>
        <v>Jo</v>
      </c>
      <c r="R27">
        <v>65</v>
      </c>
      <c r="S27">
        <v>61</v>
      </c>
      <c r="T27">
        <v>15</v>
      </c>
      <c r="U27">
        <v>4</v>
      </c>
      <c r="V27">
        <v>3</v>
      </c>
      <c r="W27">
        <f>ROUND(R27/T27*18,0)</f>
        <v>78</v>
      </c>
      <c r="X27">
        <f>ROUND(S27/T27*18,0)</f>
        <v>73</v>
      </c>
      <c r="Y27" t="str">
        <f>IF(U27&gt;0,"W",IF(U27=0,"T","L"))</f>
        <v>W</v>
      </c>
      <c r="AA27" t="s">
        <v>54</v>
      </c>
      <c r="AB27" t="str">
        <f>VLOOKUP(AA27,$A:$B,2,0)</f>
        <v>Jo</v>
      </c>
      <c r="AC27">
        <v>64</v>
      </c>
      <c r="AD27">
        <v>52</v>
      </c>
      <c r="AE27">
        <v>12</v>
      </c>
      <c r="AF27">
        <v>7</v>
      </c>
      <c r="AG27">
        <v>6</v>
      </c>
      <c r="AH27">
        <f>ROUND(AC27/AE27*18,0)</f>
        <v>96</v>
      </c>
      <c r="AI27">
        <f>ROUND(AD27/AE27*18,0)</f>
        <v>78</v>
      </c>
      <c r="AJ27" t="str">
        <f>IF(AF27&gt;0,"W",IF(AF27=0,"T","L"))</f>
        <v>W</v>
      </c>
      <c r="AL27" t="s">
        <v>57</v>
      </c>
      <c r="AM27" t="str">
        <f t="shared" ref="AM27" si="79">VLOOKUP(AL27,$A:$B,2,0)</f>
        <v>Shawn</v>
      </c>
      <c r="AN27">
        <v>101</v>
      </c>
      <c r="AO27">
        <v>82</v>
      </c>
      <c r="AP27">
        <v>18</v>
      </c>
      <c r="AQ27">
        <f>-AQ26</f>
        <v>-1</v>
      </c>
      <c r="AR27">
        <f>AR26</f>
        <v>0</v>
      </c>
      <c r="AS27">
        <f t="shared" ref="AS27" si="80">ROUND(AN27/AP27*18,0)</f>
        <v>101</v>
      </c>
      <c r="AT27">
        <f t="shared" ref="AT27" si="81">ROUND(AO27/AP27*18,0)</f>
        <v>82</v>
      </c>
      <c r="AU27" t="str">
        <f t="shared" ref="AU27" si="82">IF(AQ27&gt;0,"W",IF(AQ27=0,"T","L"))</f>
        <v>L</v>
      </c>
    </row>
    <row r="28" spans="1:50" x14ac:dyDescent="0.2">
      <c r="A28" t="s">
        <v>52</v>
      </c>
      <c r="B28">
        <f>COUNTIFS(Q:Q,A28,Y:Y,"W")/2+COUNTIFS(Q:Q,A28,Y:Y,"T")/4+COUNTIFS(AB:AB,A28,AJ:AJ,"W")/2+COUNTIFS(AB:AB,A28,AJ:AJ,"T")/4+COUNTIFS(AM:AM,A28,AU:AU,"W")/1+COUNTIFS(AM:AM,A28,AU:AU,"T")/2</f>
        <v>12.5</v>
      </c>
      <c r="P28" t="s">
        <v>40</v>
      </c>
      <c r="Q28" t="str">
        <f t="shared" ref="Q28:Q30" si="83">VLOOKUP(P28,$A:$B,2,0)</f>
        <v>Jo</v>
      </c>
      <c r="R28">
        <f>R27</f>
        <v>65</v>
      </c>
      <c r="S28">
        <f>S27</f>
        <v>61</v>
      </c>
      <c r="T28">
        <f>T27</f>
        <v>15</v>
      </c>
      <c r="U28">
        <f>U27</f>
        <v>4</v>
      </c>
      <c r="V28">
        <f>V27</f>
        <v>3</v>
      </c>
      <c r="W28">
        <f t="shared" ref="W28:W30" si="84">ROUND(R28/T28*18,0)</f>
        <v>78</v>
      </c>
      <c r="X28">
        <f t="shared" ref="X28:X30" si="85">ROUND(S28/T28*18,0)</f>
        <v>73</v>
      </c>
      <c r="Y28" t="str">
        <f t="shared" ref="Y28:Y30" si="86">IF(U28&gt;0,"W",IF(U28=0,"T","L"))</f>
        <v>W</v>
      </c>
      <c r="AA28" t="s">
        <v>12</v>
      </c>
      <c r="AB28" t="str">
        <f t="shared" ref="AB28:AB30" si="87">VLOOKUP(AA28,$A:$B,2,0)</f>
        <v>Jo</v>
      </c>
      <c r="AC28">
        <v>64</v>
      </c>
      <c r="AD28">
        <v>44</v>
      </c>
      <c r="AE28">
        <v>12</v>
      </c>
      <c r="AF28">
        <f>AF27</f>
        <v>7</v>
      </c>
      <c r="AG28">
        <f>AG27</f>
        <v>6</v>
      </c>
      <c r="AH28">
        <f t="shared" ref="AH28:AH30" si="88">ROUND(AC28/AE28*18,0)</f>
        <v>96</v>
      </c>
      <c r="AI28">
        <f t="shared" ref="AI28:AI30" si="89">ROUND(AD28/AE28*18,0)</f>
        <v>66</v>
      </c>
      <c r="AJ28" t="str">
        <f t="shared" ref="AJ28:AJ30" si="90">IF(AF28&gt;0,"W",IF(AF28=0,"T","L"))</f>
        <v>W</v>
      </c>
    </row>
    <row r="29" spans="1:50" x14ac:dyDescent="0.2">
      <c r="A29" t="s">
        <v>56</v>
      </c>
      <c r="B29">
        <f>COUNTIFS(Q:Q,A29,Y:Y,"W")/2+COUNTIFS(Q:Q,A29,Y:Y,"T")/4+COUNTIFS(AB:AB,A29,AJ:AJ,"W")/2+COUNTIFS(AB:AB,A29,AJ:AJ,"T")/4+COUNTIFS(AM:AM,A29,AU:AU,"W")/1+COUNTIFS(AM:AM,A29,AU:AU,"T")/2</f>
        <v>11.5</v>
      </c>
      <c r="P29" t="s">
        <v>60</v>
      </c>
      <c r="Q29" t="str">
        <f t="shared" si="83"/>
        <v>Shawn</v>
      </c>
      <c r="R29">
        <v>69</v>
      </c>
      <c r="S29">
        <v>65</v>
      </c>
      <c r="T29">
        <v>15</v>
      </c>
      <c r="U29">
        <f>-U27</f>
        <v>-4</v>
      </c>
      <c r="V29">
        <f>V27</f>
        <v>3</v>
      </c>
      <c r="W29">
        <f t="shared" si="84"/>
        <v>83</v>
      </c>
      <c r="X29">
        <f t="shared" si="85"/>
        <v>78</v>
      </c>
      <c r="Y29" t="str">
        <f t="shared" si="86"/>
        <v>L</v>
      </c>
      <c r="AA29" t="s">
        <v>60</v>
      </c>
      <c r="AB29" t="str">
        <f t="shared" si="87"/>
        <v>Shawn</v>
      </c>
      <c r="AC29">
        <v>69</v>
      </c>
      <c r="AD29">
        <v>57</v>
      </c>
      <c r="AE29">
        <v>12</v>
      </c>
      <c r="AF29">
        <f>-AF27</f>
        <v>-7</v>
      </c>
      <c r="AG29">
        <f>AG27</f>
        <v>6</v>
      </c>
      <c r="AH29">
        <f t="shared" si="88"/>
        <v>104</v>
      </c>
      <c r="AI29">
        <f t="shared" si="89"/>
        <v>86</v>
      </c>
      <c r="AJ29" t="str">
        <f t="shared" si="90"/>
        <v>L</v>
      </c>
      <c r="AL29" t="s">
        <v>0</v>
      </c>
      <c r="AM29" t="str">
        <f>VLOOKUP(AL29,$A:$B,2,0)</f>
        <v>Jo</v>
      </c>
      <c r="AN29">
        <v>104</v>
      </c>
      <c r="AO29">
        <v>85</v>
      </c>
      <c r="AP29">
        <v>18</v>
      </c>
      <c r="AQ29">
        <v>1</v>
      </c>
      <c r="AR29">
        <v>0</v>
      </c>
      <c r="AS29">
        <f>ROUND(AN29/AP29*18,0)</f>
        <v>104</v>
      </c>
      <c r="AT29">
        <f>ROUND(AO29/AP29*18,0)</f>
        <v>85</v>
      </c>
      <c r="AU29" t="str">
        <f>IF(AQ29&gt;0,"W",IF(AQ29=0,"T","L"))</f>
        <v>W</v>
      </c>
    </row>
    <row r="30" spans="1:50" x14ac:dyDescent="0.2">
      <c r="P30" t="s">
        <v>11</v>
      </c>
      <c r="Q30" t="str">
        <f t="shared" si="83"/>
        <v>Shawn</v>
      </c>
      <c r="R30">
        <f>R29</f>
        <v>69</v>
      </c>
      <c r="S30">
        <f>S29</f>
        <v>65</v>
      </c>
      <c r="T30">
        <f>T29</f>
        <v>15</v>
      </c>
      <c r="U30">
        <f>U29</f>
        <v>-4</v>
      </c>
      <c r="V30">
        <f>V29</f>
        <v>3</v>
      </c>
      <c r="W30">
        <f t="shared" si="84"/>
        <v>83</v>
      </c>
      <c r="X30">
        <f t="shared" si="85"/>
        <v>78</v>
      </c>
      <c r="Y30" t="str">
        <f t="shared" si="86"/>
        <v>L</v>
      </c>
      <c r="AA30" t="s">
        <v>59</v>
      </c>
      <c r="AB30" t="str">
        <f t="shared" si="87"/>
        <v>Shawn</v>
      </c>
      <c r="AC30">
        <v>74</v>
      </c>
      <c r="AD30">
        <v>57</v>
      </c>
      <c r="AE30">
        <v>12</v>
      </c>
      <c r="AF30">
        <f>AF29</f>
        <v>-7</v>
      </c>
      <c r="AG30">
        <f>AG29</f>
        <v>6</v>
      </c>
      <c r="AH30">
        <f t="shared" si="88"/>
        <v>111</v>
      </c>
      <c r="AI30">
        <f t="shared" si="89"/>
        <v>86</v>
      </c>
      <c r="AJ30" t="str">
        <f t="shared" si="90"/>
        <v>L</v>
      </c>
      <c r="AL30" t="s">
        <v>15</v>
      </c>
      <c r="AM30" t="str">
        <f>VLOOKUP(AL30,$A:$B,2,0)</f>
        <v>Shawn</v>
      </c>
      <c r="AN30">
        <v>111</v>
      </c>
      <c r="AO30">
        <v>90</v>
      </c>
      <c r="AP30">
        <v>18</v>
      </c>
      <c r="AQ30">
        <f>-AQ29</f>
        <v>-1</v>
      </c>
      <c r="AR30">
        <f>AR29</f>
        <v>0</v>
      </c>
      <c r="AS30">
        <f t="shared" ref="AS30" si="91">ROUND(AN30/AP30*18,0)</f>
        <v>111</v>
      </c>
      <c r="AT30">
        <f t="shared" ref="AT30" si="92">ROUND(AO30/AP30*18,0)</f>
        <v>90</v>
      </c>
      <c r="AU30" t="str">
        <f t="shared" ref="AU30" si="93">IF(AQ30&gt;0,"W",IF(AQ30=0,"T","L"))</f>
        <v>L</v>
      </c>
    </row>
    <row r="32" spans="1:50" x14ac:dyDescent="0.2">
      <c r="AL32" t="s">
        <v>53</v>
      </c>
      <c r="AM32" t="str">
        <f>VLOOKUP(AL32,$A:$B,2,0)</f>
        <v>Jo</v>
      </c>
      <c r="AN32">
        <v>113</v>
      </c>
      <c r="AO32">
        <v>90</v>
      </c>
      <c r="AP32">
        <v>18</v>
      </c>
      <c r="AQ32">
        <v>1</v>
      </c>
      <c r="AR32">
        <v>0</v>
      </c>
      <c r="AS32">
        <f>ROUND(AN32/AP32*18,0)</f>
        <v>113</v>
      </c>
      <c r="AT32">
        <f>ROUND(AO32/AP32*18,0)</f>
        <v>90</v>
      </c>
      <c r="AU32" t="str">
        <f>IF(AQ32&gt;0,"W",IF(AQ32=0,"T","L"))</f>
        <v>W</v>
      </c>
    </row>
    <row r="33" spans="16:47" x14ac:dyDescent="0.2">
      <c r="AL33" t="s">
        <v>60</v>
      </c>
      <c r="AM33" t="str">
        <f t="shared" ref="AM33" si="94">VLOOKUP(AL33,$A:$B,2,0)</f>
        <v>Shawn</v>
      </c>
      <c r="AN33">
        <v>115</v>
      </c>
      <c r="AO33">
        <v>97</v>
      </c>
      <c r="AP33">
        <v>18</v>
      </c>
      <c r="AQ33">
        <f>-AQ32</f>
        <v>-1</v>
      </c>
      <c r="AR33">
        <f>AR32</f>
        <v>0</v>
      </c>
      <c r="AS33">
        <f t="shared" ref="AS33" si="95">ROUND(AN33/AP33*18,0)</f>
        <v>115</v>
      </c>
      <c r="AT33">
        <f t="shared" ref="AT33" si="96">ROUND(AO33/AP33*18,0)</f>
        <v>97</v>
      </c>
      <c r="AU33" t="str">
        <f t="shared" ref="AU33" si="97">IF(AQ33&gt;0,"W",IF(AQ33=0,"T","L"))</f>
        <v>L</v>
      </c>
    </row>
    <row r="35" spans="16:47" x14ac:dyDescent="0.2">
      <c r="AL35" t="s">
        <v>14</v>
      </c>
      <c r="AM35" t="str">
        <f>VLOOKUP(AL35,$A:$B,2,0)</f>
        <v>Jo</v>
      </c>
      <c r="AN35">
        <v>66</v>
      </c>
      <c r="AO35">
        <v>54</v>
      </c>
      <c r="AP35">
        <v>14</v>
      </c>
      <c r="AQ35">
        <v>6</v>
      </c>
      <c r="AR35">
        <v>4</v>
      </c>
      <c r="AS35">
        <f>ROUND(AN35/AP35*18,0)</f>
        <v>85</v>
      </c>
      <c r="AT35">
        <f>ROUND(AO35/AP35*18,0)</f>
        <v>69</v>
      </c>
      <c r="AU35" t="str">
        <f>IF(AQ35&gt;0,"W",IF(AQ35=0,"T","L"))</f>
        <v>W</v>
      </c>
    </row>
    <row r="36" spans="16:47" x14ac:dyDescent="0.2">
      <c r="AL36" t="s">
        <v>17</v>
      </c>
      <c r="AM36" t="str">
        <f>VLOOKUP(AL36,$A:$B,2,0)</f>
        <v>Shawn</v>
      </c>
      <c r="AN36">
        <v>69</v>
      </c>
      <c r="AO36">
        <v>62</v>
      </c>
      <c r="AP36">
        <v>14</v>
      </c>
      <c r="AQ36">
        <f>-AQ35</f>
        <v>-6</v>
      </c>
      <c r="AR36">
        <f>AR35</f>
        <v>4</v>
      </c>
      <c r="AS36">
        <f t="shared" ref="AS36" si="98">ROUND(AN36/AP36*18,0)</f>
        <v>89</v>
      </c>
      <c r="AT36">
        <f t="shared" ref="AT36" si="99">ROUND(AO36/AP36*18,0)</f>
        <v>80</v>
      </c>
      <c r="AU36" t="str">
        <f t="shared" ref="AU36" si="100">IF(AQ36&gt;0,"W",IF(AQ36=0,"T","L"))</f>
        <v>L</v>
      </c>
    </row>
    <row r="39" spans="16:47" x14ac:dyDescent="0.2">
      <c r="P39" t="str">
        <f>P2&amp;P3</f>
        <v>Stuart BriggleCarlos Enjamio</v>
      </c>
      <c r="R39" t="str">
        <f>P3&amp;P2</f>
        <v>Carlos EnjamioStuart Briggle</v>
      </c>
      <c r="Y39" t="str">
        <f>Y2</f>
        <v>L</v>
      </c>
      <c r="AA39" t="str">
        <f>AA2&amp;AA3</f>
        <v>Victor RiobuenoCarlos Enjamio</v>
      </c>
      <c r="AJ39" t="str">
        <f>AJ2</f>
        <v>L</v>
      </c>
    </row>
    <row r="40" spans="16:47" x14ac:dyDescent="0.2">
      <c r="P40" t="str">
        <f>P4&amp;P5</f>
        <v>Javi PortalLawrence Pardo</v>
      </c>
      <c r="R40" t="str">
        <f>P5&amp;P4</f>
        <v>Lawrence PardoJavi Portal</v>
      </c>
      <c r="Y40" t="str">
        <f>Y4</f>
        <v>W</v>
      </c>
      <c r="AA40" t="str">
        <f>AA4&amp;AA5</f>
        <v>Alex LastraJavi Portal</v>
      </c>
      <c r="AJ40" t="str">
        <f>AJ4</f>
        <v>W</v>
      </c>
    </row>
    <row r="42" spans="16:47" x14ac:dyDescent="0.2">
      <c r="P42" t="str">
        <f>P7&amp;P8</f>
        <v>Danny YanezEric Diaz</v>
      </c>
      <c r="R42" t="str">
        <f>P8&amp;P7</f>
        <v>Eric DiazDanny Yanez</v>
      </c>
      <c r="Y42" t="str">
        <f>Y7</f>
        <v>W</v>
      </c>
      <c r="AA42" t="str">
        <f>AA7&amp;AA8</f>
        <v>Javi VargasDanny Yanez</v>
      </c>
      <c r="AJ42" t="str">
        <f>AJ7</f>
        <v>W</v>
      </c>
    </row>
    <row r="43" spans="16:47" x14ac:dyDescent="0.2">
      <c r="P43" t="str">
        <f>P9&amp;P10</f>
        <v>Carlos AlfonsoMauricio Restrepo</v>
      </c>
      <c r="R43" t="str">
        <f>P9&amp;P8</f>
        <v>Carlos AlfonsoEric Diaz</v>
      </c>
      <c r="Y43" t="str">
        <f>Y9</f>
        <v>L</v>
      </c>
      <c r="AA43" t="str">
        <f>AA9&amp;AA10</f>
        <v>Michael QuintanaLawrence Pardo</v>
      </c>
      <c r="AJ43" t="str">
        <f>AJ9</f>
        <v>L</v>
      </c>
    </row>
    <row r="45" spans="16:47" x14ac:dyDescent="0.2">
      <c r="P45" t="str">
        <f>P12&amp;P13</f>
        <v>Ernesto IbanezJordan Portal</v>
      </c>
      <c r="R45" t="str">
        <f>P13&amp;P12</f>
        <v>Jordan PortalErnesto Ibanez</v>
      </c>
      <c r="Y45" t="str">
        <f>Y12</f>
        <v>W</v>
      </c>
      <c r="AA45" t="str">
        <f>AA12&amp;AA13</f>
        <v>Augie De GoytisoloKevin Samlut</v>
      </c>
      <c r="AJ45" t="str">
        <f>AJ12</f>
        <v>L</v>
      </c>
    </row>
    <row r="46" spans="16:47" x14ac:dyDescent="0.2">
      <c r="P46" t="str">
        <f>P14&amp;P15</f>
        <v>Alex LastraPete Cabrera</v>
      </c>
      <c r="R46" t="str">
        <f>P15&amp;P14</f>
        <v>Pete CabreraAlex Lastra</v>
      </c>
      <c r="Y46" t="str">
        <f>Y14</f>
        <v>L</v>
      </c>
      <c r="AA46" t="str">
        <f>AA14&amp;AA15</f>
        <v>Wes BrigglePete Cabrera</v>
      </c>
      <c r="AJ46" t="str">
        <f>AJ14</f>
        <v>W</v>
      </c>
    </row>
    <row r="48" spans="16:47" x14ac:dyDescent="0.2">
      <c r="P48" t="str">
        <f>P17&amp;P18</f>
        <v>Augie De GoytisoloMatt Barkett</v>
      </c>
      <c r="R48" t="str">
        <f>P18&amp;P17</f>
        <v>Matt BarkettAugie De Goytisolo</v>
      </c>
      <c r="Y48" t="str">
        <f>Y17</f>
        <v>L</v>
      </c>
      <c r="AA48" t="str">
        <f>AA17&amp;AA18</f>
        <v>Stuart BriggleJordan Portal</v>
      </c>
      <c r="AJ48" t="str">
        <f>AJ17</f>
        <v>L</v>
      </c>
    </row>
    <row r="49" spans="16:36" x14ac:dyDescent="0.2">
      <c r="P49" t="str">
        <f>P19&amp;P20</f>
        <v>Alex UribarriVictor Garcia</v>
      </c>
      <c r="R49" t="str">
        <f>P20&amp;P19</f>
        <v>Victor GarciaAlex Uribarri</v>
      </c>
      <c r="Y49" t="str">
        <f>Y19</f>
        <v>W</v>
      </c>
      <c r="AA49" t="str">
        <f>AA19&amp;AA20</f>
        <v>Alex UribarriCarlos Alfonso</v>
      </c>
      <c r="AJ49" t="str">
        <f>AJ19</f>
        <v>W</v>
      </c>
    </row>
    <row r="51" spans="16:36" x14ac:dyDescent="0.2">
      <c r="P51" t="str">
        <f>P22&amp;P23</f>
        <v>Jo NoyKevin Samlut</v>
      </c>
      <c r="R51" t="str">
        <f>P23&amp;P22</f>
        <v>Kevin SamlutJo Noy</v>
      </c>
      <c r="Y51" t="str">
        <f>Y22</f>
        <v>W</v>
      </c>
      <c r="AA51" t="str">
        <f>AA22&amp;AA23</f>
        <v>Ernesto IbanezJo Noy</v>
      </c>
      <c r="AJ51" t="str">
        <f>AJ22</f>
        <v>T</v>
      </c>
    </row>
    <row r="52" spans="16:36" x14ac:dyDescent="0.2">
      <c r="P52" t="str">
        <f>P24&amp;P25</f>
        <v>Wes BriggleDavid Del Cristo</v>
      </c>
      <c r="R52" t="str">
        <f>P25&amp;P24</f>
        <v>David Del CristoWes Briggle</v>
      </c>
      <c r="Y52" t="str">
        <f>Y24</f>
        <v>L</v>
      </c>
      <c r="AA52" t="str">
        <f>AA24&amp;AA25</f>
        <v>Victor GarciaMauricio Restrepo</v>
      </c>
      <c r="AJ52" t="str">
        <f>AJ24</f>
        <v>T</v>
      </c>
    </row>
    <row r="54" spans="16:36" x14ac:dyDescent="0.2">
      <c r="P54" t="str">
        <f>P27&amp;P28</f>
        <v>Victor RiobuenoJavi Vargas</v>
      </c>
      <c r="R54" t="str">
        <f>P28&amp;P27</f>
        <v>Javi VargasVictor Riobueno</v>
      </c>
      <c r="Y54" t="str">
        <f>Y27</f>
        <v>W</v>
      </c>
      <c r="AA54" t="str">
        <f>AA27&amp;AA28</f>
        <v>Matt BarkettEric Diaz</v>
      </c>
      <c r="AJ54" t="str">
        <f>AJ27</f>
        <v>W</v>
      </c>
    </row>
    <row r="55" spans="16:36" x14ac:dyDescent="0.2">
      <c r="P55" t="str">
        <f>P29&amp;P30</f>
        <v>Shawn NoyMichael Quintana</v>
      </c>
      <c r="R55" t="str">
        <f>P30&amp;P29</f>
        <v>Michael QuintanaShawn Noy</v>
      </c>
      <c r="Y55" t="str">
        <f>Y29</f>
        <v>L</v>
      </c>
      <c r="AA55" t="str">
        <f>AA29&amp;AA30</f>
        <v>Shawn NoyDavid Del Cristo</v>
      </c>
      <c r="AJ55" t="str">
        <f>AJ29</f>
        <v>L</v>
      </c>
    </row>
    <row r="57" spans="16:36" x14ac:dyDescent="0.2">
      <c r="R57" t="str">
        <f>P33&amp;P32</f>
        <v/>
      </c>
    </row>
    <row r="58" spans="16:36" x14ac:dyDescent="0.2">
      <c r="R58" t="str">
        <f>P35&amp;P34</f>
        <v/>
      </c>
    </row>
  </sheetData>
  <sortState xmlns:xlrd2="http://schemas.microsoft.com/office/spreadsheetml/2017/richdata2" ref="A2:N25">
    <sortCondition ref="N2:N2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A68E-F7C0-4E32-AA44-1D6D2516DD8A}">
  <dimension ref="A1:AX58"/>
  <sheetViews>
    <sheetView showGridLines="0" workbookViewId="0">
      <selection activeCell="F16" sqref="F16"/>
    </sheetView>
  </sheetViews>
  <sheetFormatPr defaultRowHeight="11.25" x14ac:dyDescent="0.2"/>
  <cols>
    <col min="1" max="1" width="16" bestFit="1" customWidth="1"/>
    <col min="2" max="2" width="6.33203125" bestFit="1" customWidth="1"/>
    <col min="3" max="3" width="2.83203125" style="1" bestFit="1" customWidth="1"/>
    <col min="4" max="5" width="2" style="1" bestFit="1" customWidth="1"/>
    <col min="6" max="6" width="5.5" style="2" bestFit="1" customWidth="1"/>
    <col min="7" max="7" width="4" style="1" bestFit="1" customWidth="1"/>
    <col min="8" max="8" width="5.6640625" style="1" bestFit="1" customWidth="1"/>
    <col min="9" max="9" width="6.1640625" style="1" bestFit="1" customWidth="1"/>
    <col min="10" max="10" width="3.1640625" style="1" bestFit="1" customWidth="1"/>
    <col min="11" max="12" width="3.1640625" style="1" customWidth="1"/>
    <col min="13" max="13" width="6.1640625" style="1" bestFit="1" customWidth="1"/>
    <col min="14" max="14" width="5" style="1" bestFit="1" customWidth="1"/>
    <col min="16" max="16" width="17.6640625" bestFit="1" customWidth="1"/>
    <col min="17" max="17" width="6.33203125" bestFit="1" customWidth="1"/>
    <col min="18" max="18" width="5.5" bestFit="1" customWidth="1"/>
    <col min="19" max="19" width="4" bestFit="1" customWidth="1"/>
    <col min="20" max="20" width="5.6640625" bestFit="1" customWidth="1"/>
    <col min="21" max="21" width="6.1640625" bestFit="1" customWidth="1"/>
    <col min="22" max="22" width="4.1640625" bestFit="1" customWidth="1"/>
    <col min="23" max="23" width="8.33203125" bestFit="1" customWidth="1"/>
    <col min="24" max="24" width="6.83203125" bestFit="1" customWidth="1"/>
    <col min="25" max="25" width="6.1640625" bestFit="1" customWidth="1"/>
    <col min="27" max="27" width="16" bestFit="1" customWidth="1"/>
    <col min="28" max="28" width="6.33203125" bestFit="1" customWidth="1"/>
    <col min="29" max="29" width="5.5" bestFit="1" customWidth="1"/>
    <col min="30" max="30" width="4" bestFit="1" customWidth="1"/>
    <col min="31" max="31" width="5.6640625" bestFit="1" customWidth="1"/>
    <col min="32" max="32" width="6.1640625" bestFit="1" customWidth="1"/>
    <col min="33" max="33" width="4.1640625" bestFit="1" customWidth="1"/>
    <col min="34" max="34" width="8.33203125" bestFit="1" customWidth="1"/>
    <col min="35" max="35" width="6.83203125" bestFit="1" customWidth="1"/>
    <col min="36" max="36" width="6.1640625" bestFit="1" customWidth="1"/>
    <col min="38" max="38" width="16" bestFit="1" customWidth="1"/>
    <col min="39" max="39" width="6.33203125" bestFit="1" customWidth="1"/>
    <col min="40" max="40" width="5.5" bestFit="1" customWidth="1"/>
    <col min="41" max="41" width="3.83203125" customWidth="1"/>
    <col min="42" max="42" width="5.6640625" bestFit="1" customWidth="1"/>
    <col min="43" max="43" width="6.1640625" bestFit="1" customWidth="1"/>
    <col min="44" max="44" width="4.1640625" bestFit="1" customWidth="1"/>
    <col min="45" max="45" width="8.33203125" bestFit="1" customWidth="1"/>
    <col min="46" max="46" width="6.83203125" bestFit="1" customWidth="1"/>
    <col min="47" max="47" width="6.1640625" bestFit="1" customWidth="1"/>
  </cols>
  <sheetData>
    <row r="1" spans="1:50" x14ac:dyDescent="0.2">
      <c r="A1" t="s">
        <v>33</v>
      </c>
      <c r="B1" t="s">
        <v>29</v>
      </c>
      <c r="C1" s="1" t="s">
        <v>26</v>
      </c>
      <c r="D1" s="1" t="s">
        <v>27</v>
      </c>
      <c r="E1" s="1" t="s">
        <v>28</v>
      </c>
      <c r="F1" s="2" t="s">
        <v>21</v>
      </c>
      <c r="G1" s="1" t="s">
        <v>32</v>
      </c>
      <c r="H1" s="1" t="s">
        <v>63</v>
      </c>
      <c r="I1" s="1" t="s">
        <v>51</v>
      </c>
      <c r="J1" s="1" t="s">
        <v>50</v>
      </c>
      <c r="K1" s="1" t="s">
        <v>32</v>
      </c>
      <c r="L1" s="1" t="s">
        <v>66</v>
      </c>
      <c r="M1" s="1" t="s">
        <v>67</v>
      </c>
      <c r="N1" s="1" t="s">
        <v>34</v>
      </c>
      <c r="P1" t="s">
        <v>23</v>
      </c>
      <c r="Q1" t="s">
        <v>29</v>
      </c>
      <c r="R1" t="s">
        <v>21</v>
      </c>
      <c r="S1" t="s">
        <v>32</v>
      </c>
      <c r="T1" t="s">
        <v>63</v>
      </c>
      <c r="U1" t="s">
        <v>61</v>
      </c>
      <c r="V1" t="s">
        <v>62</v>
      </c>
      <c r="W1" t="s">
        <v>64</v>
      </c>
      <c r="X1" t="s">
        <v>65</v>
      </c>
      <c r="Y1" t="s">
        <v>22</v>
      </c>
      <c r="AA1" t="s">
        <v>24</v>
      </c>
      <c r="AB1" t="s">
        <v>29</v>
      </c>
      <c r="AC1" t="s">
        <v>21</v>
      </c>
      <c r="AD1" t="s">
        <v>32</v>
      </c>
      <c r="AE1" t="s">
        <v>63</v>
      </c>
      <c r="AF1" t="s">
        <v>61</v>
      </c>
      <c r="AG1" t="s">
        <v>62</v>
      </c>
      <c r="AH1" t="s">
        <v>64</v>
      </c>
      <c r="AI1" t="s">
        <v>65</v>
      </c>
      <c r="AJ1" t="s">
        <v>22</v>
      </c>
      <c r="AL1" t="s">
        <v>25</v>
      </c>
      <c r="AM1" t="s">
        <v>29</v>
      </c>
      <c r="AN1" t="s">
        <v>21</v>
      </c>
      <c r="AO1" t="s">
        <v>32</v>
      </c>
      <c r="AP1" t="s">
        <v>63</v>
      </c>
      <c r="AQ1" t="s">
        <v>61</v>
      </c>
      <c r="AR1" t="s">
        <v>62</v>
      </c>
      <c r="AS1" t="s">
        <v>64</v>
      </c>
      <c r="AT1" t="s">
        <v>65</v>
      </c>
      <c r="AU1" t="s">
        <v>22</v>
      </c>
    </row>
    <row r="2" spans="1:50" x14ac:dyDescent="0.2">
      <c r="A2" t="s">
        <v>35</v>
      </c>
      <c r="B2" t="s">
        <v>44</v>
      </c>
      <c r="C2" s="1">
        <f t="shared" ref="C2:E25" si="0">COUNTIFS($P:$P,$A2,$Y:$Y,C$1)+COUNTIFS($AA:$AA,$A2,$AJ:$AJ,C$1)+COUNTIFS($AL:$AL,$A2,$AU:$AU,C$1)</f>
        <v>3</v>
      </c>
      <c r="D2" s="1">
        <f t="shared" si="0"/>
        <v>0</v>
      </c>
      <c r="E2" s="1">
        <f t="shared" si="0"/>
        <v>0</v>
      </c>
      <c r="F2" s="2">
        <f t="shared" ref="F2:F25" si="1">(VLOOKUP(A2,AA:AI,8,0)+VLOOKUP(A2,AL:AT,8,0))/2</f>
        <v>93</v>
      </c>
      <c r="G2" s="1">
        <f t="shared" ref="G2:G25" si="2">(VLOOKUP(A2,AA:AI,9,0)+VLOOKUP(A2,AL:AT,9,0))/2</f>
        <v>68</v>
      </c>
      <c r="H2" s="1">
        <f t="shared" ref="H2:H25" si="3">VLOOKUP(A2,P:U,6,0)+VLOOKUP(A2,AA:AF,6,0)+VLOOKUP(A2,AL:AQ,6,0)</f>
        <v>13</v>
      </c>
      <c r="I2" s="1">
        <f t="shared" ref="I2:I25" si="4">C2+E2*0.5</f>
        <v>3</v>
      </c>
      <c r="J2" s="1">
        <f t="shared" ref="J2:J25" si="5">RANK(I2,I:I,0)</f>
        <v>1</v>
      </c>
      <c r="K2" s="1">
        <f t="shared" ref="K2:K25" si="6">RANK(G2,G:G,1)</f>
        <v>2</v>
      </c>
      <c r="L2" s="1">
        <f t="shared" ref="L2:L25" si="7">RANK(H2,H:H,0)</f>
        <v>1</v>
      </c>
      <c r="M2" s="1">
        <f t="shared" ref="M2:M25" si="8">(24-J2)*3+(24-L2)*2+(24-K2)</f>
        <v>137</v>
      </c>
      <c r="N2" s="1">
        <f t="shared" ref="N2:N25" si="9">RANK(M2,M:M,0)</f>
        <v>1</v>
      </c>
      <c r="P2" t="s">
        <v>17</v>
      </c>
      <c r="Q2" t="str">
        <f>VLOOKUP(P2,$A:$B,2,0)</f>
        <v>Wes</v>
      </c>
      <c r="R2">
        <v>80</v>
      </c>
      <c r="S2">
        <v>75</v>
      </c>
      <c r="T2">
        <v>18</v>
      </c>
      <c r="U2">
        <v>-1</v>
      </c>
      <c r="V2">
        <v>0</v>
      </c>
      <c r="W2">
        <f>ROUND(R2/T2*18,0)</f>
        <v>80</v>
      </c>
      <c r="X2">
        <f>ROUND(S2/T2*18,0)</f>
        <v>75</v>
      </c>
      <c r="Y2" t="str">
        <f>IF(U2&gt;0,"W",IF(U2=0,"T","L"))</f>
        <v>L</v>
      </c>
      <c r="AA2" t="s">
        <v>48</v>
      </c>
      <c r="AB2" t="str">
        <f>VLOOKUP(AA2,$A:$B,2,0)</f>
        <v>Wes</v>
      </c>
      <c r="AC2">
        <v>58</v>
      </c>
      <c r="AD2">
        <v>59</v>
      </c>
      <c r="AE2">
        <v>14</v>
      </c>
      <c r="AF2">
        <v>-6</v>
      </c>
      <c r="AG2">
        <v>4</v>
      </c>
      <c r="AH2">
        <f>ROUND(AC2/AE2*18,0)</f>
        <v>75</v>
      </c>
      <c r="AI2">
        <f>ROUND(AD2/AE2*18,0)</f>
        <v>76</v>
      </c>
      <c r="AJ2" t="str">
        <f>IF(AF2&gt;0,"W",IF(AF2=0,"T","L"))</f>
        <v>L</v>
      </c>
      <c r="AL2" t="s">
        <v>0</v>
      </c>
      <c r="AM2" t="str">
        <f>VLOOKUP(AL2,$A:$B,2,0)</f>
        <v>Wes</v>
      </c>
      <c r="AN2">
        <v>64</v>
      </c>
      <c r="AO2">
        <v>51</v>
      </c>
      <c r="AP2">
        <v>11</v>
      </c>
      <c r="AQ2">
        <v>-9</v>
      </c>
      <c r="AR2">
        <v>7</v>
      </c>
      <c r="AS2">
        <f>ROUND(AN2/AP2*18,0)</f>
        <v>105</v>
      </c>
      <c r="AT2">
        <f>ROUND(AO2/AP2*18,0)</f>
        <v>83</v>
      </c>
      <c r="AU2" t="str">
        <f>IF(AQ2&gt;0,"W",IF(AQ2=0,"T","L"))</f>
        <v>L</v>
      </c>
      <c r="AX2">
        <f>COUNTIF(Players!B:B,A2)</f>
        <v>1</v>
      </c>
    </row>
    <row r="3" spans="1:50" x14ac:dyDescent="0.2">
      <c r="A3" t="s">
        <v>68</v>
      </c>
      <c r="B3" t="s">
        <v>45</v>
      </c>
      <c r="C3" s="1">
        <f t="shared" si="0"/>
        <v>3</v>
      </c>
      <c r="D3" s="1">
        <f t="shared" si="0"/>
        <v>0</v>
      </c>
      <c r="E3" s="1">
        <f t="shared" si="0"/>
        <v>0</v>
      </c>
      <c r="F3" s="2">
        <f t="shared" si="1"/>
        <v>90.5</v>
      </c>
      <c r="G3" s="1">
        <f t="shared" si="2"/>
        <v>62</v>
      </c>
      <c r="H3" s="1">
        <f t="shared" si="3"/>
        <v>11</v>
      </c>
      <c r="I3" s="1">
        <f t="shared" si="4"/>
        <v>3</v>
      </c>
      <c r="J3" s="1">
        <f t="shared" si="5"/>
        <v>1</v>
      </c>
      <c r="K3" s="1">
        <f t="shared" si="6"/>
        <v>1</v>
      </c>
      <c r="L3" s="1">
        <f t="shared" si="7"/>
        <v>2</v>
      </c>
      <c r="M3" s="1">
        <f t="shared" si="8"/>
        <v>136</v>
      </c>
      <c r="N3" s="1">
        <f t="shared" si="9"/>
        <v>2</v>
      </c>
      <c r="P3" t="s">
        <v>7</v>
      </c>
      <c r="Q3" t="str">
        <f t="shared" ref="Q3:Q5" si="10">VLOOKUP(P3,$A:$B,2,0)</f>
        <v>Wes</v>
      </c>
      <c r="R3">
        <f>R2</f>
        <v>80</v>
      </c>
      <c r="S3">
        <f>S2</f>
        <v>75</v>
      </c>
      <c r="T3">
        <f>T2</f>
        <v>18</v>
      </c>
      <c r="U3">
        <f>U2</f>
        <v>-1</v>
      </c>
      <c r="V3">
        <f>V2</f>
        <v>0</v>
      </c>
      <c r="W3">
        <f t="shared" ref="W3:W5" si="11">ROUND(R3/T3*18,0)</f>
        <v>80</v>
      </c>
      <c r="X3">
        <f t="shared" ref="X3:X5" si="12">ROUND(S3/T3*18,0)</f>
        <v>75</v>
      </c>
      <c r="Y3" t="str">
        <f t="shared" ref="Y3:Y5" si="13">IF(U3&gt;0,"W",IF(U3=0,"T","L"))</f>
        <v>L</v>
      </c>
      <c r="AA3" t="s">
        <v>55</v>
      </c>
      <c r="AB3" t="str">
        <f t="shared" ref="AB3:AB5" si="14">VLOOKUP(AA3,$A:$B,2,0)</f>
        <v>Wes</v>
      </c>
      <c r="AC3">
        <v>80</v>
      </c>
      <c r="AD3">
        <v>59</v>
      </c>
      <c r="AE3">
        <v>14</v>
      </c>
      <c r="AF3">
        <f>AF2</f>
        <v>-6</v>
      </c>
      <c r="AG3">
        <f>AG2</f>
        <v>4</v>
      </c>
      <c r="AH3">
        <f t="shared" ref="AH3:AH5" si="15">ROUND(AC3/AE3*18,0)</f>
        <v>103</v>
      </c>
      <c r="AI3">
        <f t="shared" ref="AI3:AI5" si="16">ROUND(AD3/AE3*18,0)</f>
        <v>76</v>
      </c>
      <c r="AJ3" t="str">
        <f t="shared" ref="AJ3:AJ5" si="17">IF(AF3&gt;0,"W",IF(AF3=0,"T","L"))</f>
        <v>L</v>
      </c>
      <c r="AL3" t="s">
        <v>35</v>
      </c>
      <c r="AM3" t="str">
        <f t="shared" ref="AM3" si="18">VLOOKUP(AL3,$A:$B,2,0)</f>
        <v>Stu</v>
      </c>
      <c r="AN3">
        <v>57</v>
      </c>
      <c r="AO3">
        <v>41</v>
      </c>
      <c r="AP3">
        <v>11</v>
      </c>
      <c r="AQ3">
        <f>-AQ2</f>
        <v>9</v>
      </c>
      <c r="AR3">
        <f>AR2</f>
        <v>7</v>
      </c>
      <c r="AS3">
        <f t="shared" ref="AS3" si="19">ROUND(AN3/AP3*18,0)</f>
        <v>93</v>
      </c>
      <c r="AT3">
        <f t="shared" ref="AT3" si="20">ROUND(AO3/AP3*18,0)</f>
        <v>67</v>
      </c>
      <c r="AU3" t="str">
        <f t="shared" ref="AU3" si="21">IF(AQ3&gt;0,"W",IF(AQ3=0,"T","L"))</f>
        <v>W</v>
      </c>
      <c r="AX3">
        <f>COUNTIF(Players!B:B,A3)</f>
        <v>1</v>
      </c>
    </row>
    <row r="4" spans="1:50" x14ac:dyDescent="0.2">
      <c r="A4" t="s">
        <v>41</v>
      </c>
      <c r="B4" t="s">
        <v>44</v>
      </c>
      <c r="C4" s="1">
        <f t="shared" si="0"/>
        <v>3</v>
      </c>
      <c r="D4" s="1">
        <f t="shared" si="0"/>
        <v>0</v>
      </c>
      <c r="E4" s="1">
        <f t="shared" si="0"/>
        <v>0</v>
      </c>
      <c r="F4" s="2">
        <f t="shared" si="1"/>
        <v>87.5</v>
      </c>
      <c r="G4" s="1">
        <f t="shared" si="2"/>
        <v>73</v>
      </c>
      <c r="H4" s="1">
        <f t="shared" si="3"/>
        <v>9</v>
      </c>
      <c r="I4" s="1">
        <f t="shared" si="4"/>
        <v>3</v>
      </c>
      <c r="J4" s="1">
        <f t="shared" si="5"/>
        <v>1</v>
      </c>
      <c r="K4" s="1">
        <f t="shared" si="6"/>
        <v>12</v>
      </c>
      <c r="L4" s="1">
        <f t="shared" si="7"/>
        <v>4</v>
      </c>
      <c r="M4" s="1">
        <f t="shared" si="8"/>
        <v>121</v>
      </c>
      <c r="N4" s="1">
        <f t="shared" si="9"/>
        <v>3</v>
      </c>
      <c r="P4" t="s">
        <v>41</v>
      </c>
      <c r="Q4" t="str">
        <f t="shared" si="10"/>
        <v>Stu</v>
      </c>
      <c r="R4">
        <v>79</v>
      </c>
      <c r="S4">
        <v>74</v>
      </c>
      <c r="T4">
        <v>18</v>
      </c>
      <c r="U4">
        <f>-U2</f>
        <v>1</v>
      </c>
      <c r="V4">
        <f>V2</f>
        <v>0</v>
      </c>
      <c r="W4">
        <f t="shared" si="11"/>
        <v>79</v>
      </c>
      <c r="X4">
        <f t="shared" si="12"/>
        <v>74</v>
      </c>
      <c r="Y4" t="str">
        <f t="shared" si="13"/>
        <v>W</v>
      </c>
      <c r="AA4" t="s">
        <v>41</v>
      </c>
      <c r="AB4" t="str">
        <f t="shared" si="14"/>
        <v>Stu</v>
      </c>
      <c r="AC4">
        <v>64</v>
      </c>
      <c r="AD4">
        <v>52</v>
      </c>
      <c r="AE4">
        <v>14</v>
      </c>
      <c r="AF4">
        <f>-AF2</f>
        <v>6</v>
      </c>
      <c r="AG4">
        <f>AG2</f>
        <v>4</v>
      </c>
      <c r="AH4">
        <f t="shared" si="15"/>
        <v>82</v>
      </c>
      <c r="AI4">
        <f t="shared" si="16"/>
        <v>67</v>
      </c>
      <c r="AJ4" t="str">
        <f t="shared" si="17"/>
        <v>W</v>
      </c>
      <c r="AX4">
        <f>COUNTIF(Players!B:B,A4)</f>
        <v>1</v>
      </c>
    </row>
    <row r="5" spans="1:50" x14ac:dyDescent="0.2">
      <c r="A5" t="s">
        <v>10</v>
      </c>
      <c r="B5" t="s">
        <v>45</v>
      </c>
      <c r="C5" s="1">
        <f t="shared" si="0"/>
        <v>2</v>
      </c>
      <c r="D5" s="1">
        <f t="shared" si="0"/>
        <v>1</v>
      </c>
      <c r="E5" s="1">
        <f t="shared" si="0"/>
        <v>0</v>
      </c>
      <c r="F5" s="2">
        <f t="shared" si="1"/>
        <v>88.5</v>
      </c>
      <c r="G5" s="1">
        <f t="shared" si="2"/>
        <v>69</v>
      </c>
      <c r="H5" s="1">
        <f t="shared" si="3"/>
        <v>9</v>
      </c>
      <c r="I5" s="1">
        <f t="shared" si="4"/>
        <v>2</v>
      </c>
      <c r="J5" s="1">
        <f t="shared" si="5"/>
        <v>5</v>
      </c>
      <c r="K5" s="1">
        <f t="shared" si="6"/>
        <v>3</v>
      </c>
      <c r="L5" s="1">
        <f t="shared" si="7"/>
        <v>4</v>
      </c>
      <c r="M5" s="1">
        <f t="shared" si="8"/>
        <v>118</v>
      </c>
      <c r="N5" s="1">
        <f t="shared" si="9"/>
        <v>4</v>
      </c>
      <c r="P5" t="s">
        <v>35</v>
      </c>
      <c r="Q5" t="str">
        <f t="shared" si="10"/>
        <v>Stu</v>
      </c>
      <c r="R5">
        <f>R4</f>
        <v>79</v>
      </c>
      <c r="S5">
        <f>S4</f>
        <v>74</v>
      </c>
      <c r="T5">
        <f>T4</f>
        <v>18</v>
      </c>
      <c r="U5">
        <f>U4</f>
        <v>1</v>
      </c>
      <c r="V5">
        <f>V4</f>
        <v>0</v>
      </c>
      <c r="W5">
        <f t="shared" si="11"/>
        <v>79</v>
      </c>
      <c r="X5">
        <f t="shared" si="12"/>
        <v>74</v>
      </c>
      <c r="Y5" t="str">
        <f t="shared" si="13"/>
        <v>W</v>
      </c>
      <c r="AA5" t="s">
        <v>16</v>
      </c>
      <c r="AB5" t="str">
        <f t="shared" si="14"/>
        <v>Stu</v>
      </c>
      <c r="AC5">
        <v>66</v>
      </c>
      <c r="AD5">
        <v>53</v>
      </c>
      <c r="AE5">
        <v>14</v>
      </c>
      <c r="AF5">
        <f>AF4</f>
        <v>6</v>
      </c>
      <c r="AG5">
        <f>AG4</f>
        <v>4</v>
      </c>
      <c r="AH5">
        <f t="shared" si="15"/>
        <v>85</v>
      </c>
      <c r="AI5">
        <f t="shared" si="16"/>
        <v>68</v>
      </c>
      <c r="AJ5" t="str">
        <f t="shared" si="17"/>
        <v>W</v>
      </c>
      <c r="AL5" t="s">
        <v>4</v>
      </c>
      <c r="AM5" t="str">
        <f>VLOOKUP(AL5,$A:$B,2,0)</f>
        <v>Wes</v>
      </c>
      <c r="AN5">
        <v>88</v>
      </c>
      <c r="AO5">
        <v>70</v>
      </c>
      <c r="AP5">
        <v>17</v>
      </c>
      <c r="AQ5">
        <v>0</v>
      </c>
      <c r="AR5">
        <v>0</v>
      </c>
      <c r="AS5">
        <f>ROUND(AN5/AP5*18,0)</f>
        <v>93</v>
      </c>
      <c r="AT5">
        <f>ROUND(AO5/AP5*18,0)</f>
        <v>74</v>
      </c>
      <c r="AU5" t="str">
        <f>IF(AQ5&gt;0,"W",IF(AQ5=0,"T","L"))</f>
        <v>T</v>
      </c>
      <c r="AX5">
        <f>COUNTIF(Players!B:B,A5)</f>
        <v>1</v>
      </c>
    </row>
    <row r="6" spans="1:50" x14ac:dyDescent="0.2">
      <c r="A6" t="s">
        <v>16</v>
      </c>
      <c r="B6" t="s">
        <v>44</v>
      </c>
      <c r="C6" s="1">
        <f t="shared" si="0"/>
        <v>2</v>
      </c>
      <c r="D6" s="1">
        <f t="shared" si="0"/>
        <v>0</v>
      </c>
      <c r="E6" s="1">
        <f t="shared" si="0"/>
        <v>1</v>
      </c>
      <c r="F6" s="2">
        <f t="shared" si="1"/>
        <v>90.5</v>
      </c>
      <c r="G6" s="1">
        <f t="shared" si="2"/>
        <v>74</v>
      </c>
      <c r="H6" s="1">
        <f t="shared" si="3"/>
        <v>11</v>
      </c>
      <c r="I6" s="1">
        <f t="shared" si="4"/>
        <v>2.5</v>
      </c>
      <c r="J6" s="1">
        <f t="shared" si="5"/>
        <v>4</v>
      </c>
      <c r="K6" s="1">
        <f t="shared" si="6"/>
        <v>14</v>
      </c>
      <c r="L6" s="1">
        <f t="shared" si="7"/>
        <v>2</v>
      </c>
      <c r="M6" s="1">
        <f t="shared" si="8"/>
        <v>114</v>
      </c>
      <c r="N6" s="1">
        <f t="shared" si="9"/>
        <v>5</v>
      </c>
      <c r="AL6" t="s">
        <v>37</v>
      </c>
      <c r="AM6" t="str">
        <f t="shared" ref="AM6" si="22">VLOOKUP(AL6,$A:$B,2,0)</f>
        <v>Stu</v>
      </c>
      <c r="AN6">
        <v>92</v>
      </c>
      <c r="AO6">
        <v>74</v>
      </c>
      <c r="AP6">
        <v>18</v>
      </c>
      <c r="AQ6">
        <f>-AQ5</f>
        <v>0</v>
      </c>
      <c r="AR6">
        <f>AR5</f>
        <v>0</v>
      </c>
      <c r="AS6">
        <f t="shared" ref="AS6" si="23">ROUND(AN6/AP6*18,0)</f>
        <v>92</v>
      </c>
      <c r="AT6">
        <f t="shared" ref="AT6" si="24">ROUND(AO6/AP6*18,0)</f>
        <v>74</v>
      </c>
      <c r="AU6" t="str">
        <f t="shared" ref="AU6" si="25">IF(AQ6&gt;0,"W",IF(AQ6=0,"T","L"))</f>
        <v>T</v>
      </c>
      <c r="AX6">
        <f>COUNTIF(Players!B:B,A6)</f>
        <v>1</v>
      </c>
    </row>
    <row r="7" spans="1:50" x14ac:dyDescent="0.2">
      <c r="A7" t="s">
        <v>39</v>
      </c>
      <c r="B7" t="s">
        <v>44</v>
      </c>
      <c r="C7" s="1">
        <f t="shared" si="0"/>
        <v>2</v>
      </c>
      <c r="D7" s="1">
        <f t="shared" si="0"/>
        <v>1</v>
      </c>
      <c r="E7" s="1">
        <f t="shared" si="0"/>
        <v>0</v>
      </c>
      <c r="F7" s="2">
        <f t="shared" si="1"/>
        <v>104</v>
      </c>
      <c r="G7" s="1">
        <f t="shared" si="2"/>
        <v>69.5</v>
      </c>
      <c r="H7" s="1">
        <f t="shared" si="3"/>
        <v>7</v>
      </c>
      <c r="I7" s="1">
        <f t="shared" si="4"/>
        <v>2</v>
      </c>
      <c r="J7" s="1">
        <f t="shared" si="5"/>
        <v>5</v>
      </c>
      <c r="K7" s="1">
        <f t="shared" si="6"/>
        <v>5</v>
      </c>
      <c r="L7" s="1">
        <f t="shared" si="7"/>
        <v>6</v>
      </c>
      <c r="M7" s="1">
        <f t="shared" si="8"/>
        <v>112</v>
      </c>
      <c r="N7" s="1">
        <f t="shared" si="9"/>
        <v>6</v>
      </c>
      <c r="P7" t="s">
        <v>10</v>
      </c>
      <c r="Q7" t="str">
        <f>VLOOKUP(P7,$A:$B,2,0)</f>
        <v>Wes</v>
      </c>
      <c r="R7">
        <v>45</v>
      </c>
      <c r="S7">
        <v>41</v>
      </c>
      <c r="T7">
        <v>11</v>
      </c>
      <c r="U7">
        <v>8</v>
      </c>
      <c r="V7">
        <v>7</v>
      </c>
      <c r="W7">
        <f>ROUND(R7/T7*18,0)</f>
        <v>74</v>
      </c>
      <c r="X7">
        <f>ROUND(S7/T7*18,0)</f>
        <v>67</v>
      </c>
      <c r="Y7" t="str">
        <f>IF(U7&gt;0,"W",IF(U7=0,"T","L"))</f>
        <v>W</v>
      </c>
      <c r="AA7" t="s">
        <v>17</v>
      </c>
      <c r="AB7" t="str">
        <f>VLOOKUP(AA7,$A:$B,2,0)</f>
        <v>Wes</v>
      </c>
      <c r="AC7">
        <v>66</v>
      </c>
      <c r="AD7">
        <v>56</v>
      </c>
      <c r="AE7">
        <v>15</v>
      </c>
      <c r="AF7">
        <v>5</v>
      </c>
      <c r="AG7">
        <v>3</v>
      </c>
      <c r="AH7">
        <f>ROUND(AC7/AE7*18,0)</f>
        <v>79</v>
      </c>
      <c r="AI7">
        <f>ROUND(AD7/AE7*18,0)</f>
        <v>67</v>
      </c>
      <c r="AJ7" t="str">
        <f>IF(AF7&gt;0,"W",IF(AF7=0,"T","L"))</f>
        <v>W</v>
      </c>
      <c r="AX7">
        <f>COUNTIF(Players!B:B,A7)</f>
        <v>1</v>
      </c>
    </row>
    <row r="8" spans="1:50" x14ac:dyDescent="0.2">
      <c r="A8" t="s">
        <v>18</v>
      </c>
      <c r="B8" t="s">
        <v>45</v>
      </c>
      <c r="C8" s="1">
        <f t="shared" si="0"/>
        <v>2</v>
      </c>
      <c r="D8" s="1">
        <f t="shared" si="0"/>
        <v>1</v>
      </c>
      <c r="E8" s="1">
        <f t="shared" si="0"/>
        <v>0</v>
      </c>
      <c r="F8" s="2">
        <f t="shared" si="1"/>
        <v>75</v>
      </c>
      <c r="G8" s="1">
        <f t="shared" si="2"/>
        <v>76.5</v>
      </c>
      <c r="H8" s="1">
        <f t="shared" si="3"/>
        <v>4</v>
      </c>
      <c r="I8" s="1">
        <f t="shared" si="4"/>
        <v>2</v>
      </c>
      <c r="J8" s="1">
        <f t="shared" si="5"/>
        <v>5</v>
      </c>
      <c r="K8" s="1">
        <f t="shared" si="6"/>
        <v>19</v>
      </c>
      <c r="L8" s="1">
        <f t="shared" si="7"/>
        <v>8</v>
      </c>
      <c r="M8" s="1">
        <f t="shared" si="8"/>
        <v>94</v>
      </c>
      <c r="N8" s="1">
        <f t="shared" si="9"/>
        <v>7</v>
      </c>
      <c r="P8" t="s">
        <v>4</v>
      </c>
      <c r="Q8" t="str">
        <f t="shared" ref="Q8:Q10" si="26">VLOOKUP(P8,$A:$B,2,0)</f>
        <v>Wes</v>
      </c>
      <c r="R8">
        <v>45</v>
      </c>
      <c r="S8">
        <v>41</v>
      </c>
      <c r="T8">
        <v>11</v>
      </c>
      <c r="U8">
        <f>U7</f>
        <v>8</v>
      </c>
      <c r="V8">
        <f>V7</f>
        <v>7</v>
      </c>
      <c r="W8">
        <f t="shared" ref="W8:W10" si="27">ROUND(R8/T8*18,0)</f>
        <v>74</v>
      </c>
      <c r="X8">
        <f t="shared" ref="X8:X10" si="28">ROUND(S8/T8*18,0)</f>
        <v>67</v>
      </c>
      <c r="Y8" t="str">
        <f t="shared" ref="Y8:Y10" si="29">IF(U8&gt;0,"W",IF(U8=0,"T","L"))</f>
        <v>W</v>
      </c>
      <c r="AA8" t="s">
        <v>47</v>
      </c>
      <c r="AB8" t="str">
        <f t="shared" ref="AB8:AB10" si="30">VLOOKUP(AA8,$A:$B,2,0)</f>
        <v>Wes</v>
      </c>
      <c r="AC8">
        <v>104</v>
      </c>
      <c r="AD8">
        <v>70</v>
      </c>
      <c r="AE8">
        <v>15</v>
      </c>
      <c r="AF8">
        <f>AF7</f>
        <v>5</v>
      </c>
      <c r="AG8">
        <f>AG7</f>
        <v>3</v>
      </c>
      <c r="AH8">
        <f t="shared" ref="AH8:AH10" si="31">ROUND(AC8/AE8*18,0)</f>
        <v>125</v>
      </c>
      <c r="AI8">
        <f t="shared" ref="AI8:AI10" si="32">ROUND(AD8/AE8*18,0)</f>
        <v>84</v>
      </c>
      <c r="AJ8" t="str">
        <f t="shared" ref="AJ8:AJ10" si="33">IF(AF8&gt;0,"W",IF(AF8=0,"T","L"))</f>
        <v>W</v>
      </c>
      <c r="AL8" t="s">
        <v>55</v>
      </c>
      <c r="AM8" t="str">
        <f>VLOOKUP(AL8,$A:$B,2,0)</f>
        <v>Wes</v>
      </c>
      <c r="AN8">
        <v>93</v>
      </c>
      <c r="AO8">
        <v>68</v>
      </c>
      <c r="AP8">
        <v>17</v>
      </c>
      <c r="AQ8">
        <v>2</v>
      </c>
      <c r="AR8">
        <v>1</v>
      </c>
      <c r="AS8">
        <f>ROUND(AN8/AP8*18,0)</f>
        <v>98</v>
      </c>
      <c r="AT8">
        <f>ROUND(AO8/AP8*18,0)</f>
        <v>72</v>
      </c>
      <c r="AU8" t="str">
        <f>IF(AQ8&gt;0,"W",IF(AQ8=0,"T","L"))</f>
        <v>W</v>
      </c>
      <c r="AX8">
        <f>COUNTIF(Players!B:B,A8)</f>
        <v>1</v>
      </c>
    </row>
    <row r="9" spans="1:50" x14ac:dyDescent="0.2">
      <c r="A9" t="s">
        <v>4</v>
      </c>
      <c r="B9" t="s">
        <v>45</v>
      </c>
      <c r="C9" s="1">
        <f t="shared" si="0"/>
        <v>1</v>
      </c>
      <c r="D9" s="1">
        <f t="shared" si="0"/>
        <v>1</v>
      </c>
      <c r="E9" s="1">
        <f t="shared" si="0"/>
        <v>1</v>
      </c>
      <c r="F9" s="2">
        <f t="shared" si="1"/>
        <v>90.5</v>
      </c>
      <c r="G9" s="1">
        <f t="shared" si="2"/>
        <v>72</v>
      </c>
      <c r="H9" s="1">
        <f t="shared" si="3"/>
        <v>6</v>
      </c>
      <c r="I9" s="1">
        <f t="shared" si="4"/>
        <v>1.5</v>
      </c>
      <c r="J9" s="1">
        <f t="shared" si="5"/>
        <v>10</v>
      </c>
      <c r="K9" s="1">
        <f t="shared" si="6"/>
        <v>9</v>
      </c>
      <c r="L9" s="1">
        <f t="shared" si="7"/>
        <v>7</v>
      </c>
      <c r="M9" s="1">
        <f t="shared" si="8"/>
        <v>91</v>
      </c>
      <c r="N9" s="1">
        <f t="shared" si="9"/>
        <v>8</v>
      </c>
      <c r="P9" t="s">
        <v>43</v>
      </c>
      <c r="Q9" t="str">
        <f t="shared" si="26"/>
        <v>Stu</v>
      </c>
      <c r="R9">
        <v>60</v>
      </c>
      <c r="S9">
        <v>54</v>
      </c>
      <c r="T9">
        <v>11</v>
      </c>
      <c r="U9">
        <f>-U7</f>
        <v>-8</v>
      </c>
      <c r="V9">
        <f>V7</f>
        <v>7</v>
      </c>
      <c r="W9">
        <f t="shared" si="27"/>
        <v>98</v>
      </c>
      <c r="X9">
        <f t="shared" si="28"/>
        <v>88</v>
      </c>
      <c r="Y9" t="str">
        <f t="shared" si="29"/>
        <v>L</v>
      </c>
      <c r="AA9" t="s">
        <v>1</v>
      </c>
      <c r="AB9" t="str">
        <f t="shared" si="30"/>
        <v>Stu</v>
      </c>
      <c r="AC9">
        <v>61</v>
      </c>
      <c r="AD9">
        <v>62</v>
      </c>
      <c r="AE9">
        <v>15</v>
      </c>
      <c r="AF9">
        <f>-AF7</f>
        <v>-5</v>
      </c>
      <c r="AG9">
        <f>AG7</f>
        <v>3</v>
      </c>
      <c r="AH9">
        <f t="shared" si="31"/>
        <v>73</v>
      </c>
      <c r="AI9">
        <f t="shared" si="32"/>
        <v>74</v>
      </c>
      <c r="AJ9" t="str">
        <f t="shared" si="33"/>
        <v>L</v>
      </c>
      <c r="AL9" t="s">
        <v>12</v>
      </c>
      <c r="AM9" t="str">
        <f t="shared" ref="AM9" si="34">VLOOKUP(AL9,$A:$B,2,0)</f>
        <v>Stu</v>
      </c>
      <c r="AN9">
        <v>99</v>
      </c>
      <c r="AO9">
        <v>72</v>
      </c>
      <c r="AP9">
        <v>17</v>
      </c>
      <c r="AQ9">
        <f>-AQ8</f>
        <v>-2</v>
      </c>
      <c r="AR9">
        <f>AR8</f>
        <v>1</v>
      </c>
      <c r="AS9">
        <f t="shared" ref="AS9" si="35">ROUND(AN9/AP9*18,0)</f>
        <v>105</v>
      </c>
      <c r="AT9">
        <f t="shared" ref="AT9" si="36">ROUND(AO9/AP9*18,0)</f>
        <v>76</v>
      </c>
      <c r="AU9" t="str">
        <f t="shared" ref="AU9" si="37">IF(AQ9&gt;0,"W",IF(AQ9=0,"T","L"))</f>
        <v>L</v>
      </c>
      <c r="AX9">
        <f>COUNTIF(Players!B:B,A9)</f>
        <v>1</v>
      </c>
    </row>
    <row r="10" spans="1:50" x14ac:dyDescent="0.2">
      <c r="A10" t="s">
        <v>43</v>
      </c>
      <c r="B10" t="s">
        <v>44</v>
      </c>
      <c r="C10" s="1">
        <f t="shared" si="0"/>
        <v>2</v>
      </c>
      <c r="D10" s="1">
        <f t="shared" si="0"/>
        <v>1</v>
      </c>
      <c r="E10" s="1">
        <f t="shared" si="0"/>
        <v>0</v>
      </c>
      <c r="F10" s="2">
        <f t="shared" si="1"/>
        <v>98.5</v>
      </c>
      <c r="G10" s="1">
        <f t="shared" si="2"/>
        <v>73.5</v>
      </c>
      <c r="H10" s="1">
        <f t="shared" si="3"/>
        <v>-3</v>
      </c>
      <c r="I10" s="1">
        <f t="shared" si="4"/>
        <v>2</v>
      </c>
      <c r="J10" s="1">
        <f t="shared" si="5"/>
        <v>5</v>
      </c>
      <c r="K10" s="1">
        <f t="shared" si="6"/>
        <v>13</v>
      </c>
      <c r="L10" s="1">
        <f t="shared" si="7"/>
        <v>14</v>
      </c>
      <c r="M10" s="1">
        <f t="shared" si="8"/>
        <v>88</v>
      </c>
      <c r="N10" s="1">
        <f t="shared" si="9"/>
        <v>9</v>
      </c>
      <c r="P10" t="s">
        <v>46</v>
      </c>
      <c r="Q10" t="str">
        <f t="shared" si="26"/>
        <v>Stu</v>
      </c>
      <c r="R10">
        <v>60</v>
      </c>
      <c r="S10">
        <v>54</v>
      </c>
      <c r="T10">
        <v>11</v>
      </c>
      <c r="U10">
        <f>U9</f>
        <v>-8</v>
      </c>
      <c r="V10">
        <f>V9</f>
        <v>7</v>
      </c>
      <c r="W10">
        <f t="shared" si="27"/>
        <v>98</v>
      </c>
      <c r="X10">
        <f t="shared" si="28"/>
        <v>88</v>
      </c>
      <c r="Y10" t="str">
        <f t="shared" si="29"/>
        <v>L</v>
      </c>
      <c r="AA10" t="s">
        <v>46</v>
      </c>
      <c r="AB10" t="str">
        <f t="shared" si="30"/>
        <v>Stu</v>
      </c>
      <c r="AC10">
        <v>103</v>
      </c>
      <c r="AD10">
        <v>69</v>
      </c>
      <c r="AE10">
        <v>15</v>
      </c>
      <c r="AF10">
        <f>AF9</f>
        <v>-5</v>
      </c>
      <c r="AG10">
        <f>AG9</f>
        <v>3</v>
      </c>
      <c r="AH10">
        <f t="shared" si="31"/>
        <v>124</v>
      </c>
      <c r="AI10">
        <f t="shared" si="32"/>
        <v>83</v>
      </c>
      <c r="AJ10" t="str">
        <f t="shared" si="33"/>
        <v>L</v>
      </c>
      <c r="AX10">
        <f>COUNTIF(Players!B:B,A10)</f>
        <v>1</v>
      </c>
    </row>
    <row r="11" spans="1:50" x14ac:dyDescent="0.2">
      <c r="A11" t="s">
        <v>47</v>
      </c>
      <c r="B11" t="s">
        <v>45</v>
      </c>
      <c r="C11" s="1">
        <f t="shared" si="0"/>
        <v>2</v>
      </c>
      <c r="D11" s="1">
        <f t="shared" si="0"/>
        <v>1</v>
      </c>
      <c r="E11" s="1">
        <f t="shared" si="0"/>
        <v>0</v>
      </c>
      <c r="F11" s="2">
        <f t="shared" si="1"/>
        <v>118.5</v>
      </c>
      <c r="G11" s="1">
        <f t="shared" si="2"/>
        <v>83</v>
      </c>
      <c r="H11" s="1">
        <f t="shared" si="3"/>
        <v>3</v>
      </c>
      <c r="I11" s="1">
        <f t="shared" si="4"/>
        <v>2</v>
      </c>
      <c r="J11" s="1">
        <f t="shared" si="5"/>
        <v>5</v>
      </c>
      <c r="K11" s="1">
        <f t="shared" si="6"/>
        <v>23</v>
      </c>
      <c r="L11" s="1">
        <f t="shared" si="7"/>
        <v>9</v>
      </c>
      <c r="M11" s="1">
        <f t="shared" si="8"/>
        <v>88</v>
      </c>
      <c r="N11" s="1">
        <f t="shared" si="9"/>
        <v>9</v>
      </c>
      <c r="AL11" t="s">
        <v>47</v>
      </c>
      <c r="AM11" t="str">
        <f>VLOOKUP(AL11,$A:$B,2,0)</f>
        <v>Wes</v>
      </c>
      <c r="AN11">
        <v>87</v>
      </c>
      <c r="AO11">
        <v>64</v>
      </c>
      <c r="AP11">
        <v>14</v>
      </c>
      <c r="AQ11">
        <v>-5</v>
      </c>
      <c r="AR11">
        <v>4</v>
      </c>
      <c r="AS11">
        <f>ROUND(AN11/AP11*18,0)</f>
        <v>112</v>
      </c>
      <c r="AT11">
        <f>ROUND(AO11/AP11*18,0)</f>
        <v>82</v>
      </c>
      <c r="AU11" t="str">
        <f>IF(AQ11&gt;0,"W",IF(AQ11=0,"T","L"))</f>
        <v>L</v>
      </c>
      <c r="AX11">
        <f>COUNTIF(Players!B:B,A11)</f>
        <v>1</v>
      </c>
    </row>
    <row r="12" spans="1:50" x14ac:dyDescent="0.2">
      <c r="A12" t="s">
        <v>37</v>
      </c>
      <c r="B12" t="s">
        <v>44</v>
      </c>
      <c r="C12" s="1">
        <f t="shared" si="0"/>
        <v>1</v>
      </c>
      <c r="D12" s="1">
        <f t="shared" si="0"/>
        <v>1</v>
      </c>
      <c r="E12" s="1">
        <f t="shared" si="0"/>
        <v>1</v>
      </c>
      <c r="F12" s="2">
        <f t="shared" si="1"/>
        <v>89.5</v>
      </c>
      <c r="G12" s="1">
        <f t="shared" si="2"/>
        <v>72</v>
      </c>
      <c r="H12" s="1">
        <f t="shared" si="3"/>
        <v>-1</v>
      </c>
      <c r="I12" s="1">
        <f t="shared" si="4"/>
        <v>1.5</v>
      </c>
      <c r="J12" s="1">
        <f t="shared" si="5"/>
        <v>10</v>
      </c>
      <c r="K12" s="1">
        <f t="shared" si="6"/>
        <v>9</v>
      </c>
      <c r="L12" s="1">
        <f t="shared" si="7"/>
        <v>12</v>
      </c>
      <c r="M12" s="1">
        <f t="shared" si="8"/>
        <v>81</v>
      </c>
      <c r="N12" s="1">
        <f t="shared" si="9"/>
        <v>11</v>
      </c>
      <c r="P12" t="s">
        <v>57</v>
      </c>
      <c r="Q12" t="str">
        <f>VLOOKUP(P12,$A:$B,2,0)</f>
        <v>Wes</v>
      </c>
      <c r="R12">
        <v>55</v>
      </c>
      <c r="S12">
        <v>54</v>
      </c>
      <c r="T12">
        <v>15</v>
      </c>
      <c r="U12">
        <v>4</v>
      </c>
      <c r="V12">
        <v>3</v>
      </c>
      <c r="W12">
        <f>ROUND(R12/T12*18,0)</f>
        <v>66</v>
      </c>
      <c r="X12">
        <f>ROUND(S12/T12*18,0)</f>
        <v>65</v>
      </c>
      <c r="Y12" t="str">
        <f>IF(U12&gt;0,"W",IF(U12=0,"T","L"))</f>
        <v>W</v>
      </c>
      <c r="AA12" t="s">
        <v>10</v>
      </c>
      <c r="AB12" t="str">
        <f>VLOOKUP(AA12,$A:$B,2,0)</f>
        <v>Wes</v>
      </c>
      <c r="AC12">
        <v>75</v>
      </c>
      <c r="AD12">
        <v>59</v>
      </c>
      <c r="AE12">
        <v>15</v>
      </c>
      <c r="AF12">
        <v>-4</v>
      </c>
      <c r="AG12">
        <v>3</v>
      </c>
      <c r="AH12">
        <f>ROUND(AC12/AE12*18,0)</f>
        <v>90</v>
      </c>
      <c r="AI12">
        <f>ROUND(AD12/AE12*18,0)</f>
        <v>71</v>
      </c>
      <c r="AJ12" t="str">
        <f>IF(AF12&gt;0,"W",IF(AF12=0,"T","L"))</f>
        <v>L</v>
      </c>
      <c r="AL12" t="s">
        <v>39</v>
      </c>
      <c r="AM12" t="str">
        <f t="shared" ref="AM12" si="38">VLOOKUP(AL12,$A:$B,2,0)</f>
        <v>Stu</v>
      </c>
      <c r="AN12">
        <v>76</v>
      </c>
      <c r="AO12">
        <v>54</v>
      </c>
      <c r="AP12">
        <v>14</v>
      </c>
      <c r="AQ12">
        <f>-AQ11</f>
        <v>5</v>
      </c>
      <c r="AR12">
        <f>AR11</f>
        <v>4</v>
      </c>
      <c r="AS12">
        <f t="shared" ref="AS12" si="39">ROUND(AN12/AP12*18,0)</f>
        <v>98</v>
      </c>
      <c r="AT12">
        <f t="shared" ref="AT12" si="40">ROUND(AO12/AP12*18,0)</f>
        <v>69</v>
      </c>
      <c r="AU12" t="str">
        <f t="shared" ref="AU12" si="41">IF(AQ12&gt;0,"W",IF(AQ12=0,"T","L"))</f>
        <v>W</v>
      </c>
      <c r="AX12">
        <f>COUNTIF(Players!B:B,A12)</f>
        <v>1</v>
      </c>
    </row>
    <row r="13" spans="1:50" x14ac:dyDescent="0.2">
      <c r="A13" t="s">
        <v>17</v>
      </c>
      <c r="B13" t="s">
        <v>45</v>
      </c>
      <c r="C13" s="1">
        <f t="shared" si="0"/>
        <v>1</v>
      </c>
      <c r="D13" s="1">
        <f t="shared" si="0"/>
        <v>2</v>
      </c>
      <c r="E13" s="1">
        <f t="shared" si="0"/>
        <v>0</v>
      </c>
      <c r="F13" s="2">
        <f t="shared" si="1"/>
        <v>81</v>
      </c>
      <c r="G13" s="1">
        <f t="shared" si="2"/>
        <v>70</v>
      </c>
      <c r="H13" s="1">
        <f t="shared" si="3"/>
        <v>3</v>
      </c>
      <c r="I13" s="1">
        <f t="shared" si="4"/>
        <v>1</v>
      </c>
      <c r="J13" s="1">
        <f t="shared" si="5"/>
        <v>13</v>
      </c>
      <c r="K13" s="1">
        <f t="shared" si="6"/>
        <v>6</v>
      </c>
      <c r="L13" s="1">
        <f t="shared" si="7"/>
        <v>9</v>
      </c>
      <c r="M13" s="1">
        <f t="shared" si="8"/>
        <v>81</v>
      </c>
      <c r="N13" s="1">
        <f t="shared" si="9"/>
        <v>11</v>
      </c>
      <c r="P13" t="s">
        <v>18</v>
      </c>
      <c r="Q13" t="str">
        <f t="shared" ref="Q13:Q15" si="42">VLOOKUP(P13,$A:$B,2,0)</f>
        <v>Wes</v>
      </c>
      <c r="R13">
        <v>55</v>
      </c>
      <c r="S13">
        <v>54</v>
      </c>
      <c r="T13">
        <v>15</v>
      </c>
      <c r="U13">
        <f>U12</f>
        <v>4</v>
      </c>
      <c r="V13">
        <f>V12</f>
        <v>3</v>
      </c>
      <c r="W13">
        <f t="shared" ref="W13:W15" si="43">ROUND(R13/T13*18,0)</f>
        <v>66</v>
      </c>
      <c r="X13">
        <f t="shared" ref="X13:X15" si="44">ROUND(S13/T13*18,0)</f>
        <v>65</v>
      </c>
      <c r="Y13" t="str">
        <f t="shared" ref="Y13:Y15" si="45">IF(U13&gt;0,"W",IF(U13=0,"T","L"))</f>
        <v>W</v>
      </c>
      <c r="AA13" t="s">
        <v>7</v>
      </c>
      <c r="AB13" t="str">
        <f t="shared" ref="AB13:AB15" si="46">VLOOKUP(AA13,$A:$B,2,0)</f>
        <v>Wes</v>
      </c>
      <c r="AC13">
        <v>97</v>
      </c>
      <c r="AD13">
        <v>63</v>
      </c>
      <c r="AE13">
        <v>15</v>
      </c>
      <c r="AF13">
        <f>AF12</f>
        <v>-4</v>
      </c>
      <c r="AG13">
        <f>AG12</f>
        <v>3</v>
      </c>
      <c r="AH13">
        <f t="shared" ref="AH13:AH15" si="47">ROUND(AC13/AE13*18,0)</f>
        <v>116</v>
      </c>
      <c r="AI13">
        <f t="shared" ref="AI13:AI15" si="48">ROUND(AD13/AE13*18,0)</f>
        <v>76</v>
      </c>
      <c r="AJ13" t="str">
        <f t="shared" ref="AJ13:AJ15" si="49">IF(AF13&gt;0,"W",IF(AF13=0,"T","L"))</f>
        <v>L</v>
      </c>
      <c r="AX13">
        <f>COUNTIF(Players!B:B,A13)</f>
        <v>1</v>
      </c>
    </row>
    <row r="14" spans="1:50" x14ac:dyDescent="0.2">
      <c r="A14" t="s">
        <v>57</v>
      </c>
      <c r="B14" t="s">
        <v>45</v>
      </c>
      <c r="C14" s="1">
        <f t="shared" si="0"/>
        <v>1</v>
      </c>
      <c r="D14" s="1">
        <f t="shared" si="0"/>
        <v>2</v>
      </c>
      <c r="E14" s="1">
        <f t="shared" si="0"/>
        <v>0</v>
      </c>
      <c r="F14" s="2">
        <f t="shared" si="1"/>
        <v>92.5</v>
      </c>
      <c r="G14" s="1">
        <f t="shared" si="2"/>
        <v>71.5</v>
      </c>
      <c r="H14" s="1">
        <f t="shared" si="3"/>
        <v>1</v>
      </c>
      <c r="I14" s="1">
        <f t="shared" si="4"/>
        <v>1</v>
      </c>
      <c r="J14" s="1">
        <f t="shared" si="5"/>
        <v>13</v>
      </c>
      <c r="K14" s="1">
        <f t="shared" si="6"/>
        <v>8</v>
      </c>
      <c r="L14" s="1">
        <f t="shared" si="7"/>
        <v>11</v>
      </c>
      <c r="M14" s="1">
        <f t="shared" si="8"/>
        <v>75</v>
      </c>
      <c r="N14" s="1">
        <f t="shared" si="9"/>
        <v>13</v>
      </c>
      <c r="P14" t="s">
        <v>37</v>
      </c>
      <c r="Q14" t="str">
        <f t="shared" si="42"/>
        <v>Stu</v>
      </c>
      <c r="R14">
        <v>58</v>
      </c>
      <c r="S14">
        <v>57</v>
      </c>
      <c r="T14">
        <v>15</v>
      </c>
      <c r="U14">
        <f>-U12</f>
        <v>-4</v>
      </c>
      <c r="V14">
        <f>V12</f>
        <v>3</v>
      </c>
      <c r="W14">
        <f t="shared" si="43"/>
        <v>70</v>
      </c>
      <c r="X14">
        <f t="shared" si="44"/>
        <v>68</v>
      </c>
      <c r="Y14" t="str">
        <f t="shared" si="45"/>
        <v>L</v>
      </c>
      <c r="AA14" t="s">
        <v>43</v>
      </c>
      <c r="AB14" t="str">
        <f t="shared" si="46"/>
        <v>Stu</v>
      </c>
      <c r="AC14">
        <v>80</v>
      </c>
      <c r="AD14">
        <v>59</v>
      </c>
      <c r="AE14">
        <v>15</v>
      </c>
      <c r="AF14">
        <f>-AF12</f>
        <v>4</v>
      </c>
      <c r="AG14">
        <f>AG12</f>
        <v>3</v>
      </c>
      <c r="AH14">
        <f t="shared" si="47"/>
        <v>96</v>
      </c>
      <c r="AI14">
        <f t="shared" si="48"/>
        <v>71</v>
      </c>
      <c r="AJ14" t="str">
        <f t="shared" si="49"/>
        <v>W</v>
      </c>
      <c r="AL14" t="s">
        <v>7</v>
      </c>
      <c r="AM14" t="str">
        <f>VLOOKUP(AL14,$A:$B,2,0)</f>
        <v>Wes</v>
      </c>
      <c r="AN14">
        <v>91</v>
      </c>
      <c r="AO14">
        <v>68</v>
      </c>
      <c r="AP14">
        <v>15</v>
      </c>
      <c r="AQ14">
        <v>4</v>
      </c>
      <c r="AR14">
        <v>3</v>
      </c>
      <c r="AS14">
        <f>ROUND(AN14/AP14*18,0)</f>
        <v>109</v>
      </c>
      <c r="AT14">
        <f>ROUND(AO14/AP14*18,0)</f>
        <v>82</v>
      </c>
      <c r="AU14" t="str">
        <f>IF(AQ14&gt;0,"W",IF(AQ14=0,"T","L"))</f>
        <v>W</v>
      </c>
      <c r="AX14">
        <f>COUNTIF(Players!B:B,A14)</f>
        <v>1</v>
      </c>
    </row>
    <row r="15" spans="1:50" x14ac:dyDescent="0.2">
      <c r="A15" t="s">
        <v>12</v>
      </c>
      <c r="B15" t="s">
        <v>44</v>
      </c>
      <c r="C15" s="1">
        <f t="shared" si="0"/>
        <v>1</v>
      </c>
      <c r="D15" s="1">
        <f t="shared" si="0"/>
        <v>2</v>
      </c>
      <c r="E15" s="1">
        <f t="shared" si="0"/>
        <v>0</v>
      </c>
      <c r="F15" s="2">
        <f t="shared" si="1"/>
        <v>102.5</v>
      </c>
      <c r="G15" s="1">
        <f t="shared" si="2"/>
        <v>69</v>
      </c>
      <c r="H15" s="1">
        <f t="shared" si="3"/>
        <v>-3</v>
      </c>
      <c r="I15" s="1">
        <f t="shared" si="4"/>
        <v>1</v>
      </c>
      <c r="J15" s="1">
        <f t="shared" si="5"/>
        <v>13</v>
      </c>
      <c r="K15" s="1">
        <f t="shared" si="6"/>
        <v>3</v>
      </c>
      <c r="L15" s="1">
        <f t="shared" si="7"/>
        <v>14</v>
      </c>
      <c r="M15" s="1">
        <f t="shared" si="8"/>
        <v>74</v>
      </c>
      <c r="N15" s="1">
        <f t="shared" si="9"/>
        <v>14</v>
      </c>
      <c r="P15" t="s">
        <v>1</v>
      </c>
      <c r="Q15" t="str">
        <f t="shared" si="42"/>
        <v>Stu</v>
      </c>
      <c r="R15">
        <v>58</v>
      </c>
      <c r="S15">
        <v>57</v>
      </c>
      <c r="T15">
        <v>15</v>
      </c>
      <c r="U15">
        <f>U14</f>
        <v>-4</v>
      </c>
      <c r="V15">
        <f>V14</f>
        <v>3</v>
      </c>
      <c r="W15">
        <f t="shared" si="43"/>
        <v>70</v>
      </c>
      <c r="X15">
        <f t="shared" si="44"/>
        <v>68</v>
      </c>
      <c r="Y15" t="str">
        <f t="shared" si="45"/>
        <v>L</v>
      </c>
      <c r="AA15" t="s">
        <v>39</v>
      </c>
      <c r="AB15" t="str">
        <f t="shared" si="46"/>
        <v>Stu</v>
      </c>
      <c r="AC15">
        <v>92</v>
      </c>
      <c r="AD15">
        <v>58</v>
      </c>
      <c r="AE15">
        <v>15</v>
      </c>
      <c r="AF15">
        <f>AF14</f>
        <v>4</v>
      </c>
      <c r="AG15">
        <f>AG14</f>
        <v>3</v>
      </c>
      <c r="AH15">
        <f t="shared" si="47"/>
        <v>110</v>
      </c>
      <c r="AI15">
        <f t="shared" si="48"/>
        <v>70</v>
      </c>
      <c r="AJ15" t="str">
        <f t="shared" si="49"/>
        <v>W</v>
      </c>
      <c r="AL15" t="s">
        <v>46</v>
      </c>
      <c r="AM15" t="str">
        <f t="shared" ref="AM15" si="50">VLOOKUP(AL15,$A:$B,2,0)</f>
        <v>Stu</v>
      </c>
      <c r="AN15">
        <v>110</v>
      </c>
      <c r="AO15">
        <v>78</v>
      </c>
      <c r="AP15">
        <v>15</v>
      </c>
      <c r="AQ15">
        <f>-AQ14</f>
        <v>-4</v>
      </c>
      <c r="AR15">
        <f>AR14</f>
        <v>3</v>
      </c>
      <c r="AS15">
        <f t="shared" ref="AS15" si="51">ROUND(AN15/AP15*18,0)</f>
        <v>132</v>
      </c>
      <c r="AT15">
        <f t="shared" ref="AT15" si="52">ROUND(AO15/AP15*18,0)</f>
        <v>94</v>
      </c>
      <c r="AU15" t="str">
        <f t="shared" ref="AU15" si="53">IF(AQ15&gt;0,"W",IF(AQ15=0,"T","L"))</f>
        <v>L</v>
      </c>
      <c r="AX15">
        <f>COUNTIF(Players!B:B,A15)</f>
        <v>1</v>
      </c>
    </row>
    <row r="16" spans="1:50" x14ac:dyDescent="0.2">
      <c r="A16" t="s">
        <v>55</v>
      </c>
      <c r="B16" t="s">
        <v>45</v>
      </c>
      <c r="C16" s="1">
        <f t="shared" si="0"/>
        <v>1</v>
      </c>
      <c r="D16" s="1">
        <f t="shared" si="0"/>
        <v>1</v>
      </c>
      <c r="E16" s="1">
        <f t="shared" si="0"/>
        <v>1</v>
      </c>
      <c r="F16" s="2">
        <f t="shared" si="1"/>
        <v>100.5</v>
      </c>
      <c r="G16" s="1">
        <f t="shared" si="2"/>
        <v>74</v>
      </c>
      <c r="H16" s="1">
        <f t="shared" si="3"/>
        <v>-4</v>
      </c>
      <c r="I16" s="1">
        <f t="shared" si="4"/>
        <v>1.5</v>
      </c>
      <c r="J16" s="1">
        <f t="shared" si="5"/>
        <v>10</v>
      </c>
      <c r="K16" s="1">
        <f t="shared" si="6"/>
        <v>14</v>
      </c>
      <c r="L16" s="1">
        <f t="shared" si="7"/>
        <v>16</v>
      </c>
      <c r="M16" s="1">
        <f t="shared" si="8"/>
        <v>68</v>
      </c>
      <c r="N16" s="1">
        <f t="shared" si="9"/>
        <v>15</v>
      </c>
      <c r="AX16">
        <f>COUNTIF(Players!B:B,A16)</f>
        <v>1</v>
      </c>
    </row>
    <row r="17" spans="1:50" x14ac:dyDescent="0.2">
      <c r="A17" t="s">
        <v>19</v>
      </c>
      <c r="B17" t="s">
        <v>44</v>
      </c>
      <c r="C17" s="1">
        <f t="shared" si="0"/>
        <v>1</v>
      </c>
      <c r="D17" s="1">
        <f t="shared" si="0"/>
        <v>2</v>
      </c>
      <c r="E17" s="1">
        <f t="shared" si="0"/>
        <v>0</v>
      </c>
      <c r="F17" s="2">
        <f t="shared" si="1"/>
        <v>94.5</v>
      </c>
      <c r="G17" s="1">
        <f t="shared" si="2"/>
        <v>70</v>
      </c>
      <c r="H17" s="1">
        <f t="shared" si="3"/>
        <v>-5</v>
      </c>
      <c r="I17" s="1">
        <f t="shared" si="4"/>
        <v>1</v>
      </c>
      <c r="J17" s="1">
        <f t="shared" si="5"/>
        <v>13</v>
      </c>
      <c r="K17" s="1">
        <f t="shared" si="6"/>
        <v>6</v>
      </c>
      <c r="L17" s="1">
        <f t="shared" si="7"/>
        <v>18</v>
      </c>
      <c r="M17" s="1">
        <f t="shared" si="8"/>
        <v>63</v>
      </c>
      <c r="N17" s="1">
        <f t="shared" si="9"/>
        <v>16</v>
      </c>
      <c r="P17" t="s">
        <v>15</v>
      </c>
      <c r="Q17" t="str">
        <f>VLOOKUP(P17,$A:$B,2,0)</f>
        <v>Wes</v>
      </c>
      <c r="R17">
        <v>79</v>
      </c>
      <c r="S17">
        <v>73</v>
      </c>
      <c r="T17">
        <v>18</v>
      </c>
      <c r="U17">
        <v>0</v>
      </c>
      <c r="V17">
        <v>0</v>
      </c>
      <c r="W17">
        <f>ROUND(R17/T17*18,0)</f>
        <v>79</v>
      </c>
      <c r="X17">
        <f>ROUND(S17/T17*18,0)</f>
        <v>73</v>
      </c>
      <c r="Y17" t="str">
        <f>IF(U17&gt;0,"W",IF(U17=0,"T","L"))</f>
        <v>T</v>
      </c>
      <c r="AA17" t="s">
        <v>57</v>
      </c>
      <c r="AB17" t="str">
        <f>VLOOKUP(AA17,$A:$B,2,0)</f>
        <v>Wes</v>
      </c>
      <c r="AC17">
        <v>82</v>
      </c>
      <c r="AD17">
        <v>62</v>
      </c>
      <c r="AE17">
        <v>17</v>
      </c>
      <c r="AF17">
        <v>-2</v>
      </c>
      <c r="AG17">
        <v>1</v>
      </c>
      <c r="AH17">
        <f>ROUND(AC17/AE17*18,0)</f>
        <v>87</v>
      </c>
      <c r="AI17">
        <f>ROUND(AD17/AE17*18,0)</f>
        <v>66</v>
      </c>
      <c r="AJ17" t="str">
        <f>IF(AF17&gt;0,"W",IF(AF17=0,"T","L"))</f>
        <v>L</v>
      </c>
      <c r="AL17" t="s">
        <v>15</v>
      </c>
      <c r="AM17" t="str">
        <f>VLOOKUP(AL17,$A:$B,2,0)</f>
        <v>Wes</v>
      </c>
      <c r="AN17">
        <v>86</v>
      </c>
      <c r="AO17">
        <v>69</v>
      </c>
      <c r="AP17">
        <v>15</v>
      </c>
      <c r="AQ17">
        <v>-5</v>
      </c>
      <c r="AR17">
        <v>3</v>
      </c>
      <c r="AS17">
        <f>ROUND(AN17/AP17*18,0)</f>
        <v>103</v>
      </c>
      <c r="AT17">
        <f>ROUND(AO17/AP17*18,0)</f>
        <v>83</v>
      </c>
      <c r="AU17" t="str">
        <f>IF(AQ17&gt;0,"W",IF(AQ17=0,"T","L"))</f>
        <v>L</v>
      </c>
      <c r="AX17">
        <f>COUNTIF(Players!B:B,A17)</f>
        <v>1</v>
      </c>
    </row>
    <row r="18" spans="1:50" x14ac:dyDescent="0.2">
      <c r="A18" t="s">
        <v>14</v>
      </c>
      <c r="B18" t="s">
        <v>44</v>
      </c>
      <c r="C18" s="1">
        <f t="shared" si="0"/>
        <v>1</v>
      </c>
      <c r="D18" s="1">
        <f t="shared" si="0"/>
        <v>2</v>
      </c>
      <c r="E18" s="1">
        <f t="shared" si="0"/>
        <v>0</v>
      </c>
      <c r="F18" s="2">
        <f t="shared" si="1"/>
        <v>85.5</v>
      </c>
      <c r="G18" s="1">
        <f t="shared" si="2"/>
        <v>72.5</v>
      </c>
      <c r="H18" s="1">
        <f t="shared" si="3"/>
        <v>-4</v>
      </c>
      <c r="I18" s="1">
        <f t="shared" si="4"/>
        <v>1</v>
      </c>
      <c r="J18" s="1">
        <f t="shared" si="5"/>
        <v>13</v>
      </c>
      <c r="K18" s="1">
        <f t="shared" si="6"/>
        <v>11</v>
      </c>
      <c r="L18" s="1">
        <f t="shared" si="7"/>
        <v>16</v>
      </c>
      <c r="M18" s="1">
        <f t="shared" si="8"/>
        <v>62</v>
      </c>
      <c r="N18" s="1">
        <f t="shared" si="9"/>
        <v>17</v>
      </c>
      <c r="P18" t="s">
        <v>55</v>
      </c>
      <c r="Q18" t="str">
        <f t="shared" ref="Q18:Q20" si="54">VLOOKUP(P18,$A:$B,2,0)</f>
        <v>Wes</v>
      </c>
      <c r="R18">
        <f>R17</f>
        <v>79</v>
      </c>
      <c r="S18">
        <f>S17</f>
        <v>73</v>
      </c>
      <c r="T18">
        <f>T17</f>
        <v>18</v>
      </c>
      <c r="U18">
        <f>U17</f>
        <v>0</v>
      </c>
      <c r="V18">
        <f>V17</f>
        <v>0</v>
      </c>
      <c r="W18">
        <f t="shared" ref="W18:W20" si="55">ROUND(R18/T18*18,0)</f>
        <v>79</v>
      </c>
      <c r="X18">
        <f t="shared" ref="X18:X20" si="56">ROUND(S18/T18*18,0)</f>
        <v>73</v>
      </c>
      <c r="Y18" t="str">
        <f t="shared" ref="Y18:Y20" si="57">IF(U18&gt;0,"W",IF(U18=0,"T","L"))</f>
        <v>T</v>
      </c>
      <c r="AA18" t="s">
        <v>4</v>
      </c>
      <c r="AB18" t="str">
        <f t="shared" ref="AB18:AB20" si="58">VLOOKUP(AA18,$A:$B,2,0)</f>
        <v>Wes</v>
      </c>
      <c r="AC18">
        <v>83</v>
      </c>
      <c r="AD18">
        <v>66</v>
      </c>
      <c r="AE18">
        <v>17</v>
      </c>
      <c r="AF18">
        <f>AF17</f>
        <v>-2</v>
      </c>
      <c r="AG18">
        <f>AG17</f>
        <v>1</v>
      </c>
      <c r="AH18">
        <f t="shared" ref="AH18:AH20" si="59">ROUND(AC18/AE18*18,0)</f>
        <v>88</v>
      </c>
      <c r="AI18">
        <f t="shared" ref="AI18:AI20" si="60">ROUND(AD18/AE18*18,0)</f>
        <v>70</v>
      </c>
      <c r="AJ18" t="str">
        <f t="shared" ref="AJ18:AJ20" si="61">IF(AF18&gt;0,"W",IF(AF18=0,"T","L"))</f>
        <v>L</v>
      </c>
      <c r="AL18" t="s">
        <v>16</v>
      </c>
      <c r="AM18" t="str">
        <f t="shared" ref="AM18" si="62">VLOOKUP(AL18,$A:$B,2,0)</f>
        <v>Stu</v>
      </c>
      <c r="AN18">
        <v>80</v>
      </c>
      <c r="AO18">
        <v>67</v>
      </c>
      <c r="AP18">
        <v>15</v>
      </c>
      <c r="AQ18">
        <f>-AQ17</f>
        <v>5</v>
      </c>
      <c r="AR18">
        <f>AR17</f>
        <v>3</v>
      </c>
      <c r="AS18">
        <f t="shared" ref="AS18" si="63">ROUND(AN18/AP18*18,0)</f>
        <v>96</v>
      </c>
      <c r="AT18">
        <f t="shared" ref="AT18" si="64">ROUND(AO18/AP18*18,0)</f>
        <v>80</v>
      </c>
      <c r="AU18" t="str">
        <f t="shared" ref="AU18" si="65">IF(AQ18&gt;0,"W",IF(AQ18=0,"T","L"))</f>
        <v>W</v>
      </c>
      <c r="AX18">
        <f>COUNTIF(Players!B:B,A18)</f>
        <v>1</v>
      </c>
    </row>
    <row r="19" spans="1:50" x14ac:dyDescent="0.2">
      <c r="A19" t="s">
        <v>7</v>
      </c>
      <c r="B19" t="s">
        <v>45</v>
      </c>
      <c r="C19" s="1">
        <f t="shared" si="0"/>
        <v>1</v>
      </c>
      <c r="D19" s="1">
        <f t="shared" si="0"/>
        <v>2</v>
      </c>
      <c r="E19" s="1">
        <f t="shared" si="0"/>
        <v>0</v>
      </c>
      <c r="F19" s="2">
        <f t="shared" si="1"/>
        <v>112.5</v>
      </c>
      <c r="G19" s="1">
        <f t="shared" si="2"/>
        <v>79</v>
      </c>
      <c r="H19" s="1">
        <f t="shared" si="3"/>
        <v>-1</v>
      </c>
      <c r="I19" s="1">
        <f t="shared" si="4"/>
        <v>1</v>
      </c>
      <c r="J19" s="1">
        <f t="shared" si="5"/>
        <v>13</v>
      </c>
      <c r="K19" s="1">
        <f t="shared" si="6"/>
        <v>21</v>
      </c>
      <c r="L19" s="1">
        <f t="shared" si="7"/>
        <v>12</v>
      </c>
      <c r="M19" s="1">
        <f t="shared" si="8"/>
        <v>60</v>
      </c>
      <c r="N19" s="1">
        <f t="shared" si="9"/>
        <v>18</v>
      </c>
      <c r="P19" t="s">
        <v>40</v>
      </c>
      <c r="Q19" t="str">
        <f t="shared" si="54"/>
        <v>Stu</v>
      </c>
      <c r="R19">
        <v>78</v>
      </c>
      <c r="S19">
        <v>73</v>
      </c>
      <c r="T19">
        <v>18</v>
      </c>
      <c r="U19">
        <f>-U17</f>
        <v>0</v>
      </c>
      <c r="V19">
        <f>V17</f>
        <v>0</v>
      </c>
      <c r="W19">
        <f t="shared" si="55"/>
        <v>78</v>
      </c>
      <c r="X19">
        <f t="shared" si="56"/>
        <v>73</v>
      </c>
      <c r="Y19" t="str">
        <f t="shared" si="57"/>
        <v>T</v>
      </c>
      <c r="AA19" t="s">
        <v>19</v>
      </c>
      <c r="AB19" t="str">
        <f t="shared" si="58"/>
        <v>Stu</v>
      </c>
      <c r="AC19">
        <v>82</v>
      </c>
      <c r="AD19">
        <v>59</v>
      </c>
      <c r="AE19">
        <v>17</v>
      </c>
      <c r="AF19">
        <f>-AF17</f>
        <v>2</v>
      </c>
      <c r="AG19">
        <f>AG17</f>
        <v>1</v>
      </c>
      <c r="AH19">
        <f t="shared" si="59"/>
        <v>87</v>
      </c>
      <c r="AI19">
        <f t="shared" si="60"/>
        <v>62</v>
      </c>
      <c r="AJ19" t="str">
        <f t="shared" si="61"/>
        <v>W</v>
      </c>
      <c r="AX19">
        <f>COUNTIF(Players!B:B,A19)</f>
        <v>1</v>
      </c>
    </row>
    <row r="20" spans="1:50" x14ac:dyDescent="0.2">
      <c r="A20" t="s">
        <v>48</v>
      </c>
      <c r="B20" t="s">
        <v>45</v>
      </c>
      <c r="C20" s="1">
        <f t="shared" si="0"/>
        <v>1</v>
      </c>
      <c r="D20" s="1">
        <f t="shared" si="0"/>
        <v>2</v>
      </c>
      <c r="E20" s="1">
        <f t="shared" si="0"/>
        <v>0</v>
      </c>
      <c r="F20" s="2">
        <f t="shared" si="1"/>
        <v>75.5</v>
      </c>
      <c r="G20" s="1">
        <f t="shared" si="2"/>
        <v>76.5</v>
      </c>
      <c r="H20" s="1">
        <f t="shared" si="3"/>
        <v>-5</v>
      </c>
      <c r="I20" s="1">
        <f t="shared" si="4"/>
        <v>1</v>
      </c>
      <c r="J20" s="1">
        <f t="shared" si="5"/>
        <v>13</v>
      </c>
      <c r="K20" s="1">
        <f t="shared" si="6"/>
        <v>19</v>
      </c>
      <c r="L20" s="1">
        <f t="shared" si="7"/>
        <v>18</v>
      </c>
      <c r="M20" s="1">
        <f t="shared" si="8"/>
        <v>50</v>
      </c>
      <c r="N20" s="1">
        <f t="shared" si="9"/>
        <v>19</v>
      </c>
      <c r="P20" t="s">
        <v>16</v>
      </c>
      <c r="Q20" t="str">
        <f t="shared" si="54"/>
        <v>Stu</v>
      </c>
      <c r="R20">
        <f>R19</f>
        <v>78</v>
      </c>
      <c r="S20">
        <f>S19</f>
        <v>73</v>
      </c>
      <c r="T20">
        <f>T19</f>
        <v>18</v>
      </c>
      <c r="U20">
        <f>U19</f>
        <v>0</v>
      </c>
      <c r="V20">
        <f>V19</f>
        <v>0</v>
      </c>
      <c r="W20">
        <f t="shared" si="55"/>
        <v>78</v>
      </c>
      <c r="X20">
        <f t="shared" si="56"/>
        <v>73</v>
      </c>
      <c r="Y20" t="str">
        <f t="shared" si="57"/>
        <v>T</v>
      </c>
      <c r="AA20" t="s">
        <v>12</v>
      </c>
      <c r="AB20" t="str">
        <f t="shared" si="58"/>
        <v>Stu</v>
      </c>
      <c r="AC20">
        <v>94</v>
      </c>
      <c r="AD20">
        <v>59</v>
      </c>
      <c r="AE20">
        <v>17</v>
      </c>
      <c r="AF20">
        <f>AF19</f>
        <v>2</v>
      </c>
      <c r="AG20">
        <f>AG19</f>
        <v>1</v>
      </c>
      <c r="AH20">
        <f t="shared" si="59"/>
        <v>100</v>
      </c>
      <c r="AI20">
        <f t="shared" si="60"/>
        <v>62</v>
      </c>
      <c r="AJ20" t="str">
        <f t="shared" si="61"/>
        <v>W</v>
      </c>
      <c r="AL20" t="s">
        <v>17</v>
      </c>
      <c r="AM20" t="str">
        <f>VLOOKUP(AL20,$A:$B,2,0)</f>
        <v>Wes</v>
      </c>
      <c r="AN20">
        <v>83</v>
      </c>
      <c r="AO20">
        <v>73</v>
      </c>
      <c r="AP20">
        <v>18</v>
      </c>
      <c r="AQ20">
        <v>-1</v>
      </c>
      <c r="AR20">
        <v>0</v>
      </c>
      <c r="AS20">
        <f>ROUND(AN20/AP20*18,0)</f>
        <v>83</v>
      </c>
      <c r="AT20">
        <f>ROUND(AO20/AP20*18,0)</f>
        <v>73</v>
      </c>
      <c r="AU20" t="str">
        <f>IF(AQ20&gt;0,"W",IF(AQ20=0,"T","L"))</f>
        <v>L</v>
      </c>
      <c r="AX20">
        <f>COUNTIF(Players!B:B,A20)</f>
        <v>1</v>
      </c>
    </row>
    <row r="21" spans="1:50" x14ac:dyDescent="0.2">
      <c r="A21" t="s">
        <v>1</v>
      </c>
      <c r="B21" t="s">
        <v>44</v>
      </c>
      <c r="C21" s="1">
        <f t="shared" si="0"/>
        <v>1</v>
      </c>
      <c r="D21" s="1">
        <f t="shared" si="0"/>
        <v>2</v>
      </c>
      <c r="E21" s="1">
        <f t="shared" si="0"/>
        <v>0</v>
      </c>
      <c r="F21" s="2">
        <f t="shared" si="1"/>
        <v>72.5</v>
      </c>
      <c r="G21" s="1">
        <f t="shared" si="2"/>
        <v>74.5</v>
      </c>
      <c r="H21" s="1">
        <f t="shared" si="3"/>
        <v>-7</v>
      </c>
      <c r="I21" s="1">
        <f t="shared" si="4"/>
        <v>1</v>
      </c>
      <c r="J21" s="1">
        <f t="shared" si="5"/>
        <v>13</v>
      </c>
      <c r="K21" s="1">
        <f t="shared" si="6"/>
        <v>17</v>
      </c>
      <c r="L21" s="1">
        <f t="shared" si="7"/>
        <v>20</v>
      </c>
      <c r="M21" s="1">
        <f t="shared" si="8"/>
        <v>48</v>
      </c>
      <c r="N21" s="1">
        <f t="shared" si="9"/>
        <v>20</v>
      </c>
      <c r="AL21" t="s">
        <v>14</v>
      </c>
      <c r="AM21" t="str">
        <f t="shared" ref="AM21" si="66">VLOOKUP(AL21,$A:$B,2,0)</f>
        <v>Stu</v>
      </c>
      <c r="AN21">
        <v>90</v>
      </c>
      <c r="AO21">
        <v>77</v>
      </c>
      <c r="AP21">
        <v>18</v>
      </c>
      <c r="AQ21">
        <f>-AQ20</f>
        <v>1</v>
      </c>
      <c r="AR21">
        <f>AR20</f>
        <v>0</v>
      </c>
      <c r="AS21">
        <f t="shared" ref="AS21" si="67">ROUND(AN21/AP21*18,0)</f>
        <v>90</v>
      </c>
      <c r="AT21">
        <f t="shared" ref="AT21" si="68">ROUND(AO21/AP21*18,0)</f>
        <v>77</v>
      </c>
      <c r="AU21" t="str">
        <f t="shared" ref="AU21" si="69">IF(AQ21&gt;0,"W",IF(AQ21=0,"T","L"))</f>
        <v>W</v>
      </c>
      <c r="AX21">
        <f>COUNTIF(Players!B:B,A21)</f>
        <v>1</v>
      </c>
    </row>
    <row r="22" spans="1:50" x14ac:dyDescent="0.2">
      <c r="A22" t="s">
        <v>0</v>
      </c>
      <c r="B22" t="s">
        <v>45</v>
      </c>
      <c r="C22" s="1">
        <f t="shared" si="0"/>
        <v>1</v>
      </c>
      <c r="D22" s="1">
        <f t="shared" si="0"/>
        <v>2</v>
      </c>
      <c r="E22" s="1">
        <f t="shared" si="0"/>
        <v>0</v>
      </c>
      <c r="F22" s="2">
        <f t="shared" si="1"/>
        <v>96.5</v>
      </c>
      <c r="G22" s="1">
        <f t="shared" si="2"/>
        <v>76</v>
      </c>
      <c r="H22" s="1">
        <f t="shared" si="3"/>
        <v>-10</v>
      </c>
      <c r="I22" s="1">
        <f t="shared" si="4"/>
        <v>1</v>
      </c>
      <c r="J22" s="1">
        <f t="shared" si="5"/>
        <v>13</v>
      </c>
      <c r="K22" s="1">
        <f t="shared" si="6"/>
        <v>18</v>
      </c>
      <c r="L22" s="1">
        <f t="shared" si="7"/>
        <v>23</v>
      </c>
      <c r="M22" s="1">
        <f t="shared" si="8"/>
        <v>41</v>
      </c>
      <c r="N22" s="1">
        <f t="shared" si="9"/>
        <v>21</v>
      </c>
      <c r="P22" t="s">
        <v>68</v>
      </c>
      <c r="Q22" t="str">
        <f>VLOOKUP(P22,$A:$B,2,0)</f>
        <v>Wes</v>
      </c>
      <c r="R22">
        <v>81</v>
      </c>
      <c r="S22">
        <v>75</v>
      </c>
      <c r="T22">
        <v>18</v>
      </c>
      <c r="U22">
        <v>2</v>
      </c>
      <c r="V22">
        <v>0</v>
      </c>
      <c r="W22">
        <f>ROUND(R22/T22*18,0)</f>
        <v>81</v>
      </c>
      <c r="X22">
        <f>ROUND(S22/T22*18,0)</f>
        <v>75</v>
      </c>
      <c r="Y22" t="str">
        <f>IF(U22&gt;0,"W",IF(U22=0,"T","L"))</f>
        <v>W</v>
      </c>
      <c r="AA22" t="s">
        <v>68</v>
      </c>
      <c r="AB22" t="str">
        <f>VLOOKUP(AA22,$A:$B,2,0)</f>
        <v>Wes</v>
      </c>
      <c r="AC22">
        <v>60</v>
      </c>
      <c r="AD22">
        <v>40</v>
      </c>
      <c r="AE22">
        <v>12</v>
      </c>
      <c r="AF22">
        <v>2</v>
      </c>
      <c r="AG22">
        <v>1</v>
      </c>
      <c r="AH22">
        <f>ROUND(AC22/AE22*18,0)</f>
        <v>90</v>
      </c>
      <c r="AI22">
        <f>ROUND(AD22/AE22*18,0)</f>
        <v>60</v>
      </c>
      <c r="AJ22" t="str">
        <f>IF(AF22&gt;0,"W",IF(AF22=0,"T","L"))</f>
        <v>W</v>
      </c>
      <c r="AX22">
        <f>COUNTIF(Players!B:B,A22)</f>
        <v>1</v>
      </c>
    </row>
    <row r="23" spans="1:50" x14ac:dyDescent="0.2">
      <c r="A23" t="s">
        <v>15</v>
      </c>
      <c r="B23" t="s">
        <v>45</v>
      </c>
      <c r="C23" s="1">
        <f t="shared" si="0"/>
        <v>0</v>
      </c>
      <c r="D23" s="1">
        <f t="shared" si="0"/>
        <v>2</v>
      </c>
      <c r="E23" s="1">
        <f t="shared" si="0"/>
        <v>1</v>
      </c>
      <c r="F23" s="2">
        <f t="shared" si="1"/>
        <v>93.5</v>
      </c>
      <c r="G23" s="1">
        <f t="shared" si="2"/>
        <v>74</v>
      </c>
      <c r="H23" s="1">
        <f t="shared" si="3"/>
        <v>-8</v>
      </c>
      <c r="I23" s="1">
        <f t="shared" si="4"/>
        <v>0.5</v>
      </c>
      <c r="J23" s="1">
        <f t="shared" si="5"/>
        <v>22</v>
      </c>
      <c r="K23" s="1">
        <f t="shared" si="6"/>
        <v>14</v>
      </c>
      <c r="L23" s="1">
        <f t="shared" si="7"/>
        <v>21</v>
      </c>
      <c r="M23" s="1">
        <f t="shared" si="8"/>
        <v>22</v>
      </c>
      <c r="N23" s="1">
        <f t="shared" si="9"/>
        <v>22</v>
      </c>
      <c r="P23" t="s">
        <v>0</v>
      </c>
      <c r="Q23" t="str">
        <f t="shared" ref="Q23:Q25" si="70">VLOOKUP(P23,$A:$B,2,0)</f>
        <v>Wes</v>
      </c>
      <c r="R23">
        <f>R22</f>
        <v>81</v>
      </c>
      <c r="S23">
        <f>S22</f>
        <v>75</v>
      </c>
      <c r="T23">
        <f>T22</f>
        <v>18</v>
      </c>
      <c r="U23">
        <f>U22</f>
        <v>2</v>
      </c>
      <c r="V23">
        <f>V22</f>
        <v>0</v>
      </c>
      <c r="W23">
        <f t="shared" ref="W23:W25" si="71">ROUND(R23/T23*18,0)</f>
        <v>81</v>
      </c>
      <c r="X23">
        <f t="shared" ref="X23:X25" si="72">ROUND(S23/T23*18,0)</f>
        <v>75</v>
      </c>
      <c r="Y23" t="str">
        <f t="shared" ref="Y23:Y25" si="73">IF(U23&gt;0,"W",IF(U23=0,"T","L"))</f>
        <v>W</v>
      </c>
      <c r="AA23" t="s">
        <v>18</v>
      </c>
      <c r="AB23" t="str">
        <f t="shared" ref="AB23:AB25" si="74">VLOOKUP(AA23,$A:$B,2,0)</f>
        <v>Wes</v>
      </c>
      <c r="AC23">
        <v>53</v>
      </c>
      <c r="AD23">
        <v>54</v>
      </c>
      <c r="AE23">
        <v>13</v>
      </c>
      <c r="AF23">
        <f>AF22</f>
        <v>2</v>
      </c>
      <c r="AG23">
        <f>AG22</f>
        <v>1</v>
      </c>
      <c r="AH23">
        <f t="shared" ref="AH23:AH25" si="75">ROUND(AC23/AE23*18,0)</f>
        <v>73</v>
      </c>
      <c r="AI23">
        <f t="shared" ref="AI23:AI25" si="76">ROUND(AD23/AE23*18,0)</f>
        <v>75</v>
      </c>
      <c r="AJ23" t="str">
        <f t="shared" ref="AJ23:AJ25" si="77">IF(AF23&gt;0,"W",IF(AF23=0,"T","L"))</f>
        <v>W</v>
      </c>
      <c r="AL23" t="s">
        <v>68</v>
      </c>
      <c r="AM23" t="str">
        <f>VLOOKUP(AL23,$A:$B,2,0)</f>
        <v>Wes</v>
      </c>
      <c r="AN23">
        <v>66</v>
      </c>
      <c r="AO23">
        <v>46</v>
      </c>
      <c r="AP23">
        <v>13</v>
      </c>
      <c r="AQ23">
        <v>7</v>
      </c>
      <c r="AR23">
        <v>5</v>
      </c>
      <c r="AS23">
        <f>ROUND(AN23/AP23*18,0)</f>
        <v>91</v>
      </c>
      <c r="AT23">
        <f>ROUND(AO23/AP23*18,0)</f>
        <v>64</v>
      </c>
      <c r="AU23" t="str">
        <f>IF(AQ23&gt;0,"W",IF(AQ23=0,"T","L"))</f>
        <v>W</v>
      </c>
      <c r="AX23">
        <f>COUNTIF(Players!B:B,A23)</f>
        <v>1</v>
      </c>
    </row>
    <row r="24" spans="1:50" x14ac:dyDescent="0.2">
      <c r="A24" t="s">
        <v>40</v>
      </c>
      <c r="B24" t="s">
        <v>44</v>
      </c>
      <c r="C24" s="1">
        <f t="shared" si="0"/>
        <v>0</v>
      </c>
      <c r="D24" s="1">
        <f t="shared" si="0"/>
        <v>2</v>
      </c>
      <c r="E24" s="1">
        <f t="shared" si="0"/>
        <v>1</v>
      </c>
      <c r="F24" s="2">
        <f t="shared" si="1"/>
        <v>108.5</v>
      </c>
      <c r="G24" s="1">
        <f t="shared" si="2"/>
        <v>81</v>
      </c>
      <c r="H24" s="1">
        <f t="shared" si="3"/>
        <v>-9</v>
      </c>
      <c r="I24" s="1">
        <f t="shared" si="4"/>
        <v>0.5</v>
      </c>
      <c r="J24" s="1">
        <f t="shared" si="5"/>
        <v>22</v>
      </c>
      <c r="K24" s="1">
        <f t="shared" si="6"/>
        <v>22</v>
      </c>
      <c r="L24" s="1">
        <f t="shared" si="7"/>
        <v>22</v>
      </c>
      <c r="M24" s="1">
        <f t="shared" si="8"/>
        <v>12</v>
      </c>
      <c r="N24" s="1">
        <f t="shared" si="9"/>
        <v>23</v>
      </c>
      <c r="P24" t="s">
        <v>19</v>
      </c>
      <c r="Q24" t="str">
        <f t="shared" si="70"/>
        <v>Stu</v>
      </c>
      <c r="R24">
        <v>85</v>
      </c>
      <c r="S24">
        <v>77</v>
      </c>
      <c r="T24">
        <v>18</v>
      </c>
      <c r="U24">
        <f>-U22</f>
        <v>-2</v>
      </c>
      <c r="V24">
        <f>V22</f>
        <v>0</v>
      </c>
      <c r="W24">
        <f t="shared" si="71"/>
        <v>85</v>
      </c>
      <c r="X24">
        <f t="shared" si="72"/>
        <v>77</v>
      </c>
      <c r="Y24" t="str">
        <f t="shared" si="73"/>
        <v>L</v>
      </c>
      <c r="AA24" t="s">
        <v>40</v>
      </c>
      <c r="AB24" t="str">
        <f t="shared" si="74"/>
        <v>Stu</v>
      </c>
      <c r="AC24">
        <v>72</v>
      </c>
      <c r="AD24">
        <v>53</v>
      </c>
      <c r="AE24">
        <v>12</v>
      </c>
      <c r="AF24">
        <f>-AF22</f>
        <v>-2</v>
      </c>
      <c r="AG24">
        <f>AG22</f>
        <v>1</v>
      </c>
      <c r="AH24">
        <f t="shared" si="75"/>
        <v>108</v>
      </c>
      <c r="AI24">
        <f t="shared" si="76"/>
        <v>80</v>
      </c>
      <c r="AJ24" t="str">
        <f t="shared" si="77"/>
        <v>L</v>
      </c>
      <c r="AL24" t="s">
        <v>40</v>
      </c>
      <c r="AM24" t="str">
        <f t="shared" ref="AM24" si="78">VLOOKUP(AL24,$A:$B,2,0)</f>
        <v>Stu</v>
      </c>
      <c r="AN24">
        <v>79</v>
      </c>
      <c r="AO24">
        <v>59</v>
      </c>
      <c r="AP24">
        <v>13</v>
      </c>
      <c r="AQ24">
        <f>-AQ23</f>
        <v>-7</v>
      </c>
      <c r="AR24">
        <f>AR23</f>
        <v>5</v>
      </c>
      <c r="AS24">
        <f t="shared" ref="AS24" si="79">ROUND(AN24/AP24*18,0)</f>
        <v>109</v>
      </c>
      <c r="AT24">
        <f t="shared" ref="AT24" si="80">ROUND(AO24/AP24*18,0)</f>
        <v>82</v>
      </c>
      <c r="AU24" t="str">
        <f t="shared" ref="AU24" si="81">IF(AQ24&gt;0,"W",IF(AQ24=0,"T","L"))</f>
        <v>L</v>
      </c>
      <c r="AX24">
        <f>COUNTIF(Players!B:B,A24)</f>
        <v>1</v>
      </c>
    </row>
    <row r="25" spans="1:50" x14ac:dyDescent="0.2">
      <c r="A25" t="s">
        <v>46</v>
      </c>
      <c r="B25" t="s">
        <v>44</v>
      </c>
      <c r="C25" s="1">
        <f t="shared" si="0"/>
        <v>0</v>
      </c>
      <c r="D25" s="1">
        <f t="shared" si="0"/>
        <v>3</v>
      </c>
      <c r="E25" s="1">
        <f t="shared" si="0"/>
        <v>0</v>
      </c>
      <c r="F25" s="2">
        <f t="shared" si="1"/>
        <v>128</v>
      </c>
      <c r="G25" s="1">
        <f t="shared" si="2"/>
        <v>88.5</v>
      </c>
      <c r="H25" s="1">
        <f t="shared" si="3"/>
        <v>-17</v>
      </c>
      <c r="I25" s="1">
        <f t="shared" si="4"/>
        <v>0</v>
      </c>
      <c r="J25" s="1">
        <f t="shared" si="5"/>
        <v>24</v>
      </c>
      <c r="K25" s="1">
        <f t="shared" si="6"/>
        <v>24</v>
      </c>
      <c r="L25" s="1">
        <f t="shared" si="7"/>
        <v>24</v>
      </c>
      <c r="M25" s="1">
        <f t="shared" si="8"/>
        <v>0</v>
      </c>
      <c r="N25" s="1">
        <f t="shared" si="9"/>
        <v>24</v>
      </c>
      <c r="P25" t="s">
        <v>39</v>
      </c>
      <c r="Q25" t="str">
        <f t="shared" si="70"/>
        <v>Stu</v>
      </c>
      <c r="R25">
        <f>R24</f>
        <v>85</v>
      </c>
      <c r="S25">
        <f>S24</f>
        <v>77</v>
      </c>
      <c r="T25">
        <f>T24</f>
        <v>18</v>
      </c>
      <c r="U25">
        <f>U24</f>
        <v>-2</v>
      </c>
      <c r="V25">
        <f>V24</f>
        <v>0</v>
      </c>
      <c r="W25">
        <f t="shared" si="71"/>
        <v>85</v>
      </c>
      <c r="X25">
        <f t="shared" si="72"/>
        <v>77</v>
      </c>
      <c r="Y25" t="str">
        <f t="shared" si="73"/>
        <v>L</v>
      </c>
      <c r="AA25" t="s">
        <v>14</v>
      </c>
      <c r="AB25" t="str">
        <f t="shared" si="74"/>
        <v>Stu</v>
      </c>
      <c r="AC25">
        <v>54</v>
      </c>
      <c r="AD25">
        <v>45</v>
      </c>
      <c r="AE25">
        <v>12</v>
      </c>
      <c r="AF25">
        <f>AF24</f>
        <v>-2</v>
      </c>
      <c r="AG25">
        <f>AG24</f>
        <v>1</v>
      </c>
      <c r="AH25">
        <f t="shared" si="75"/>
        <v>81</v>
      </c>
      <c r="AI25">
        <f t="shared" si="76"/>
        <v>68</v>
      </c>
      <c r="AJ25" t="str">
        <f t="shared" si="77"/>
        <v>L</v>
      </c>
      <c r="AX25">
        <f>COUNTIF(Players!B:B,A25)</f>
        <v>1</v>
      </c>
    </row>
    <row r="26" spans="1:50" x14ac:dyDescent="0.2">
      <c r="AL26" t="s">
        <v>10</v>
      </c>
      <c r="AM26" t="str">
        <f>VLOOKUP(AL26,$A:$B,2,0)</f>
        <v>Wes</v>
      </c>
      <c r="AN26">
        <v>68</v>
      </c>
      <c r="AO26">
        <v>52</v>
      </c>
      <c r="AP26">
        <v>14</v>
      </c>
      <c r="AQ26">
        <v>5</v>
      </c>
      <c r="AR26">
        <v>4</v>
      </c>
      <c r="AS26">
        <f>ROUND(AN26/AP26*18,0)</f>
        <v>87</v>
      </c>
      <c r="AT26">
        <f>ROUND(AO26/AP26*18,0)</f>
        <v>67</v>
      </c>
      <c r="AU26" t="str">
        <f>IF(AQ26&gt;0,"W",IF(AQ26=0,"T","L"))</f>
        <v>W</v>
      </c>
    </row>
    <row r="27" spans="1:50" x14ac:dyDescent="0.2">
      <c r="P27" t="s">
        <v>48</v>
      </c>
      <c r="Q27" t="str">
        <f>VLOOKUP(P27,$A:$B,2,0)</f>
        <v>Wes</v>
      </c>
      <c r="R27">
        <v>65</v>
      </c>
      <c r="S27">
        <v>61</v>
      </c>
      <c r="T27">
        <v>17</v>
      </c>
      <c r="U27">
        <v>3</v>
      </c>
      <c r="V27">
        <v>1</v>
      </c>
      <c r="W27">
        <f>ROUND(R27/T27*18,0)</f>
        <v>69</v>
      </c>
      <c r="X27">
        <f>ROUND(S27/T27*18,0)</f>
        <v>65</v>
      </c>
      <c r="Y27" t="str">
        <f>IF(U27&gt;0,"W",IF(U27=0,"T","L"))</f>
        <v>W</v>
      </c>
      <c r="AA27" t="s">
        <v>0</v>
      </c>
      <c r="AB27" t="str">
        <f>VLOOKUP(AA27,$A:$B,2,0)</f>
        <v>Wes</v>
      </c>
      <c r="AC27">
        <v>78</v>
      </c>
      <c r="AD27">
        <v>61</v>
      </c>
      <c r="AE27">
        <v>16</v>
      </c>
      <c r="AF27">
        <v>-3</v>
      </c>
      <c r="AG27">
        <v>2</v>
      </c>
      <c r="AH27">
        <f>ROUND(AC27/AE27*18,0)</f>
        <v>88</v>
      </c>
      <c r="AI27">
        <f>ROUND(AD27/AE27*18,0)</f>
        <v>69</v>
      </c>
      <c r="AJ27" t="str">
        <f>IF(AF27&gt;0,"W",IF(AF27=0,"T","L"))</f>
        <v>L</v>
      </c>
      <c r="AL27" t="s">
        <v>19</v>
      </c>
      <c r="AM27" t="str">
        <f t="shared" ref="AM27" si="82">VLOOKUP(AL27,$A:$B,2,0)</f>
        <v>Stu</v>
      </c>
      <c r="AN27">
        <v>79</v>
      </c>
      <c r="AO27">
        <v>61</v>
      </c>
      <c r="AP27">
        <v>14</v>
      </c>
      <c r="AQ27">
        <f>-AQ26</f>
        <v>-5</v>
      </c>
      <c r="AR27">
        <f>AR26</f>
        <v>4</v>
      </c>
      <c r="AS27">
        <f t="shared" ref="AS27" si="83">ROUND(AN27/AP27*18,0)</f>
        <v>102</v>
      </c>
      <c r="AT27">
        <f t="shared" ref="AT27" si="84">ROUND(AO27/AP27*18,0)</f>
        <v>78</v>
      </c>
      <c r="AU27" t="str">
        <f t="shared" ref="AU27" si="85">IF(AQ27&gt;0,"W",IF(AQ27=0,"T","L"))</f>
        <v>L</v>
      </c>
    </row>
    <row r="28" spans="1:50" x14ac:dyDescent="0.2">
      <c r="A28" t="s">
        <v>45</v>
      </c>
      <c r="B28">
        <f>COUNTIFS(Q:Q,A28,Y:Y,"W")/2+COUNTIFS(Q:Q,A28,Y:Y,"T")/4+COUNTIFS(AB:AB,A28,AJ:AJ,"W")/2+COUNTIFS(AB:AB,A28,AJ:AJ,"T")/4+COUNTIFS(AM:AM,A28,AU:AU,"W")/1+COUNTIFS(AM:AM,A28,AU:AU,"T")/2</f>
        <v>11</v>
      </c>
      <c r="P28" t="s">
        <v>47</v>
      </c>
      <c r="Q28" t="str">
        <f t="shared" ref="Q28:Q30" si="86">VLOOKUP(P28,$A:$B,2,0)</f>
        <v>Wes</v>
      </c>
      <c r="R28">
        <v>64</v>
      </c>
      <c r="S28">
        <v>61</v>
      </c>
      <c r="T28">
        <v>17</v>
      </c>
      <c r="U28">
        <f>U27</f>
        <v>3</v>
      </c>
      <c r="V28">
        <f>V27</f>
        <v>1</v>
      </c>
      <c r="W28">
        <f t="shared" ref="W28:W30" si="87">ROUND(R28/T28*18,0)</f>
        <v>68</v>
      </c>
      <c r="X28">
        <f t="shared" ref="X28:X30" si="88">ROUND(S28/T28*18,0)</f>
        <v>65</v>
      </c>
      <c r="Y28" t="str">
        <f t="shared" ref="Y28:Y30" si="89">IF(U28&gt;0,"W",IF(U28=0,"T","L"))</f>
        <v>W</v>
      </c>
      <c r="AA28" t="s">
        <v>15</v>
      </c>
      <c r="AB28" t="str">
        <f t="shared" ref="AB28:AB30" si="90">VLOOKUP(AA28,$A:$B,2,0)</f>
        <v>Wes</v>
      </c>
      <c r="AC28">
        <v>75</v>
      </c>
      <c r="AD28">
        <v>58</v>
      </c>
      <c r="AE28">
        <v>16</v>
      </c>
      <c r="AF28">
        <f>AF27</f>
        <v>-3</v>
      </c>
      <c r="AG28">
        <f>AG27</f>
        <v>2</v>
      </c>
      <c r="AH28">
        <f t="shared" ref="AH28:AH30" si="91">ROUND(AC28/AE28*18,0)</f>
        <v>84</v>
      </c>
      <c r="AI28">
        <f t="shared" ref="AI28:AI30" si="92">ROUND(AD28/AE28*18,0)</f>
        <v>65</v>
      </c>
      <c r="AJ28" t="str">
        <f t="shared" ref="AJ28:AJ30" si="93">IF(AF28&gt;0,"W",IF(AF28=0,"T","L"))</f>
        <v>L</v>
      </c>
    </row>
    <row r="29" spans="1:50" x14ac:dyDescent="0.2">
      <c r="A29" t="s">
        <v>44</v>
      </c>
      <c r="B29">
        <f>COUNTIFS(Q:Q,A29,Y:Y,"W")/2+COUNTIFS(Q:Q,A29,Y:Y,"T")/4+COUNTIFS(AB:AB,A29,AJ:AJ,"W")/2+COUNTIFS(AB:AB,A29,AJ:AJ,"T")/4+COUNTIFS(AM:AM,A29,AU:AU,"W")/1+COUNTIFS(AM:AM,A29,AU:AU,"T")/2</f>
        <v>13</v>
      </c>
      <c r="P29" t="s">
        <v>14</v>
      </c>
      <c r="Q29" t="str">
        <f t="shared" si="86"/>
        <v>Stu</v>
      </c>
      <c r="R29">
        <v>74</v>
      </c>
      <c r="S29">
        <v>69</v>
      </c>
      <c r="T29">
        <v>17</v>
      </c>
      <c r="U29">
        <f>-U27</f>
        <v>-3</v>
      </c>
      <c r="V29">
        <f>V27</f>
        <v>1</v>
      </c>
      <c r="W29">
        <f t="shared" si="87"/>
        <v>78</v>
      </c>
      <c r="X29">
        <f t="shared" si="88"/>
        <v>73</v>
      </c>
      <c r="Y29" t="str">
        <f t="shared" si="89"/>
        <v>L</v>
      </c>
      <c r="AA29" t="s">
        <v>37</v>
      </c>
      <c r="AB29" t="str">
        <f t="shared" si="90"/>
        <v>Stu</v>
      </c>
      <c r="AC29">
        <v>77</v>
      </c>
      <c r="AD29">
        <v>62</v>
      </c>
      <c r="AE29">
        <v>16</v>
      </c>
      <c r="AF29">
        <f>-AF27</f>
        <v>3</v>
      </c>
      <c r="AG29">
        <f>AG27</f>
        <v>2</v>
      </c>
      <c r="AH29">
        <f t="shared" si="91"/>
        <v>87</v>
      </c>
      <c r="AI29">
        <f t="shared" si="92"/>
        <v>70</v>
      </c>
      <c r="AJ29" t="str">
        <f t="shared" si="93"/>
        <v>W</v>
      </c>
      <c r="AL29" t="s">
        <v>57</v>
      </c>
      <c r="AM29" t="str">
        <f>VLOOKUP(AL29,$A:$B,2,0)</f>
        <v>Wes</v>
      </c>
      <c r="AN29">
        <v>98</v>
      </c>
      <c r="AO29">
        <v>77</v>
      </c>
      <c r="AP29">
        <v>18</v>
      </c>
      <c r="AQ29">
        <v>-1</v>
      </c>
      <c r="AR29">
        <v>0</v>
      </c>
      <c r="AS29">
        <f>ROUND(AN29/AP29*18,0)</f>
        <v>98</v>
      </c>
      <c r="AT29">
        <f>ROUND(AO29/AP29*18,0)</f>
        <v>77</v>
      </c>
      <c r="AU29" t="str">
        <f>IF(AQ29&gt;0,"W",IF(AQ29=0,"T","L"))</f>
        <v>L</v>
      </c>
    </row>
    <row r="30" spans="1:50" x14ac:dyDescent="0.2">
      <c r="P30" t="s">
        <v>12</v>
      </c>
      <c r="Q30" t="str">
        <f t="shared" si="86"/>
        <v>Stu</v>
      </c>
      <c r="R30">
        <v>74</v>
      </c>
      <c r="S30">
        <v>69</v>
      </c>
      <c r="T30">
        <v>17</v>
      </c>
      <c r="U30">
        <f>U29</f>
        <v>-3</v>
      </c>
      <c r="V30">
        <f>V29</f>
        <v>1</v>
      </c>
      <c r="W30">
        <f t="shared" si="87"/>
        <v>78</v>
      </c>
      <c r="X30">
        <f t="shared" si="88"/>
        <v>73</v>
      </c>
      <c r="Y30" t="str">
        <f t="shared" si="89"/>
        <v>L</v>
      </c>
      <c r="AA30" t="s">
        <v>35</v>
      </c>
      <c r="AB30" t="str">
        <f t="shared" si="90"/>
        <v>Stu</v>
      </c>
      <c r="AC30">
        <v>83</v>
      </c>
      <c r="AD30">
        <v>61</v>
      </c>
      <c r="AE30">
        <v>16</v>
      </c>
      <c r="AF30">
        <f>AF29</f>
        <v>3</v>
      </c>
      <c r="AG30">
        <f>AG29</f>
        <v>2</v>
      </c>
      <c r="AH30">
        <f t="shared" si="91"/>
        <v>93</v>
      </c>
      <c r="AI30">
        <f t="shared" si="92"/>
        <v>69</v>
      </c>
      <c r="AJ30" t="str">
        <f t="shared" si="93"/>
        <v>W</v>
      </c>
      <c r="AL30" t="s">
        <v>43</v>
      </c>
      <c r="AM30" t="str">
        <f t="shared" ref="AM30" si="94">VLOOKUP(AL30,$A:$B,2,0)</f>
        <v>Stu</v>
      </c>
      <c r="AN30">
        <v>101</v>
      </c>
      <c r="AO30">
        <v>76</v>
      </c>
      <c r="AP30">
        <v>18</v>
      </c>
      <c r="AQ30">
        <f>-AQ29</f>
        <v>1</v>
      </c>
      <c r="AR30">
        <f>AR29</f>
        <v>0</v>
      </c>
      <c r="AS30">
        <f t="shared" ref="AS30" si="95">ROUND(AN30/AP30*18,0)</f>
        <v>101</v>
      </c>
      <c r="AT30">
        <f t="shared" ref="AT30" si="96">ROUND(AO30/AP30*18,0)</f>
        <v>76</v>
      </c>
      <c r="AU30" t="str">
        <f t="shared" ref="AU30" si="97">IF(AQ30&gt;0,"W",IF(AQ30=0,"T","L"))</f>
        <v>W</v>
      </c>
    </row>
    <row r="32" spans="1:50" x14ac:dyDescent="0.2">
      <c r="AL32" t="s">
        <v>48</v>
      </c>
      <c r="AM32" t="str">
        <f>VLOOKUP(AL32,$A:$B,2,0)</f>
        <v>Wes</v>
      </c>
      <c r="AN32">
        <v>72</v>
      </c>
      <c r="AO32">
        <v>73</v>
      </c>
      <c r="AP32">
        <v>17</v>
      </c>
      <c r="AQ32">
        <v>-2</v>
      </c>
      <c r="AR32">
        <v>1</v>
      </c>
      <c r="AS32">
        <f>ROUND(AN32/AP32*18,0)</f>
        <v>76</v>
      </c>
      <c r="AT32">
        <f>ROUND(AO32/AP32*18,0)</f>
        <v>77</v>
      </c>
      <c r="AU32" t="str">
        <f>IF(AQ32&gt;0,"W",IF(AQ32=0,"T","L"))</f>
        <v>L</v>
      </c>
    </row>
    <row r="33" spans="16:47" x14ac:dyDescent="0.2">
      <c r="AL33" t="s">
        <v>1</v>
      </c>
      <c r="AM33" t="str">
        <f t="shared" ref="AM33" si="98">VLOOKUP(AL33,$A:$B,2,0)</f>
        <v>Stu</v>
      </c>
      <c r="AN33">
        <v>68</v>
      </c>
      <c r="AO33">
        <v>71</v>
      </c>
      <c r="AP33">
        <v>17</v>
      </c>
      <c r="AQ33">
        <f>-AQ32</f>
        <v>2</v>
      </c>
      <c r="AR33">
        <f>AR32</f>
        <v>1</v>
      </c>
      <c r="AS33">
        <f t="shared" ref="AS33" si="99">ROUND(AN33/AP33*18,0)</f>
        <v>72</v>
      </c>
      <c r="AT33">
        <f t="shared" ref="AT33" si="100">ROUND(AO33/AP33*18,0)</f>
        <v>75</v>
      </c>
      <c r="AU33" t="str">
        <f t="shared" ref="AU33" si="101">IF(AQ33&gt;0,"W",IF(AQ33=0,"T","L"))</f>
        <v>W</v>
      </c>
    </row>
    <row r="35" spans="16:47" x14ac:dyDescent="0.2">
      <c r="AL35" t="s">
        <v>18</v>
      </c>
      <c r="AM35" t="str">
        <f>VLOOKUP(AL35,$A:$B,2,0)</f>
        <v>Wes</v>
      </c>
      <c r="AN35">
        <v>77</v>
      </c>
      <c r="AO35">
        <v>78</v>
      </c>
      <c r="AP35">
        <v>18</v>
      </c>
      <c r="AQ35">
        <v>-2</v>
      </c>
      <c r="AR35">
        <v>0</v>
      </c>
      <c r="AS35">
        <f>ROUND(AN35/AP35*18,0)</f>
        <v>77</v>
      </c>
      <c r="AT35">
        <f>ROUND(AO35/AP35*18,0)</f>
        <v>78</v>
      </c>
      <c r="AU35" t="str">
        <f>IF(AQ35&gt;0,"W",IF(AQ35=0,"T","L"))</f>
        <v>L</v>
      </c>
    </row>
    <row r="36" spans="16:47" x14ac:dyDescent="0.2">
      <c r="AL36" t="s">
        <v>41</v>
      </c>
      <c r="AM36" t="str">
        <f t="shared" ref="AM36" si="102">VLOOKUP(AL36,$A:$B,2,0)</f>
        <v>Stu</v>
      </c>
      <c r="AN36">
        <v>93</v>
      </c>
      <c r="AO36">
        <v>79</v>
      </c>
      <c r="AP36">
        <v>18</v>
      </c>
      <c r="AQ36">
        <f>-AQ35</f>
        <v>2</v>
      </c>
      <c r="AR36">
        <f>AR35</f>
        <v>0</v>
      </c>
      <c r="AS36">
        <f t="shared" ref="AS36" si="103">ROUND(AN36/AP36*18,0)</f>
        <v>93</v>
      </c>
      <c r="AT36">
        <f t="shared" ref="AT36" si="104">ROUND(AO36/AP36*18,0)</f>
        <v>79</v>
      </c>
      <c r="AU36" t="str">
        <f t="shared" ref="AU36" si="105">IF(AQ36&gt;0,"W",IF(AQ36=0,"T","L"))</f>
        <v>W</v>
      </c>
    </row>
    <row r="39" spans="16:47" x14ac:dyDescent="0.2">
      <c r="P39" t="str">
        <f>P2&amp;P3</f>
        <v>Pete CabreraMooser Rodriguez</v>
      </c>
      <c r="R39" t="str">
        <f>P3&amp;P2</f>
        <v>Mooser RodriguezPete Cabrera</v>
      </c>
      <c r="Y39" t="str">
        <f>Y2</f>
        <v>L</v>
      </c>
      <c r="AA39" t="str">
        <f>AA2&amp;AA3</f>
        <v>Ricky EscobarAugie De Goytisolo</v>
      </c>
      <c r="AJ39" t="str">
        <f>AJ2</f>
        <v>L</v>
      </c>
    </row>
    <row r="40" spans="16:47" x14ac:dyDescent="0.2">
      <c r="P40" t="str">
        <f>P4&amp;P5</f>
        <v>Andrew GuaschCarlos Alfonso</v>
      </c>
      <c r="R40" t="str">
        <f>P5&amp;P4</f>
        <v>Carlos AlfonsoAndrew Guasch</v>
      </c>
      <c r="Y40" t="str">
        <f>Y4</f>
        <v>W</v>
      </c>
      <c r="AA40" t="str">
        <f>AA4&amp;AA5</f>
        <v>Andrew GuaschJavi Salas</v>
      </c>
      <c r="AJ40" t="str">
        <f>AJ4</f>
        <v>W</v>
      </c>
    </row>
    <row r="42" spans="16:47" x14ac:dyDescent="0.2">
      <c r="P42" t="str">
        <f>P7&amp;P8</f>
        <v>Carlos EnjamioLuis Sandoval</v>
      </c>
      <c r="R42" t="str">
        <f>P8&amp;P7</f>
        <v>Luis SandovalCarlos Enjamio</v>
      </c>
      <c r="Y42" t="str">
        <f>Y7</f>
        <v>W</v>
      </c>
      <c r="AA42" t="str">
        <f>AA7&amp;AA8</f>
        <v>Pete CabreraPeter Endejan</v>
      </c>
      <c r="AJ42" t="str">
        <f>AJ7</f>
        <v>W</v>
      </c>
    </row>
    <row r="43" spans="16:47" x14ac:dyDescent="0.2">
      <c r="P43" t="str">
        <f>P9&amp;P10</f>
        <v>Alex LastraManny Nunez</v>
      </c>
      <c r="R43" t="str">
        <f>P9&amp;P8</f>
        <v>Alex LastraLuis Sandoval</v>
      </c>
      <c r="Y43" t="str">
        <f>Y9</f>
        <v>L</v>
      </c>
      <c r="AA43" t="str">
        <f>AA9&amp;AA10</f>
        <v>Jordan PortalManny Nunez</v>
      </c>
      <c r="AJ43" t="str">
        <f>AJ9</f>
        <v>L</v>
      </c>
    </row>
    <row r="45" spans="16:47" x14ac:dyDescent="0.2">
      <c r="P45" t="str">
        <f>P12&amp;P13</f>
        <v>Wes BriggleJavi Portal</v>
      </c>
      <c r="R45" t="str">
        <f>P13&amp;P12</f>
        <v>Javi PortalWes Briggle</v>
      </c>
      <c r="Y45" t="str">
        <f>Y12</f>
        <v>W</v>
      </c>
      <c r="AA45" t="str">
        <f>AA12&amp;AA13</f>
        <v>Carlos EnjamioMooser Rodriguez</v>
      </c>
      <c r="AJ45" t="str">
        <f>AJ12</f>
        <v>L</v>
      </c>
    </row>
    <row r="46" spans="16:47" x14ac:dyDescent="0.2">
      <c r="P46" t="str">
        <f>P14&amp;P15</f>
        <v>Stuart BriggleJordan Portal</v>
      </c>
      <c r="R46" t="str">
        <f>P15&amp;P14</f>
        <v>Jordan PortalStuart Briggle</v>
      </c>
      <c r="Y46" t="str">
        <f>Y14</f>
        <v>L</v>
      </c>
      <c r="AA46" t="str">
        <f>AA14&amp;AA15</f>
        <v>Alex LastraAndrew Areces</v>
      </c>
      <c r="AJ46" t="str">
        <f>AJ14</f>
        <v>W</v>
      </c>
    </row>
    <row r="48" spans="16:47" x14ac:dyDescent="0.2">
      <c r="P48" t="str">
        <f>P17&amp;P18</f>
        <v>Lawrence PardoAugie De Goytisolo</v>
      </c>
      <c r="R48" t="str">
        <f>P18&amp;P17</f>
        <v>Augie De GoytisoloLawrence Pardo</v>
      </c>
      <c r="Y48" t="str">
        <f>Y17</f>
        <v>T</v>
      </c>
      <c r="AA48" t="str">
        <f>AA17&amp;AA18</f>
        <v>Wes BriggleLuis Sandoval</v>
      </c>
      <c r="AJ48" t="str">
        <f>AJ17</f>
        <v>L</v>
      </c>
    </row>
    <row r="49" spans="16:36" x14ac:dyDescent="0.2">
      <c r="P49" t="str">
        <f>P19&amp;P20</f>
        <v>Javi VargasJavi Salas</v>
      </c>
      <c r="R49" t="str">
        <f>P20&amp;P19</f>
        <v>Javi SalasJavi Vargas</v>
      </c>
      <c r="Y49" t="str">
        <f>Y19</f>
        <v>T</v>
      </c>
      <c r="AA49" t="str">
        <f>AA19&amp;AA20</f>
        <v>Victor GarciaEric Diaz</v>
      </c>
      <c r="AJ49" t="str">
        <f>AJ19</f>
        <v>W</v>
      </c>
    </row>
    <row r="51" spans="16:36" x14ac:dyDescent="0.2">
      <c r="P51" t="str">
        <f>P22&amp;P23</f>
        <v>Boogie LastraVictor Riobueno</v>
      </c>
      <c r="R51" t="str">
        <f>P23&amp;P22</f>
        <v>Victor RiobuenoBoogie Lastra</v>
      </c>
      <c r="Y51" t="str">
        <f>Y22</f>
        <v>W</v>
      </c>
      <c r="AA51" t="str">
        <f>AA22&amp;AA23</f>
        <v>Boogie LastraJavi Portal</v>
      </c>
      <c r="AJ51" t="str">
        <f>AJ22</f>
        <v>W</v>
      </c>
    </row>
    <row r="52" spans="16:36" x14ac:dyDescent="0.2">
      <c r="P52" t="str">
        <f>P24&amp;P25</f>
        <v>Victor GarciaAndrew Areces</v>
      </c>
      <c r="R52" t="str">
        <f>P25&amp;P24</f>
        <v>Andrew ArecesVictor Garcia</v>
      </c>
      <c r="Y52" t="str">
        <f>Y24</f>
        <v>L</v>
      </c>
      <c r="AA52" t="str">
        <f>AA24&amp;AA25</f>
        <v>Javi VargasDanny Yanez</v>
      </c>
      <c r="AJ52" t="str">
        <f>AJ24</f>
        <v>L</v>
      </c>
    </row>
    <row r="54" spans="16:36" x14ac:dyDescent="0.2">
      <c r="P54" t="str">
        <f>P27&amp;P28</f>
        <v>Ricky EscobarPeter Endejan</v>
      </c>
      <c r="R54" t="str">
        <f>P28&amp;P27</f>
        <v>Peter EndejanRicky Escobar</v>
      </c>
      <c r="Y54" t="str">
        <f>Y27</f>
        <v>W</v>
      </c>
      <c r="AA54" t="str">
        <f>AA27&amp;AA28</f>
        <v>Victor RiobuenoLawrence Pardo</v>
      </c>
      <c r="AJ54" t="str">
        <f>AJ27</f>
        <v>L</v>
      </c>
    </row>
    <row r="55" spans="16:36" x14ac:dyDescent="0.2">
      <c r="P55" t="str">
        <f>P29&amp;P30</f>
        <v>Danny YanezEric Diaz</v>
      </c>
      <c r="R55" t="str">
        <f>P30&amp;P29</f>
        <v>Eric DiazDanny Yanez</v>
      </c>
      <c r="Y55" t="str">
        <f>Y29</f>
        <v>L</v>
      </c>
      <c r="AA55" t="str">
        <f>AA29&amp;AA30</f>
        <v>Stuart BriggleCarlos Alfonso</v>
      </c>
      <c r="AJ55" t="str">
        <f>AJ29</f>
        <v>W</v>
      </c>
    </row>
    <row r="57" spans="16:36" x14ac:dyDescent="0.2">
      <c r="R57" t="str">
        <f>P33&amp;P32</f>
        <v/>
      </c>
    </row>
    <row r="58" spans="16:36" x14ac:dyDescent="0.2">
      <c r="R58" t="str">
        <f>P35&amp;P34</f>
        <v/>
      </c>
    </row>
  </sheetData>
  <sortState xmlns:xlrd2="http://schemas.microsoft.com/office/spreadsheetml/2017/richdata2" ref="A2:N31">
    <sortCondition ref="N2:N3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D714-C29C-4BCF-9A10-BEAF0526DB6C}">
  <dimension ref="A1:AX58"/>
  <sheetViews>
    <sheetView showGridLines="0" workbookViewId="0">
      <selection activeCell="M3" sqref="M3"/>
    </sheetView>
  </sheetViews>
  <sheetFormatPr defaultRowHeight="11.25" x14ac:dyDescent="0.2"/>
  <cols>
    <col min="1" max="1" width="16" bestFit="1" customWidth="1"/>
    <col min="2" max="2" width="6.33203125" bestFit="1" customWidth="1"/>
    <col min="3" max="3" width="2.83203125" style="1" bestFit="1" customWidth="1"/>
    <col min="4" max="5" width="2" style="1" bestFit="1" customWidth="1"/>
    <col min="6" max="6" width="5.5" style="2" bestFit="1" customWidth="1"/>
    <col min="7" max="7" width="4" style="1" bestFit="1" customWidth="1"/>
    <col min="8" max="8" width="5.6640625" style="1" bestFit="1" customWidth="1"/>
    <col min="9" max="9" width="6.1640625" style="1" bestFit="1" customWidth="1"/>
    <col min="10" max="10" width="3.1640625" style="1" bestFit="1" customWidth="1"/>
    <col min="11" max="12" width="3.1640625" style="1" customWidth="1"/>
    <col min="13" max="13" width="6.1640625" style="1" bestFit="1" customWidth="1"/>
    <col min="14" max="14" width="5" style="1" bestFit="1" customWidth="1"/>
    <col min="16" max="16" width="17.6640625" bestFit="1" customWidth="1"/>
    <col min="17" max="17" width="6.33203125" bestFit="1" customWidth="1"/>
    <col min="18" max="18" width="5.5" bestFit="1" customWidth="1"/>
    <col min="19" max="19" width="4" bestFit="1" customWidth="1"/>
    <col min="20" max="20" width="5.6640625" bestFit="1" customWidth="1"/>
    <col min="21" max="21" width="6.1640625" bestFit="1" customWidth="1"/>
    <col min="22" max="22" width="4.1640625" bestFit="1" customWidth="1"/>
    <col min="23" max="23" width="8.33203125" bestFit="1" customWidth="1"/>
    <col min="24" max="24" width="6.83203125" bestFit="1" customWidth="1"/>
    <col min="25" max="25" width="6.1640625" bestFit="1" customWidth="1"/>
    <col min="27" max="27" width="16" bestFit="1" customWidth="1"/>
    <col min="28" max="28" width="6.33203125" bestFit="1" customWidth="1"/>
    <col min="29" max="29" width="5.5" bestFit="1" customWidth="1"/>
    <col min="30" max="30" width="4" bestFit="1" customWidth="1"/>
    <col min="31" max="31" width="5.6640625" bestFit="1" customWidth="1"/>
    <col min="32" max="32" width="6.1640625" bestFit="1" customWidth="1"/>
    <col min="33" max="33" width="4.1640625" bestFit="1" customWidth="1"/>
    <col min="34" max="34" width="8.33203125" bestFit="1" customWidth="1"/>
    <col min="35" max="35" width="6.83203125" bestFit="1" customWidth="1"/>
    <col min="36" max="36" width="6.1640625" bestFit="1" customWidth="1"/>
    <col min="38" max="38" width="16" bestFit="1" customWidth="1"/>
    <col min="39" max="39" width="6.33203125" bestFit="1" customWidth="1"/>
    <col min="40" max="40" width="5.5" bestFit="1" customWidth="1"/>
    <col min="41" max="41" width="4" bestFit="1" customWidth="1"/>
    <col min="42" max="42" width="5.6640625" bestFit="1" customWidth="1"/>
    <col min="43" max="43" width="6.1640625" bestFit="1" customWidth="1"/>
    <col min="44" max="44" width="4.1640625" bestFit="1" customWidth="1"/>
    <col min="45" max="45" width="8.33203125" bestFit="1" customWidth="1"/>
    <col min="46" max="46" width="6.83203125" bestFit="1" customWidth="1"/>
    <col min="47" max="47" width="6.1640625" bestFit="1" customWidth="1"/>
  </cols>
  <sheetData>
    <row r="1" spans="1:50" x14ac:dyDescent="0.2">
      <c r="A1" t="s">
        <v>33</v>
      </c>
      <c r="B1" t="s">
        <v>29</v>
      </c>
      <c r="C1" s="1" t="s">
        <v>26</v>
      </c>
      <c r="D1" s="1" t="s">
        <v>27</v>
      </c>
      <c r="E1" s="1" t="s">
        <v>28</v>
      </c>
      <c r="F1" s="2" t="s">
        <v>21</v>
      </c>
      <c r="G1" s="1" t="s">
        <v>32</v>
      </c>
      <c r="H1" s="1" t="s">
        <v>63</v>
      </c>
      <c r="I1" s="1" t="s">
        <v>51</v>
      </c>
      <c r="J1" s="1" t="s">
        <v>50</v>
      </c>
      <c r="K1" s="1" t="s">
        <v>32</v>
      </c>
      <c r="L1" s="1" t="s">
        <v>66</v>
      </c>
      <c r="M1" s="1" t="s">
        <v>67</v>
      </c>
      <c r="N1" s="1" t="s">
        <v>34</v>
      </c>
      <c r="P1" t="s">
        <v>23</v>
      </c>
      <c r="Q1" t="s">
        <v>29</v>
      </c>
      <c r="R1" t="s">
        <v>21</v>
      </c>
      <c r="S1" t="s">
        <v>32</v>
      </c>
      <c r="T1" t="s">
        <v>63</v>
      </c>
      <c r="U1" t="s">
        <v>61</v>
      </c>
      <c r="V1" t="s">
        <v>62</v>
      </c>
      <c r="W1" t="s">
        <v>64</v>
      </c>
      <c r="X1" t="s">
        <v>65</v>
      </c>
      <c r="Y1" t="s">
        <v>22</v>
      </c>
      <c r="AA1" t="s">
        <v>24</v>
      </c>
      <c r="AB1" t="s">
        <v>29</v>
      </c>
      <c r="AC1" t="s">
        <v>21</v>
      </c>
      <c r="AD1" t="s">
        <v>32</v>
      </c>
      <c r="AE1" t="s">
        <v>63</v>
      </c>
      <c r="AF1" t="s">
        <v>61</v>
      </c>
      <c r="AG1" t="s">
        <v>62</v>
      </c>
      <c r="AH1" t="s">
        <v>64</v>
      </c>
      <c r="AI1" t="s">
        <v>65</v>
      </c>
      <c r="AJ1" t="s">
        <v>22</v>
      </c>
      <c r="AL1" t="s">
        <v>25</v>
      </c>
      <c r="AM1" t="s">
        <v>29</v>
      </c>
      <c r="AN1" t="s">
        <v>21</v>
      </c>
      <c r="AO1" t="s">
        <v>32</v>
      </c>
      <c r="AP1" t="s">
        <v>63</v>
      </c>
      <c r="AQ1" t="s">
        <v>61</v>
      </c>
      <c r="AR1" t="s">
        <v>62</v>
      </c>
      <c r="AS1" t="s">
        <v>64</v>
      </c>
      <c r="AT1" t="s">
        <v>65</v>
      </c>
      <c r="AU1" t="s">
        <v>22</v>
      </c>
    </row>
    <row r="2" spans="1:50" x14ac:dyDescent="0.2">
      <c r="A2" t="s">
        <v>10</v>
      </c>
      <c r="B2" t="s">
        <v>38</v>
      </c>
      <c r="C2" s="1">
        <f t="shared" ref="C2:E29" si="0">COUNTIFS($P:$P,$A2,$Y:$Y,C$1)+COUNTIFS($AA:$AA,$A2,$AJ:$AJ,C$1)+COUNTIFS($AL:$AL,$A2,$AU:$AU,C$1)</f>
        <v>3</v>
      </c>
      <c r="D2" s="1">
        <f t="shared" si="0"/>
        <v>0</v>
      </c>
      <c r="E2" s="1">
        <f t="shared" si="0"/>
        <v>0</v>
      </c>
      <c r="F2" s="2">
        <f t="shared" ref="F2:F29" si="1">(VLOOKUP(A2,AA:AI,8,0)+VLOOKUP(A2,AL:AT,8,0))/2</f>
        <v>88.5</v>
      </c>
      <c r="G2" s="1">
        <f t="shared" ref="G2:G29" si="2">(VLOOKUP(A2,AA:AI,9,0)+VLOOKUP(A2,AL:AT,9,0))/2</f>
        <v>69.5</v>
      </c>
      <c r="H2" s="1">
        <f t="shared" ref="H2:H29" si="3">VLOOKUP(A2,P:U,6,0)+VLOOKUP(A2,AA:AF,6,0)+VLOOKUP(A2,AL:AQ,6,0)</f>
        <v>15</v>
      </c>
      <c r="I2" s="1">
        <f t="shared" ref="I2:I29" si="4">C2+E2*0.5</f>
        <v>3</v>
      </c>
      <c r="J2" s="1">
        <f t="shared" ref="J2:J29" si="5">RANK(I2,I:I,0)</f>
        <v>1</v>
      </c>
      <c r="K2" s="1">
        <f t="shared" ref="K2:K29" si="6">RANK(G2,G:G,1)</f>
        <v>1</v>
      </c>
      <c r="L2" s="1">
        <f t="shared" ref="L2:L29" si="7">RANK(H2,H:H,0)</f>
        <v>1</v>
      </c>
      <c r="M2" s="1">
        <f>(28-J2)*3+(28-L2)*2+(28-K2)</f>
        <v>162</v>
      </c>
      <c r="N2" s="1">
        <f t="shared" ref="N2:N29" si="8">RANK(M2,M:M,0)</f>
        <v>1</v>
      </c>
      <c r="P2" t="s">
        <v>17</v>
      </c>
      <c r="Q2" t="str">
        <f>VLOOKUP(P2,$A:$B,2,0)</f>
        <v>Victor</v>
      </c>
      <c r="R2">
        <v>78</v>
      </c>
      <c r="S2">
        <v>74</v>
      </c>
      <c r="T2">
        <v>18</v>
      </c>
      <c r="U2">
        <v>2</v>
      </c>
      <c r="V2">
        <v>0</v>
      </c>
      <c r="W2">
        <f>ROUND(R2/T2*18,0)</f>
        <v>78</v>
      </c>
      <c r="X2">
        <f>ROUND(S2/T2*18,0)</f>
        <v>74</v>
      </c>
      <c r="Y2" t="str">
        <f>IF(U2&gt;0,"W",IF(U2=0,"T","L"))</f>
        <v>W</v>
      </c>
      <c r="AA2" t="s">
        <v>19</v>
      </c>
      <c r="AB2" t="str">
        <f>VLOOKUP(AA2,$A:$B,2,0)</f>
        <v>Victor</v>
      </c>
      <c r="AC2">
        <v>84</v>
      </c>
      <c r="AD2">
        <v>67</v>
      </c>
      <c r="AE2">
        <v>14</v>
      </c>
      <c r="AF2">
        <v>-6</v>
      </c>
      <c r="AG2">
        <v>4</v>
      </c>
      <c r="AH2">
        <f>ROUND(AC2/AE2*18,0)</f>
        <v>108</v>
      </c>
      <c r="AI2">
        <f>ROUND(AD2/AE2*18,0)</f>
        <v>86</v>
      </c>
      <c r="AJ2" t="str">
        <f>IF(AF2&gt;0,"W",IF(AF2=0,"T","L"))</f>
        <v>L</v>
      </c>
      <c r="AL2" t="s">
        <v>14</v>
      </c>
      <c r="AM2" t="str">
        <f>VLOOKUP(AL2,$A:$B,2,0)</f>
        <v>Victor</v>
      </c>
      <c r="AN2">
        <v>73</v>
      </c>
      <c r="AO2">
        <v>63</v>
      </c>
      <c r="AP2">
        <v>15</v>
      </c>
      <c r="AQ2">
        <v>5</v>
      </c>
      <c r="AR2">
        <v>3</v>
      </c>
      <c r="AS2">
        <f>ROUND(AN2/AP2*18,0)</f>
        <v>88</v>
      </c>
      <c r="AT2">
        <f>ROUND(AO2/AP2*18,0)</f>
        <v>76</v>
      </c>
      <c r="AU2" t="str">
        <f>IF(AQ2&gt;0,"W",IF(AQ2=0,"T","L"))</f>
        <v>W</v>
      </c>
      <c r="AX2">
        <f>COUNTIF(Players!B:B,A2)</f>
        <v>1</v>
      </c>
    </row>
    <row r="3" spans="1:50" x14ac:dyDescent="0.2">
      <c r="A3" t="s">
        <v>14</v>
      </c>
      <c r="B3" t="s">
        <v>36</v>
      </c>
      <c r="C3" s="1">
        <f t="shared" si="0"/>
        <v>3</v>
      </c>
      <c r="D3" s="1">
        <f t="shared" si="0"/>
        <v>0</v>
      </c>
      <c r="E3" s="1">
        <f t="shared" si="0"/>
        <v>0</v>
      </c>
      <c r="F3" s="2">
        <f t="shared" si="1"/>
        <v>87</v>
      </c>
      <c r="G3" s="1">
        <f t="shared" si="2"/>
        <v>74.5</v>
      </c>
      <c r="H3" s="1">
        <f t="shared" si="3"/>
        <v>15</v>
      </c>
      <c r="I3" s="1">
        <f t="shared" si="4"/>
        <v>3</v>
      </c>
      <c r="J3" s="1">
        <f t="shared" si="5"/>
        <v>1</v>
      </c>
      <c r="K3" s="1">
        <f t="shared" si="6"/>
        <v>9</v>
      </c>
      <c r="L3" s="1">
        <f t="shared" si="7"/>
        <v>1</v>
      </c>
      <c r="M3" s="1">
        <f t="shared" ref="M3:M29" si="9">(28-J3)*3+(28-L3)*2+(28-K3)</f>
        <v>154</v>
      </c>
      <c r="N3" s="1">
        <f t="shared" si="8"/>
        <v>2</v>
      </c>
      <c r="P3" t="s">
        <v>42</v>
      </c>
      <c r="Q3" t="str">
        <f t="shared" ref="Q3:Q5" si="10">VLOOKUP(P3,$A:$B,2,0)</f>
        <v>Victor</v>
      </c>
      <c r="R3">
        <f>R2</f>
        <v>78</v>
      </c>
      <c r="S3">
        <f>S2</f>
        <v>74</v>
      </c>
      <c r="T3">
        <v>18</v>
      </c>
      <c r="U3">
        <f>U2</f>
        <v>2</v>
      </c>
      <c r="V3">
        <f>V2</f>
        <v>0</v>
      </c>
      <c r="W3">
        <f t="shared" ref="W3:W5" si="11">ROUND(R3/T3*18,0)</f>
        <v>78</v>
      </c>
      <c r="X3">
        <f t="shared" ref="X3:X5" si="12">ROUND(S3/T3*18,0)</f>
        <v>74</v>
      </c>
      <c r="Y3" t="str">
        <f t="shared" ref="Y3:Y5" si="13">IF(U3&gt;0,"W",IF(U3=0,"T","L"))</f>
        <v>W</v>
      </c>
      <c r="AA3" t="s">
        <v>12</v>
      </c>
      <c r="AB3" t="str">
        <f t="shared" ref="AB3:AB5" si="14">VLOOKUP(AA3,$A:$B,2,0)</f>
        <v>Victor</v>
      </c>
      <c r="AC3">
        <v>80</v>
      </c>
      <c r="AD3">
        <v>58</v>
      </c>
      <c r="AE3">
        <v>14</v>
      </c>
      <c r="AF3">
        <f>AF2</f>
        <v>-6</v>
      </c>
      <c r="AG3">
        <f>AG2</f>
        <v>4</v>
      </c>
      <c r="AH3">
        <f t="shared" ref="AH3:AH5" si="15">ROUND(AC3/AE3*18,0)</f>
        <v>103</v>
      </c>
      <c r="AI3">
        <f t="shared" ref="AI3:AI5" si="16">ROUND(AD3/AE3*18,0)</f>
        <v>75</v>
      </c>
      <c r="AJ3" t="str">
        <f t="shared" ref="AJ3:AJ5" si="17">IF(AF3&gt;0,"W",IF(AF3=0,"T","L"))</f>
        <v>L</v>
      </c>
      <c r="AL3" t="s">
        <v>15</v>
      </c>
      <c r="AM3" t="str">
        <f t="shared" ref="AM3" si="18">VLOOKUP(AL3,$A:$B,2,0)</f>
        <v>Carlos</v>
      </c>
      <c r="AN3">
        <v>89</v>
      </c>
      <c r="AO3">
        <v>74</v>
      </c>
      <c r="AP3">
        <v>15</v>
      </c>
      <c r="AQ3">
        <f>-AQ2</f>
        <v>-5</v>
      </c>
      <c r="AR3">
        <f>AR2</f>
        <v>3</v>
      </c>
      <c r="AS3">
        <f t="shared" ref="AS3" si="19">ROUND(AN3/AP3*18,0)</f>
        <v>107</v>
      </c>
      <c r="AT3">
        <f t="shared" ref="AT3" si="20">ROUND(AO3/AP3*18,0)</f>
        <v>89</v>
      </c>
      <c r="AU3" t="str">
        <f t="shared" ref="AU3" si="21">IF(AQ3&gt;0,"W",IF(AQ3=0,"T","L"))</f>
        <v>L</v>
      </c>
      <c r="AX3">
        <f>COUNTIF(Players!B:B,A3)</f>
        <v>1</v>
      </c>
    </row>
    <row r="4" spans="1:50" x14ac:dyDescent="0.2">
      <c r="A4" t="s">
        <v>17</v>
      </c>
      <c r="B4" t="s">
        <v>36</v>
      </c>
      <c r="C4" s="1">
        <f t="shared" si="0"/>
        <v>3</v>
      </c>
      <c r="D4" s="1">
        <f t="shared" si="0"/>
        <v>0</v>
      </c>
      <c r="E4" s="1">
        <f t="shared" si="0"/>
        <v>0</v>
      </c>
      <c r="F4" s="2">
        <f t="shared" si="1"/>
        <v>81</v>
      </c>
      <c r="G4" s="1">
        <f t="shared" si="2"/>
        <v>73.5</v>
      </c>
      <c r="H4" s="1">
        <f t="shared" si="3"/>
        <v>11</v>
      </c>
      <c r="I4" s="1">
        <f t="shared" si="4"/>
        <v>3</v>
      </c>
      <c r="J4" s="1">
        <f t="shared" si="5"/>
        <v>1</v>
      </c>
      <c r="K4" s="1">
        <f t="shared" si="6"/>
        <v>5</v>
      </c>
      <c r="L4" s="1">
        <f t="shared" si="7"/>
        <v>3</v>
      </c>
      <c r="M4" s="1">
        <f t="shared" si="9"/>
        <v>154</v>
      </c>
      <c r="N4" s="1">
        <f t="shared" si="8"/>
        <v>2</v>
      </c>
      <c r="P4" t="s">
        <v>3</v>
      </c>
      <c r="Q4" t="str">
        <f t="shared" si="10"/>
        <v>Carlos</v>
      </c>
      <c r="R4">
        <v>82</v>
      </c>
      <c r="S4">
        <v>78</v>
      </c>
      <c r="T4">
        <v>18</v>
      </c>
      <c r="U4">
        <f>-U2</f>
        <v>-2</v>
      </c>
      <c r="V4">
        <f>V2</f>
        <v>0</v>
      </c>
      <c r="W4">
        <f t="shared" si="11"/>
        <v>82</v>
      </c>
      <c r="X4">
        <f t="shared" si="12"/>
        <v>78</v>
      </c>
      <c r="Y4" t="str">
        <f t="shared" si="13"/>
        <v>L</v>
      </c>
      <c r="AA4" t="s">
        <v>37</v>
      </c>
      <c r="AB4" t="str">
        <f t="shared" si="14"/>
        <v>Carlos</v>
      </c>
      <c r="AC4">
        <v>75</v>
      </c>
      <c r="AD4">
        <v>61</v>
      </c>
      <c r="AE4">
        <v>14</v>
      </c>
      <c r="AF4">
        <f>-AF2</f>
        <v>6</v>
      </c>
      <c r="AG4">
        <f>AG2</f>
        <v>4</v>
      </c>
      <c r="AH4">
        <f t="shared" si="15"/>
        <v>96</v>
      </c>
      <c r="AI4">
        <f t="shared" si="16"/>
        <v>78</v>
      </c>
      <c r="AJ4" t="str">
        <f t="shared" si="17"/>
        <v>W</v>
      </c>
      <c r="AX4">
        <f>COUNTIF(Players!B:B,A4)</f>
        <v>1</v>
      </c>
    </row>
    <row r="5" spans="1:50" x14ac:dyDescent="0.2">
      <c r="A5" t="s">
        <v>1</v>
      </c>
      <c r="B5" t="s">
        <v>38</v>
      </c>
      <c r="C5" s="1">
        <f t="shared" si="0"/>
        <v>2</v>
      </c>
      <c r="D5" s="1">
        <f t="shared" si="0"/>
        <v>1</v>
      </c>
      <c r="E5" s="1">
        <f t="shared" si="0"/>
        <v>0</v>
      </c>
      <c r="F5" s="2">
        <f t="shared" si="1"/>
        <v>68</v>
      </c>
      <c r="G5" s="1">
        <f t="shared" si="2"/>
        <v>69.5</v>
      </c>
      <c r="H5" s="1">
        <f t="shared" si="3"/>
        <v>9</v>
      </c>
      <c r="I5" s="1">
        <f t="shared" si="4"/>
        <v>2</v>
      </c>
      <c r="J5" s="1">
        <f t="shared" si="5"/>
        <v>4</v>
      </c>
      <c r="K5" s="1">
        <f t="shared" si="6"/>
        <v>1</v>
      </c>
      <c r="L5" s="1">
        <f t="shared" si="7"/>
        <v>4</v>
      </c>
      <c r="M5" s="1">
        <f t="shared" si="9"/>
        <v>147</v>
      </c>
      <c r="N5" s="1">
        <f t="shared" si="8"/>
        <v>4</v>
      </c>
      <c r="P5" t="s">
        <v>9</v>
      </c>
      <c r="Q5" t="str">
        <f t="shared" si="10"/>
        <v>Carlos</v>
      </c>
      <c r="R5">
        <f>R4</f>
        <v>82</v>
      </c>
      <c r="S5">
        <f>S4</f>
        <v>78</v>
      </c>
      <c r="T5">
        <v>18</v>
      </c>
      <c r="U5">
        <f>U4</f>
        <v>-2</v>
      </c>
      <c r="V5">
        <f>V4</f>
        <v>0</v>
      </c>
      <c r="W5">
        <f t="shared" si="11"/>
        <v>82</v>
      </c>
      <c r="X5">
        <f t="shared" si="12"/>
        <v>78</v>
      </c>
      <c r="Y5" t="str">
        <f t="shared" si="13"/>
        <v>L</v>
      </c>
      <c r="AA5" t="s">
        <v>10</v>
      </c>
      <c r="AB5" t="str">
        <f t="shared" si="14"/>
        <v>Carlos</v>
      </c>
      <c r="AC5">
        <v>71</v>
      </c>
      <c r="AD5">
        <v>55</v>
      </c>
      <c r="AE5">
        <v>14</v>
      </c>
      <c r="AF5">
        <f>AF4</f>
        <v>6</v>
      </c>
      <c r="AG5">
        <f>AG4</f>
        <v>4</v>
      </c>
      <c r="AH5">
        <f t="shared" si="15"/>
        <v>91</v>
      </c>
      <c r="AI5">
        <f t="shared" si="16"/>
        <v>71</v>
      </c>
      <c r="AJ5" t="str">
        <f t="shared" si="17"/>
        <v>W</v>
      </c>
      <c r="AL5" t="s">
        <v>4</v>
      </c>
      <c r="AM5" t="str">
        <f>VLOOKUP(AL5,$A:$B,2,0)</f>
        <v>Victor</v>
      </c>
      <c r="AN5">
        <v>89</v>
      </c>
      <c r="AO5">
        <v>70</v>
      </c>
      <c r="AP5">
        <v>17</v>
      </c>
      <c r="AQ5">
        <v>2</v>
      </c>
      <c r="AR5">
        <v>1</v>
      </c>
      <c r="AS5">
        <f>ROUND(AN5/AP5*18,0)</f>
        <v>94</v>
      </c>
      <c r="AT5">
        <f>ROUND(AO5/AP5*18,0)</f>
        <v>74</v>
      </c>
      <c r="AU5" t="str">
        <f>IF(AQ5&gt;0,"W",IF(AQ5=0,"T","L"))</f>
        <v>W</v>
      </c>
      <c r="AX5">
        <f>COUNTIF(Players!B:B,A5)</f>
        <v>1</v>
      </c>
    </row>
    <row r="6" spans="1:50" x14ac:dyDescent="0.2">
      <c r="A6" t="s">
        <v>40</v>
      </c>
      <c r="B6" t="s">
        <v>38</v>
      </c>
      <c r="C6" s="1">
        <f t="shared" si="0"/>
        <v>2</v>
      </c>
      <c r="D6" s="1">
        <f t="shared" si="0"/>
        <v>1</v>
      </c>
      <c r="E6" s="1">
        <f t="shared" si="0"/>
        <v>0</v>
      </c>
      <c r="F6" s="2">
        <f t="shared" si="1"/>
        <v>102</v>
      </c>
      <c r="G6" s="1">
        <f t="shared" si="2"/>
        <v>73</v>
      </c>
      <c r="H6" s="1">
        <f t="shared" si="3"/>
        <v>7</v>
      </c>
      <c r="I6" s="1">
        <f t="shared" si="4"/>
        <v>2</v>
      </c>
      <c r="J6" s="1">
        <f t="shared" si="5"/>
        <v>4</v>
      </c>
      <c r="K6" s="1">
        <f t="shared" si="6"/>
        <v>4</v>
      </c>
      <c r="L6" s="1">
        <f t="shared" si="7"/>
        <v>5</v>
      </c>
      <c r="M6" s="1">
        <f t="shared" si="9"/>
        <v>142</v>
      </c>
      <c r="N6" s="1">
        <f t="shared" si="8"/>
        <v>5</v>
      </c>
      <c r="AL6" t="s">
        <v>37</v>
      </c>
      <c r="AM6" t="str">
        <f t="shared" ref="AM6" si="22">VLOOKUP(AL6,$A:$B,2,0)</f>
        <v>Carlos</v>
      </c>
      <c r="AN6">
        <v>90</v>
      </c>
      <c r="AO6">
        <v>75</v>
      </c>
      <c r="AP6">
        <v>17</v>
      </c>
      <c r="AQ6">
        <f>-AQ5</f>
        <v>-2</v>
      </c>
      <c r="AR6">
        <f>AR5</f>
        <v>1</v>
      </c>
      <c r="AS6">
        <f t="shared" ref="AS6" si="23">ROUND(AN6/AP6*18,0)</f>
        <v>95</v>
      </c>
      <c r="AT6">
        <f t="shared" ref="AT6" si="24">ROUND(AO6/AP6*18,0)</f>
        <v>79</v>
      </c>
      <c r="AU6" t="str">
        <f t="shared" ref="AU6" si="25">IF(AQ6&gt;0,"W",IF(AQ6=0,"T","L"))</f>
        <v>L</v>
      </c>
      <c r="AX6">
        <f>COUNTIF(Players!B:B,A6)</f>
        <v>1</v>
      </c>
    </row>
    <row r="7" spans="1:50" x14ac:dyDescent="0.2">
      <c r="A7" t="s">
        <v>5</v>
      </c>
      <c r="B7" t="s">
        <v>36</v>
      </c>
      <c r="C7" s="1">
        <f t="shared" si="0"/>
        <v>2</v>
      </c>
      <c r="D7" s="1">
        <f t="shared" si="0"/>
        <v>1</v>
      </c>
      <c r="E7" s="1">
        <f t="shared" si="0"/>
        <v>0</v>
      </c>
      <c r="F7" s="2">
        <f t="shared" si="1"/>
        <v>101</v>
      </c>
      <c r="G7" s="1">
        <f t="shared" si="2"/>
        <v>74</v>
      </c>
      <c r="H7" s="1">
        <f t="shared" si="3"/>
        <v>6</v>
      </c>
      <c r="I7" s="1">
        <f t="shared" si="4"/>
        <v>2</v>
      </c>
      <c r="J7" s="1">
        <f t="shared" si="5"/>
        <v>4</v>
      </c>
      <c r="K7" s="1">
        <f t="shared" si="6"/>
        <v>7</v>
      </c>
      <c r="L7" s="1">
        <f t="shared" si="7"/>
        <v>7</v>
      </c>
      <c r="M7" s="1">
        <f t="shared" si="9"/>
        <v>135</v>
      </c>
      <c r="N7" s="1">
        <f t="shared" si="8"/>
        <v>6</v>
      </c>
      <c r="P7" t="s">
        <v>18</v>
      </c>
      <c r="Q7" t="str">
        <f>VLOOKUP(P7,$A:$B,2,0)</f>
        <v>Victor</v>
      </c>
      <c r="R7">
        <v>59</v>
      </c>
      <c r="S7">
        <v>57</v>
      </c>
      <c r="T7">
        <v>15</v>
      </c>
      <c r="U7">
        <v>5</v>
      </c>
      <c r="V7">
        <v>3</v>
      </c>
      <c r="W7">
        <f>ROUND(R7/T7*18,0)</f>
        <v>71</v>
      </c>
      <c r="X7">
        <f>ROUND(S7/T7*18,0)</f>
        <v>68</v>
      </c>
      <c r="Y7" t="str">
        <f>IF(U7&gt;0,"W",IF(U7=0,"T","L"))</f>
        <v>W</v>
      </c>
      <c r="AA7" t="s">
        <v>69</v>
      </c>
      <c r="AB7" t="str">
        <f>VLOOKUP(AA7,$A:$B,2,0)</f>
        <v>Victor</v>
      </c>
      <c r="AC7">
        <v>89</v>
      </c>
      <c r="AD7">
        <v>66</v>
      </c>
      <c r="AE7">
        <v>15</v>
      </c>
      <c r="AF7">
        <v>-5</v>
      </c>
      <c r="AG7">
        <v>3</v>
      </c>
      <c r="AH7">
        <f>ROUND(AC7/AE7*18,0)</f>
        <v>107</v>
      </c>
      <c r="AI7">
        <f>ROUND(AD7/AE7*18,0)</f>
        <v>79</v>
      </c>
      <c r="AJ7" t="str">
        <f>IF(AF7&gt;0,"W",IF(AF7=0,"T","L"))</f>
        <v>L</v>
      </c>
      <c r="AX7">
        <f>COUNTIF(Players!B:B,A7)</f>
        <v>1</v>
      </c>
    </row>
    <row r="8" spans="1:50" x14ac:dyDescent="0.2">
      <c r="A8" t="s">
        <v>68</v>
      </c>
      <c r="B8" t="s">
        <v>38</v>
      </c>
      <c r="C8" s="1">
        <f t="shared" si="0"/>
        <v>2</v>
      </c>
      <c r="D8" s="1">
        <f t="shared" si="0"/>
        <v>1</v>
      </c>
      <c r="E8" s="1">
        <f t="shared" si="0"/>
        <v>0</v>
      </c>
      <c r="F8" s="2">
        <f t="shared" si="1"/>
        <v>103</v>
      </c>
      <c r="G8" s="1">
        <f t="shared" si="2"/>
        <v>76</v>
      </c>
      <c r="H8" s="1">
        <f t="shared" si="3"/>
        <v>7</v>
      </c>
      <c r="I8" s="1">
        <f t="shared" si="4"/>
        <v>2</v>
      </c>
      <c r="J8" s="1">
        <f t="shared" si="5"/>
        <v>4</v>
      </c>
      <c r="K8" s="1">
        <f t="shared" si="6"/>
        <v>11</v>
      </c>
      <c r="L8" s="1">
        <f t="shared" si="7"/>
        <v>5</v>
      </c>
      <c r="M8" s="1">
        <f t="shared" si="9"/>
        <v>135</v>
      </c>
      <c r="N8" s="1">
        <f t="shared" si="8"/>
        <v>6</v>
      </c>
      <c r="P8" t="s">
        <v>8</v>
      </c>
      <c r="Q8" t="str">
        <f t="shared" ref="Q8:Q10" si="26">VLOOKUP(P8,$A:$B,2,0)</f>
        <v>Victor</v>
      </c>
      <c r="R8">
        <f>R7</f>
        <v>59</v>
      </c>
      <c r="S8">
        <f>S7</f>
        <v>57</v>
      </c>
      <c r="T8">
        <v>15</v>
      </c>
      <c r="U8">
        <f>U7</f>
        <v>5</v>
      </c>
      <c r="V8">
        <f>V7</f>
        <v>3</v>
      </c>
      <c r="W8">
        <f t="shared" ref="W8:W10" si="27">ROUND(R8/T8*18,0)</f>
        <v>71</v>
      </c>
      <c r="X8">
        <f t="shared" ref="X8:X10" si="28">ROUND(S8/T8*18,0)</f>
        <v>68</v>
      </c>
      <c r="Y8" t="str">
        <f t="shared" ref="Y8:Y10" si="29">IF(U8&gt;0,"W",IF(U8=0,"T","L"))</f>
        <v>W</v>
      </c>
      <c r="AA8" t="s">
        <v>20</v>
      </c>
      <c r="AB8" t="str">
        <f t="shared" ref="AB8:AB10" si="30">VLOOKUP(AA8,$A:$B,2,0)</f>
        <v>Victor</v>
      </c>
      <c r="AC8">
        <v>94</v>
      </c>
      <c r="AD8">
        <v>71</v>
      </c>
      <c r="AE8">
        <v>15</v>
      </c>
      <c r="AF8">
        <f>AF7</f>
        <v>-5</v>
      </c>
      <c r="AG8">
        <f>AG7</f>
        <v>3</v>
      </c>
      <c r="AH8">
        <f t="shared" ref="AH8:AH10" si="31">ROUND(AC8/AE8*18,0)</f>
        <v>113</v>
      </c>
      <c r="AI8">
        <f t="shared" ref="AI8:AI10" si="32">ROUND(AD8/AE8*18,0)</f>
        <v>85</v>
      </c>
      <c r="AJ8" t="str">
        <f t="shared" ref="AJ8:AJ10" si="33">IF(AF8&gt;0,"W",IF(AF8=0,"T","L"))</f>
        <v>L</v>
      </c>
      <c r="AL8" t="s">
        <v>12</v>
      </c>
      <c r="AM8" t="str">
        <f>VLOOKUP(AL8,$A:$B,2,0)</f>
        <v>Victor</v>
      </c>
      <c r="AN8">
        <v>87</v>
      </c>
      <c r="AO8">
        <v>66</v>
      </c>
      <c r="AP8">
        <v>15</v>
      </c>
      <c r="AQ8">
        <v>4</v>
      </c>
      <c r="AR8">
        <v>3</v>
      </c>
      <c r="AS8">
        <f>ROUND(AN8/AP8*18,0)</f>
        <v>104</v>
      </c>
      <c r="AT8">
        <f>ROUND(AO8/AP8*18,0)</f>
        <v>79</v>
      </c>
      <c r="AU8" t="str">
        <f>IF(AQ8&gt;0,"W",IF(AQ8=0,"T","L"))</f>
        <v>W</v>
      </c>
      <c r="AX8">
        <f>COUNTIF(Players!B:B,A8)</f>
        <v>1</v>
      </c>
    </row>
    <row r="9" spans="1:50" x14ac:dyDescent="0.2">
      <c r="A9" t="s">
        <v>4</v>
      </c>
      <c r="B9" t="s">
        <v>36</v>
      </c>
      <c r="C9" s="1">
        <f t="shared" si="0"/>
        <v>2</v>
      </c>
      <c r="D9" s="1">
        <f t="shared" si="0"/>
        <v>1</v>
      </c>
      <c r="E9" s="1">
        <f t="shared" si="0"/>
        <v>0</v>
      </c>
      <c r="F9" s="2">
        <f t="shared" si="1"/>
        <v>94.5</v>
      </c>
      <c r="G9" s="1">
        <f t="shared" si="2"/>
        <v>73.5</v>
      </c>
      <c r="H9" s="1">
        <f t="shared" si="3"/>
        <v>1</v>
      </c>
      <c r="I9" s="1">
        <f t="shared" si="4"/>
        <v>2</v>
      </c>
      <c r="J9" s="1">
        <f t="shared" si="5"/>
        <v>4</v>
      </c>
      <c r="K9" s="1">
        <f t="shared" si="6"/>
        <v>5</v>
      </c>
      <c r="L9" s="1">
        <f t="shared" si="7"/>
        <v>10</v>
      </c>
      <c r="M9" s="1">
        <f t="shared" si="9"/>
        <v>131</v>
      </c>
      <c r="N9" s="1">
        <f t="shared" si="8"/>
        <v>8</v>
      </c>
      <c r="P9" t="s">
        <v>68</v>
      </c>
      <c r="Q9" t="str">
        <f t="shared" si="26"/>
        <v>Carlos</v>
      </c>
      <c r="R9">
        <v>68</v>
      </c>
      <c r="S9">
        <v>63</v>
      </c>
      <c r="T9">
        <v>15</v>
      </c>
      <c r="U9">
        <f>-U7</f>
        <v>-5</v>
      </c>
      <c r="V9">
        <f>V7</f>
        <v>3</v>
      </c>
      <c r="W9">
        <f t="shared" si="27"/>
        <v>82</v>
      </c>
      <c r="X9">
        <f t="shared" si="28"/>
        <v>76</v>
      </c>
      <c r="Y9" t="str">
        <f t="shared" si="29"/>
        <v>L</v>
      </c>
      <c r="AA9" t="s">
        <v>43</v>
      </c>
      <c r="AB9" t="str">
        <f t="shared" si="30"/>
        <v>Carlos</v>
      </c>
      <c r="AC9">
        <v>78</v>
      </c>
      <c r="AD9">
        <v>58</v>
      </c>
      <c r="AE9">
        <v>15</v>
      </c>
      <c r="AF9">
        <f>-AF7</f>
        <v>5</v>
      </c>
      <c r="AG9">
        <f>AG7</f>
        <v>3</v>
      </c>
      <c r="AH9">
        <f t="shared" si="31"/>
        <v>94</v>
      </c>
      <c r="AI9">
        <f t="shared" si="32"/>
        <v>70</v>
      </c>
      <c r="AJ9" t="str">
        <f t="shared" si="33"/>
        <v>W</v>
      </c>
      <c r="AL9" t="s">
        <v>55</v>
      </c>
      <c r="AM9" t="str">
        <f t="shared" ref="AM9" si="34">VLOOKUP(AL9,$A:$B,2,0)</f>
        <v>Carlos</v>
      </c>
      <c r="AN9">
        <v>94</v>
      </c>
      <c r="AO9">
        <v>72</v>
      </c>
      <c r="AP9">
        <v>15</v>
      </c>
      <c r="AQ9">
        <f>-AQ8</f>
        <v>-4</v>
      </c>
      <c r="AR9">
        <f>AR8</f>
        <v>3</v>
      </c>
      <c r="AS9">
        <f t="shared" ref="AS9" si="35">ROUND(AN9/AP9*18,0)</f>
        <v>113</v>
      </c>
      <c r="AT9">
        <f t="shared" ref="AT9" si="36">ROUND(AO9/AP9*18,0)</f>
        <v>86</v>
      </c>
      <c r="AU9" t="str">
        <f t="shared" ref="AU9" si="37">IF(AQ9&gt;0,"W",IF(AQ9=0,"T","L"))</f>
        <v>L</v>
      </c>
      <c r="AX9">
        <f>COUNTIF(Players!B:B,A9)</f>
        <v>1</v>
      </c>
    </row>
    <row r="10" spans="1:50" x14ac:dyDescent="0.2">
      <c r="A10" t="s">
        <v>12</v>
      </c>
      <c r="B10" t="s">
        <v>36</v>
      </c>
      <c r="C10" s="1">
        <f t="shared" si="0"/>
        <v>2</v>
      </c>
      <c r="D10" s="1">
        <f t="shared" si="0"/>
        <v>1</v>
      </c>
      <c r="E10" s="1">
        <f t="shared" si="0"/>
        <v>0</v>
      </c>
      <c r="F10" s="2">
        <f t="shared" si="1"/>
        <v>103.5</v>
      </c>
      <c r="G10" s="1">
        <f t="shared" si="2"/>
        <v>77</v>
      </c>
      <c r="H10" s="1">
        <f t="shared" si="3"/>
        <v>4</v>
      </c>
      <c r="I10" s="1">
        <f t="shared" si="4"/>
        <v>2</v>
      </c>
      <c r="J10" s="1">
        <f t="shared" si="5"/>
        <v>4</v>
      </c>
      <c r="K10" s="1">
        <f t="shared" si="6"/>
        <v>12</v>
      </c>
      <c r="L10" s="1">
        <f t="shared" si="7"/>
        <v>8</v>
      </c>
      <c r="M10" s="1">
        <f t="shared" si="9"/>
        <v>128</v>
      </c>
      <c r="N10" s="1">
        <f t="shared" si="8"/>
        <v>9</v>
      </c>
      <c r="P10" t="s">
        <v>0</v>
      </c>
      <c r="Q10" t="str">
        <f t="shared" si="26"/>
        <v>Carlos</v>
      </c>
      <c r="R10">
        <f>R9</f>
        <v>68</v>
      </c>
      <c r="S10">
        <f>S9</f>
        <v>63</v>
      </c>
      <c r="T10">
        <v>15</v>
      </c>
      <c r="U10">
        <f>U9</f>
        <v>-5</v>
      </c>
      <c r="V10">
        <f>V9</f>
        <v>3</v>
      </c>
      <c r="W10">
        <f t="shared" si="27"/>
        <v>82</v>
      </c>
      <c r="X10">
        <f t="shared" si="28"/>
        <v>76</v>
      </c>
      <c r="Y10" t="str">
        <f t="shared" si="29"/>
        <v>L</v>
      </c>
      <c r="AA10" t="s">
        <v>0</v>
      </c>
      <c r="AB10" t="str">
        <f t="shared" si="30"/>
        <v>Carlos</v>
      </c>
      <c r="AC10">
        <v>86</v>
      </c>
      <c r="AD10">
        <v>70</v>
      </c>
      <c r="AE10">
        <v>15</v>
      </c>
      <c r="AF10">
        <f>AF9</f>
        <v>5</v>
      </c>
      <c r="AG10">
        <f>AG9</f>
        <v>3</v>
      </c>
      <c r="AH10">
        <f t="shared" si="31"/>
        <v>103</v>
      </c>
      <c r="AI10">
        <f t="shared" si="32"/>
        <v>84</v>
      </c>
      <c r="AJ10" t="str">
        <f t="shared" si="33"/>
        <v>W</v>
      </c>
      <c r="AX10">
        <f>COUNTIF(Players!B:B,A10)</f>
        <v>1</v>
      </c>
    </row>
    <row r="11" spans="1:50" x14ac:dyDescent="0.2">
      <c r="A11" t="s">
        <v>0</v>
      </c>
      <c r="B11" t="s">
        <v>38</v>
      </c>
      <c r="C11" s="1">
        <f t="shared" si="0"/>
        <v>2</v>
      </c>
      <c r="D11" s="1">
        <f t="shared" si="0"/>
        <v>1</v>
      </c>
      <c r="E11" s="1">
        <f t="shared" si="0"/>
        <v>0</v>
      </c>
      <c r="F11" s="2">
        <f t="shared" si="1"/>
        <v>95.5</v>
      </c>
      <c r="G11" s="1">
        <f t="shared" si="2"/>
        <v>77</v>
      </c>
      <c r="H11" s="1">
        <f t="shared" si="3"/>
        <v>1</v>
      </c>
      <c r="I11" s="1">
        <f t="shared" si="4"/>
        <v>2</v>
      </c>
      <c r="J11" s="1">
        <f t="shared" si="5"/>
        <v>4</v>
      </c>
      <c r="K11" s="1">
        <f t="shared" si="6"/>
        <v>12</v>
      </c>
      <c r="L11" s="1">
        <f t="shared" si="7"/>
        <v>10</v>
      </c>
      <c r="M11" s="1">
        <f t="shared" si="9"/>
        <v>124</v>
      </c>
      <c r="N11" s="1">
        <f t="shared" si="8"/>
        <v>10</v>
      </c>
      <c r="AL11" t="s">
        <v>17</v>
      </c>
      <c r="AM11" t="str">
        <f>VLOOKUP(AL11,$A:$B,2,0)</f>
        <v>Victor</v>
      </c>
      <c r="AN11">
        <v>55</v>
      </c>
      <c r="AO11">
        <v>50</v>
      </c>
      <c r="AP11">
        <v>13</v>
      </c>
      <c r="AQ11">
        <v>7</v>
      </c>
      <c r="AR11">
        <v>5</v>
      </c>
      <c r="AS11">
        <f>ROUND(AN11/AP11*18,0)</f>
        <v>76</v>
      </c>
      <c r="AT11">
        <f>ROUND(AO11/AP11*18,0)</f>
        <v>69</v>
      </c>
      <c r="AU11" t="str">
        <f>IF(AQ11&gt;0,"W",IF(AQ11=0,"T","L"))</f>
        <v>W</v>
      </c>
      <c r="AX11">
        <f>COUNTIF(Players!B:B,A11)</f>
        <v>1</v>
      </c>
    </row>
    <row r="12" spans="1:50" x14ac:dyDescent="0.2">
      <c r="A12" t="s">
        <v>43</v>
      </c>
      <c r="B12" t="s">
        <v>38</v>
      </c>
      <c r="C12" s="1">
        <f t="shared" si="0"/>
        <v>2</v>
      </c>
      <c r="D12" s="1">
        <f t="shared" si="0"/>
        <v>1</v>
      </c>
      <c r="E12" s="1">
        <f t="shared" si="0"/>
        <v>0</v>
      </c>
      <c r="F12" s="2">
        <f t="shared" si="1"/>
        <v>97</v>
      </c>
      <c r="G12" s="1">
        <f t="shared" si="2"/>
        <v>77.5</v>
      </c>
      <c r="H12" s="1">
        <f t="shared" si="3"/>
        <v>1</v>
      </c>
      <c r="I12" s="1">
        <f t="shared" si="4"/>
        <v>2</v>
      </c>
      <c r="J12" s="1">
        <f t="shared" si="5"/>
        <v>4</v>
      </c>
      <c r="K12" s="1">
        <f t="shared" si="6"/>
        <v>14</v>
      </c>
      <c r="L12" s="1">
        <f t="shared" si="7"/>
        <v>10</v>
      </c>
      <c r="M12" s="1">
        <f t="shared" si="9"/>
        <v>122</v>
      </c>
      <c r="N12" s="1">
        <f t="shared" si="8"/>
        <v>11</v>
      </c>
      <c r="P12" t="s">
        <v>69</v>
      </c>
      <c r="Q12" t="str">
        <f>VLOOKUP(P12,$A:$B,2,0)</f>
        <v>Victor</v>
      </c>
      <c r="R12">
        <v>71</v>
      </c>
      <c r="S12">
        <v>66</v>
      </c>
      <c r="T12">
        <v>15</v>
      </c>
      <c r="U12">
        <v>-5</v>
      </c>
      <c r="V12">
        <v>3</v>
      </c>
      <c r="W12">
        <f>ROUND(R12/T12*18,0)</f>
        <v>85</v>
      </c>
      <c r="X12">
        <f>ROUND(S12/T12*18,0)</f>
        <v>79</v>
      </c>
      <c r="Y12" t="str">
        <f>IF(U12&gt;0,"W",IF(U12=0,"T","L"))</f>
        <v>L</v>
      </c>
      <c r="AA12" t="s">
        <v>18</v>
      </c>
      <c r="AB12" t="str">
        <f>VLOOKUP(AA12,$A:$B,2,0)</f>
        <v>Victor</v>
      </c>
      <c r="AC12">
        <v>70</v>
      </c>
      <c r="AD12">
        <v>69</v>
      </c>
      <c r="AE12">
        <v>16</v>
      </c>
      <c r="AF12">
        <v>4</v>
      </c>
      <c r="AG12">
        <v>2</v>
      </c>
      <c r="AH12">
        <f>ROUND(AC12/AE12*18,0)</f>
        <v>79</v>
      </c>
      <c r="AI12">
        <f>ROUND(AD12/AE12*18,0)</f>
        <v>78</v>
      </c>
      <c r="AJ12" t="str">
        <f>IF(AF12&gt;0,"W",IF(AF12=0,"T","L"))</f>
        <v>W</v>
      </c>
      <c r="AL12" t="s">
        <v>41</v>
      </c>
      <c r="AM12" t="str">
        <f t="shared" ref="AM12" si="38">VLOOKUP(AL12,$A:$B,2,0)</f>
        <v>Carlos</v>
      </c>
      <c r="AN12">
        <v>75</v>
      </c>
      <c r="AO12">
        <v>66</v>
      </c>
      <c r="AP12">
        <v>13</v>
      </c>
      <c r="AQ12">
        <f>-AQ11</f>
        <v>-7</v>
      </c>
      <c r="AR12">
        <f>AR11</f>
        <v>5</v>
      </c>
      <c r="AS12">
        <f t="shared" ref="AS12" si="39">ROUND(AN12/AP12*18,0)</f>
        <v>104</v>
      </c>
      <c r="AT12">
        <f t="shared" ref="AT12" si="40">ROUND(AO12/AP12*18,0)</f>
        <v>91</v>
      </c>
      <c r="AU12" t="str">
        <f t="shared" ref="AU12" si="41">IF(AQ12&gt;0,"W",IF(AQ12=0,"T","L"))</f>
        <v>L</v>
      </c>
      <c r="AX12">
        <f>COUNTIF(Players!B:B,A12)</f>
        <v>1</v>
      </c>
    </row>
    <row r="13" spans="1:50" x14ac:dyDescent="0.2">
      <c r="A13" t="s">
        <v>8</v>
      </c>
      <c r="B13" t="s">
        <v>36</v>
      </c>
      <c r="C13" s="1">
        <f t="shared" si="0"/>
        <v>2</v>
      </c>
      <c r="D13" s="1">
        <f t="shared" si="0"/>
        <v>1</v>
      </c>
      <c r="E13" s="1">
        <f t="shared" si="0"/>
        <v>0</v>
      </c>
      <c r="F13" s="2">
        <f t="shared" si="1"/>
        <v>109.5</v>
      </c>
      <c r="G13" s="1">
        <f t="shared" si="2"/>
        <v>80.5</v>
      </c>
      <c r="H13" s="1">
        <f t="shared" si="3"/>
        <v>3</v>
      </c>
      <c r="I13" s="1">
        <f t="shared" si="4"/>
        <v>2</v>
      </c>
      <c r="J13" s="1">
        <f t="shared" si="5"/>
        <v>4</v>
      </c>
      <c r="K13" s="1">
        <f t="shared" si="6"/>
        <v>17</v>
      </c>
      <c r="L13" s="1">
        <f t="shared" si="7"/>
        <v>9</v>
      </c>
      <c r="M13" s="1">
        <f t="shared" si="9"/>
        <v>121</v>
      </c>
      <c r="N13" s="1">
        <f t="shared" si="8"/>
        <v>12</v>
      </c>
      <c r="P13" t="s">
        <v>4</v>
      </c>
      <c r="Q13" t="str">
        <f t="shared" ref="Q13:Q15" si="42">VLOOKUP(P13,$A:$B,2,0)</f>
        <v>Victor</v>
      </c>
      <c r="R13">
        <f>R12</f>
        <v>71</v>
      </c>
      <c r="S13">
        <f>S12</f>
        <v>66</v>
      </c>
      <c r="T13">
        <v>15</v>
      </c>
      <c r="U13">
        <f>U12</f>
        <v>-5</v>
      </c>
      <c r="V13">
        <f>V12</f>
        <v>3</v>
      </c>
      <c r="W13">
        <f t="shared" ref="W13:W15" si="43">ROUND(R13/T13*18,0)</f>
        <v>85</v>
      </c>
      <c r="X13">
        <f t="shared" ref="X13:X15" si="44">ROUND(S13/T13*18,0)</f>
        <v>79</v>
      </c>
      <c r="Y13" t="str">
        <f t="shared" ref="Y13:Y15" si="45">IF(U13&gt;0,"W",IF(U13=0,"T","L"))</f>
        <v>L</v>
      </c>
      <c r="AA13" t="s">
        <v>4</v>
      </c>
      <c r="AB13" t="str">
        <f t="shared" ref="AB13:AB15" si="46">VLOOKUP(AA13,$A:$B,2,0)</f>
        <v>Victor</v>
      </c>
      <c r="AC13">
        <v>84</v>
      </c>
      <c r="AD13">
        <v>65</v>
      </c>
      <c r="AE13">
        <v>16</v>
      </c>
      <c r="AF13">
        <f>AF12</f>
        <v>4</v>
      </c>
      <c r="AG13">
        <f>AG12</f>
        <v>2</v>
      </c>
      <c r="AH13">
        <f t="shared" ref="AH13:AH15" si="47">ROUND(AC13/AE13*18,0)</f>
        <v>95</v>
      </c>
      <c r="AI13">
        <f t="shared" ref="AI13:AI15" si="48">ROUND(AD13/AE13*18,0)</f>
        <v>73</v>
      </c>
      <c r="AJ13" t="str">
        <f t="shared" ref="AJ13:AJ15" si="49">IF(AF13&gt;0,"W",IF(AF13=0,"T","L"))</f>
        <v>W</v>
      </c>
      <c r="AX13">
        <f>COUNTIF(Players!B:B,A13)</f>
        <v>1</v>
      </c>
    </row>
    <row r="14" spans="1:50" x14ac:dyDescent="0.2">
      <c r="A14" t="s">
        <v>18</v>
      </c>
      <c r="B14" t="s">
        <v>36</v>
      </c>
      <c r="C14" s="1">
        <f t="shared" si="0"/>
        <v>2</v>
      </c>
      <c r="D14" s="1">
        <f t="shared" si="0"/>
        <v>1</v>
      </c>
      <c r="E14" s="1">
        <f t="shared" si="0"/>
        <v>0</v>
      </c>
      <c r="F14" s="2">
        <f t="shared" si="1"/>
        <v>81</v>
      </c>
      <c r="G14" s="1">
        <f t="shared" si="2"/>
        <v>80.5</v>
      </c>
      <c r="H14" s="1">
        <f t="shared" si="3"/>
        <v>1</v>
      </c>
      <c r="I14" s="1">
        <f t="shared" si="4"/>
        <v>2</v>
      </c>
      <c r="J14" s="1">
        <f t="shared" si="5"/>
        <v>4</v>
      </c>
      <c r="K14" s="1">
        <f t="shared" si="6"/>
        <v>17</v>
      </c>
      <c r="L14" s="1">
        <f t="shared" si="7"/>
        <v>10</v>
      </c>
      <c r="M14" s="1">
        <f t="shared" si="9"/>
        <v>119</v>
      </c>
      <c r="N14" s="1">
        <f t="shared" si="8"/>
        <v>13</v>
      </c>
      <c r="P14" t="s">
        <v>41</v>
      </c>
      <c r="Q14" t="str">
        <f t="shared" si="42"/>
        <v>Carlos</v>
      </c>
      <c r="R14">
        <v>64</v>
      </c>
      <c r="S14">
        <v>60</v>
      </c>
      <c r="T14">
        <v>15</v>
      </c>
      <c r="U14">
        <f>-U12</f>
        <v>5</v>
      </c>
      <c r="V14">
        <f>V12</f>
        <v>3</v>
      </c>
      <c r="W14">
        <f t="shared" si="43"/>
        <v>77</v>
      </c>
      <c r="X14">
        <f t="shared" si="44"/>
        <v>72</v>
      </c>
      <c r="Y14" t="str">
        <f t="shared" si="45"/>
        <v>W</v>
      </c>
      <c r="AA14" t="s">
        <v>57</v>
      </c>
      <c r="AB14" t="str">
        <f t="shared" si="46"/>
        <v>Carlos</v>
      </c>
      <c r="AC14">
        <v>97</v>
      </c>
      <c r="AD14">
        <v>81</v>
      </c>
      <c r="AE14">
        <v>16</v>
      </c>
      <c r="AF14">
        <f>-AF12</f>
        <v>-4</v>
      </c>
      <c r="AG14">
        <f>AG12</f>
        <v>2</v>
      </c>
      <c r="AH14">
        <f t="shared" si="47"/>
        <v>109</v>
      </c>
      <c r="AI14">
        <f t="shared" si="48"/>
        <v>91</v>
      </c>
      <c r="AJ14" t="str">
        <f t="shared" si="49"/>
        <v>L</v>
      </c>
      <c r="AL14" t="s">
        <v>18</v>
      </c>
      <c r="AM14" t="str">
        <f>VLOOKUP(AL14,$A:$B,2,0)</f>
        <v>Victor</v>
      </c>
      <c r="AN14">
        <v>51</v>
      </c>
      <c r="AO14">
        <v>51</v>
      </c>
      <c r="AP14">
        <v>11</v>
      </c>
      <c r="AQ14">
        <v>-8</v>
      </c>
      <c r="AR14">
        <v>7</v>
      </c>
      <c r="AS14">
        <f>ROUND(AN14/AP14*18,0)</f>
        <v>83</v>
      </c>
      <c r="AT14">
        <f>ROUND(AO14/AP14*18,0)</f>
        <v>83</v>
      </c>
      <c r="AU14" t="str">
        <f>IF(AQ14&gt;0,"W",IF(AQ14=0,"T","L"))</f>
        <v>L</v>
      </c>
      <c r="AX14">
        <f>COUNTIF(Players!B:B,A14)</f>
        <v>1</v>
      </c>
    </row>
    <row r="15" spans="1:50" x14ac:dyDescent="0.2">
      <c r="A15" t="s">
        <v>42</v>
      </c>
      <c r="B15" t="s">
        <v>36</v>
      </c>
      <c r="C15" s="1">
        <f t="shared" si="0"/>
        <v>2</v>
      </c>
      <c r="D15" s="1">
        <f t="shared" si="0"/>
        <v>1</v>
      </c>
      <c r="E15" s="1">
        <f t="shared" si="0"/>
        <v>0</v>
      </c>
      <c r="F15" s="2">
        <f t="shared" si="1"/>
        <v>112</v>
      </c>
      <c r="G15" s="1">
        <f t="shared" si="2"/>
        <v>80.5</v>
      </c>
      <c r="H15" s="1">
        <f t="shared" si="3"/>
        <v>0</v>
      </c>
      <c r="I15" s="1">
        <f t="shared" si="4"/>
        <v>2</v>
      </c>
      <c r="J15" s="1">
        <f t="shared" si="5"/>
        <v>4</v>
      </c>
      <c r="K15" s="1">
        <f t="shared" si="6"/>
        <v>17</v>
      </c>
      <c r="L15" s="1">
        <f t="shared" si="7"/>
        <v>14</v>
      </c>
      <c r="M15" s="1">
        <f t="shared" si="9"/>
        <v>111</v>
      </c>
      <c r="N15" s="1">
        <f t="shared" si="8"/>
        <v>14</v>
      </c>
      <c r="P15" t="s">
        <v>55</v>
      </c>
      <c r="Q15" t="str">
        <f t="shared" si="42"/>
        <v>Carlos</v>
      </c>
      <c r="R15">
        <f>R14</f>
        <v>64</v>
      </c>
      <c r="S15">
        <f>S14</f>
        <v>60</v>
      </c>
      <c r="T15">
        <v>15</v>
      </c>
      <c r="U15">
        <f>U14</f>
        <v>5</v>
      </c>
      <c r="V15">
        <f>V14</f>
        <v>3</v>
      </c>
      <c r="W15">
        <f t="shared" si="43"/>
        <v>77</v>
      </c>
      <c r="X15">
        <f t="shared" si="44"/>
        <v>72</v>
      </c>
      <c r="Y15" t="str">
        <f t="shared" si="45"/>
        <v>W</v>
      </c>
      <c r="AA15" t="s">
        <v>41</v>
      </c>
      <c r="AB15" t="str">
        <f t="shared" si="46"/>
        <v>Carlos</v>
      </c>
      <c r="AC15">
        <v>90</v>
      </c>
      <c r="AD15">
        <v>77</v>
      </c>
      <c r="AE15">
        <v>16</v>
      </c>
      <c r="AF15">
        <f>AF14</f>
        <v>-4</v>
      </c>
      <c r="AG15">
        <f>AG14</f>
        <v>2</v>
      </c>
      <c r="AH15">
        <f t="shared" si="47"/>
        <v>101</v>
      </c>
      <c r="AI15">
        <f t="shared" si="48"/>
        <v>87</v>
      </c>
      <c r="AJ15" t="str">
        <f t="shared" si="49"/>
        <v>L</v>
      </c>
      <c r="AL15" t="s">
        <v>1</v>
      </c>
      <c r="AM15" t="str">
        <f t="shared" ref="AM15" si="50">VLOOKUP(AL15,$A:$B,2,0)</f>
        <v>Carlos</v>
      </c>
      <c r="AN15">
        <v>41</v>
      </c>
      <c r="AO15">
        <v>41</v>
      </c>
      <c r="AP15">
        <v>11</v>
      </c>
      <c r="AQ15">
        <f>-AQ14</f>
        <v>8</v>
      </c>
      <c r="AR15">
        <f>AR14</f>
        <v>7</v>
      </c>
      <c r="AS15">
        <f t="shared" ref="AS15" si="51">ROUND(AN15/AP15*18,0)</f>
        <v>67</v>
      </c>
      <c r="AT15">
        <f t="shared" ref="AT15" si="52">ROUND(AO15/AP15*18,0)</f>
        <v>67</v>
      </c>
      <c r="AU15" t="str">
        <f t="shared" ref="AU15" si="53">IF(AQ15&gt;0,"W",IF(AQ15=0,"T","L"))</f>
        <v>W</v>
      </c>
      <c r="AX15">
        <f>COUNTIF(Players!B:B,A15)</f>
        <v>1</v>
      </c>
    </row>
    <row r="16" spans="1:50" x14ac:dyDescent="0.2">
      <c r="A16" t="s">
        <v>9</v>
      </c>
      <c r="B16" t="s">
        <v>38</v>
      </c>
      <c r="C16" s="1">
        <f t="shared" si="0"/>
        <v>1</v>
      </c>
      <c r="D16" s="1">
        <f t="shared" si="0"/>
        <v>2</v>
      </c>
      <c r="E16" s="1">
        <f t="shared" si="0"/>
        <v>0</v>
      </c>
      <c r="F16" s="2">
        <f t="shared" si="1"/>
        <v>86</v>
      </c>
      <c r="G16" s="1">
        <f t="shared" si="2"/>
        <v>74</v>
      </c>
      <c r="H16" s="1">
        <f t="shared" si="3"/>
        <v>0</v>
      </c>
      <c r="I16" s="1">
        <f t="shared" si="4"/>
        <v>1</v>
      </c>
      <c r="J16" s="1">
        <f t="shared" si="5"/>
        <v>15</v>
      </c>
      <c r="K16" s="1">
        <f t="shared" si="6"/>
        <v>7</v>
      </c>
      <c r="L16" s="1">
        <f t="shared" si="7"/>
        <v>14</v>
      </c>
      <c r="M16" s="1">
        <f t="shared" si="9"/>
        <v>88</v>
      </c>
      <c r="N16" s="1">
        <f t="shared" si="8"/>
        <v>15</v>
      </c>
      <c r="AX16">
        <f>COUNTIF(Players!B:B,A16)</f>
        <v>1</v>
      </c>
    </row>
    <row r="17" spans="1:50" x14ac:dyDescent="0.2">
      <c r="A17" t="s">
        <v>35</v>
      </c>
      <c r="B17" t="s">
        <v>36</v>
      </c>
      <c r="C17" s="1">
        <f t="shared" si="0"/>
        <v>1</v>
      </c>
      <c r="D17" s="1">
        <f t="shared" si="0"/>
        <v>2</v>
      </c>
      <c r="E17" s="1">
        <f t="shared" si="0"/>
        <v>0</v>
      </c>
      <c r="F17" s="2">
        <f t="shared" si="1"/>
        <v>96</v>
      </c>
      <c r="G17" s="1">
        <f t="shared" si="2"/>
        <v>71</v>
      </c>
      <c r="H17" s="1">
        <f t="shared" si="3"/>
        <v>-2</v>
      </c>
      <c r="I17" s="1">
        <f t="shared" si="4"/>
        <v>1</v>
      </c>
      <c r="J17" s="1">
        <f t="shared" si="5"/>
        <v>15</v>
      </c>
      <c r="K17" s="1">
        <f t="shared" si="6"/>
        <v>3</v>
      </c>
      <c r="L17" s="1">
        <f t="shared" si="7"/>
        <v>17</v>
      </c>
      <c r="M17" s="1">
        <f t="shared" si="9"/>
        <v>86</v>
      </c>
      <c r="N17" s="1">
        <f t="shared" si="8"/>
        <v>16</v>
      </c>
      <c r="P17" t="s">
        <v>39</v>
      </c>
      <c r="Q17" t="str">
        <f>VLOOKUP(P17,$A:$B,2,0)</f>
        <v>Victor</v>
      </c>
      <c r="R17">
        <v>60</v>
      </c>
      <c r="S17">
        <v>55</v>
      </c>
      <c r="T17">
        <v>14</v>
      </c>
      <c r="U17">
        <v>-5</v>
      </c>
      <c r="V17">
        <v>4</v>
      </c>
      <c r="W17">
        <f>ROUND(R17/T17*18,0)</f>
        <v>77</v>
      </c>
      <c r="X17">
        <f>ROUND(S17/T17*18,0)</f>
        <v>71</v>
      </c>
      <c r="Y17" t="str">
        <f>IF(U17&gt;0,"W",IF(U17=0,"T","L"))</f>
        <v>L</v>
      </c>
      <c r="AA17" t="s">
        <v>42</v>
      </c>
      <c r="AB17" t="str">
        <f>VLOOKUP(AA17,$A:$B,2,0)</f>
        <v>Victor</v>
      </c>
      <c r="AC17">
        <v>109</v>
      </c>
      <c r="AD17">
        <v>80</v>
      </c>
      <c r="AE17">
        <v>17</v>
      </c>
      <c r="AF17">
        <v>2</v>
      </c>
      <c r="AG17">
        <v>1</v>
      </c>
      <c r="AH17">
        <f>ROUND(AC17/AE17*18,0)</f>
        <v>115</v>
      </c>
      <c r="AI17">
        <f>ROUND(AD17/AE17*18,0)</f>
        <v>85</v>
      </c>
      <c r="AJ17" t="str">
        <f>IF(AF17&gt;0,"W",IF(AF17=0,"T","L"))</f>
        <v>W</v>
      </c>
      <c r="AL17" t="s">
        <v>19</v>
      </c>
      <c r="AM17" t="str">
        <f>VLOOKUP(AL17,$A:$B,2,0)</f>
        <v>Victor</v>
      </c>
      <c r="AN17">
        <v>75</v>
      </c>
      <c r="AO17">
        <v>60</v>
      </c>
      <c r="AP17">
        <v>14</v>
      </c>
      <c r="AQ17">
        <v>-6</v>
      </c>
      <c r="AR17">
        <v>4</v>
      </c>
      <c r="AS17">
        <f>ROUND(AN17/AP17*18,0)</f>
        <v>96</v>
      </c>
      <c r="AT17">
        <f>ROUND(AO17/AP17*18,0)</f>
        <v>77</v>
      </c>
      <c r="AU17" t="str">
        <f>IF(AQ17&gt;0,"W",IF(AQ17=0,"T","L"))</f>
        <v>L</v>
      </c>
      <c r="AX17">
        <f>COUNTIF(Players!B:B,A17)</f>
        <v>1</v>
      </c>
    </row>
    <row r="18" spans="1:50" x14ac:dyDescent="0.2">
      <c r="A18" t="s">
        <v>37</v>
      </c>
      <c r="B18" t="s">
        <v>38</v>
      </c>
      <c r="C18" s="1">
        <f t="shared" si="0"/>
        <v>1</v>
      </c>
      <c r="D18" s="1">
        <f t="shared" si="0"/>
        <v>2</v>
      </c>
      <c r="E18" s="1">
        <f t="shared" si="0"/>
        <v>0</v>
      </c>
      <c r="F18" s="2">
        <f t="shared" si="1"/>
        <v>95.5</v>
      </c>
      <c r="G18" s="1">
        <f t="shared" si="2"/>
        <v>78.5</v>
      </c>
      <c r="H18" s="1">
        <f t="shared" si="3"/>
        <v>-2</v>
      </c>
      <c r="I18" s="1">
        <f t="shared" si="4"/>
        <v>1</v>
      </c>
      <c r="J18" s="1">
        <f t="shared" si="5"/>
        <v>15</v>
      </c>
      <c r="K18" s="1">
        <f t="shared" si="6"/>
        <v>16</v>
      </c>
      <c r="L18" s="1">
        <f t="shared" si="7"/>
        <v>17</v>
      </c>
      <c r="M18" s="1">
        <f t="shared" si="9"/>
        <v>73</v>
      </c>
      <c r="N18" s="1">
        <f t="shared" si="8"/>
        <v>17</v>
      </c>
      <c r="P18" t="s">
        <v>2</v>
      </c>
      <c r="Q18" t="str">
        <f t="shared" ref="Q18:Q20" si="54">VLOOKUP(P18,$A:$B,2,0)</f>
        <v>Victor</v>
      </c>
      <c r="R18">
        <f>R17</f>
        <v>60</v>
      </c>
      <c r="S18">
        <f>S17</f>
        <v>55</v>
      </c>
      <c r="T18">
        <v>14</v>
      </c>
      <c r="U18">
        <f>U17</f>
        <v>-5</v>
      </c>
      <c r="V18">
        <f>V17</f>
        <v>4</v>
      </c>
      <c r="W18">
        <f t="shared" ref="W18:W20" si="55">ROUND(R18/T18*18,0)</f>
        <v>77</v>
      </c>
      <c r="X18">
        <f t="shared" ref="X18:X20" si="56">ROUND(S18/T18*18,0)</f>
        <v>71</v>
      </c>
      <c r="Y18" t="str">
        <f t="shared" ref="Y18:Y20" si="57">IF(U18&gt;0,"W",IF(U18=0,"T","L"))</f>
        <v>L</v>
      </c>
      <c r="AA18" t="s">
        <v>35</v>
      </c>
      <c r="AB18" t="str">
        <f t="shared" ref="AB18:AB20" si="58">VLOOKUP(AA18,$A:$B,2,0)</f>
        <v>Victor</v>
      </c>
      <c r="AC18">
        <v>94</v>
      </c>
      <c r="AD18">
        <v>70</v>
      </c>
      <c r="AE18">
        <v>17</v>
      </c>
      <c r="AF18">
        <f>AF17</f>
        <v>2</v>
      </c>
      <c r="AG18">
        <f>AG17</f>
        <v>1</v>
      </c>
      <c r="AH18">
        <f t="shared" ref="AH18:AH20" si="59">ROUND(AC18/AE18*18,0)</f>
        <v>100</v>
      </c>
      <c r="AI18">
        <f t="shared" ref="AI18:AI20" si="60">ROUND(AD18/AE18*18,0)</f>
        <v>74</v>
      </c>
      <c r="AJ18" t="str">
        <f t="shared" ref="AJ18:AJ20" si="61">IF(AF18&gt;0,"W",IF(AF18=0,"T","L"))</f>
        <v>W</v>
      </c>
      <c r="AL18" t="s">
        <v>10</v>
      </c>
      <c r="AM18" t="str">
        <f t="shared" ref="AM18" si="62">VLOOKUP(AL18,$A:$B,2,0)</f>
        <v>Carlos</v>
      </c>
      <c r="AN18">
        <v>67</v>
      </c>
      <c r="AO18">
        <v>53</v>
      </c>
      <c r="AP18">
        <v>14</v>
      </c>
      <c r="AQ18">
        <f>-AQ17</f>
        <v>6</v>
      </c>
      <c r="AR18">
        <f>AR17</f>
        <v>4</v>
      </c>
      <c r="AS18">
        <f t="shared" ref="AS18" si="63">ROUND(AN18/AP18*18,0)</f>
        <v>86</v>
      </c>
      <c r="AT18">
        <f t="shared" ref="AT18" si="64">ROUND(AO18/AP18*18,0)</f>
        <v>68</v>
      </c>
      <c r="AU18" t="str">
        <f t="shared" ref="AU18" si="65">IF(AQ18&gt;0,"W",IF(AQ18=0,"T","L"))</f>
        <v>W</v>
      </c>
      <c r="AX18">
        <f>COUNTIF(Players!B:B,A18)</f>
        <v>1</v>
      </c>
    </row>
    <row r="19" spans="1:50" x14ac:dyDescent="0.2">
      <c r="A19" t="s">
        <v>55</v>
      </c>
      <c r="B19" t="s">
        <v>38</v>
      </c>
      <c r="C19" s="1">
        <f t="shared" si="0"/>
        <v>1</v>
      </c>
      <c r="D19" s="1">
        <f t="shared" si="0"/>
        <v>2</v>
      </c>
      <c r="E19" s="1">
        <f t="shared" si="0"/>
        <v>0</v>
      </c>
      <c r="F19" s="2">
        <f t="shared" si="1"/>
        <v>109</v>
      </c>
      <c r="G19" s="1">
        <f t="shared" si="2"/>
        <v>81.5</v>
      </c>
      <c r="H19" s="1">
        <f t="shared" si="3"/>
        <v>-1</v>
      </c>
      <c r="I19" s="1">
        <f t="shared" si="4"/>
        <v>1</v>
      </c>
      <c r="J19" s="1">
        <f t="shared" si="5"/>
        <v>15</v>
      </c>
      <c r="K19" s="1">
        <f t="shared" si="6"/>
        <v>20</v>
      </c>
      <c r="L19" s="1">
        <f t="shared" si="7"/>
        <v>16</v>
      </c>
      <c r="M19" s="1">
        <f t="shared" si="9"/>
        <v>71</v>
      </c>
      <c r="N19" s="1">
        <f t="shared" si="8"/>
        <v>18</v>
      </c>
      <c r="P19" t="s">
        <v>40</v>
      </c>
      <c r="Q19" t="str">
        <f t="shared" si="54"/>
        <v>Carlos</v>
      </c>
      <c r="R19">
        <v>52</v>
      </c>
      <c r="S19">
        <v>49</v>
      </c>
      <c r="T19">
        <v>14</v>
      </c>
      <c r="U19">
        <f>-U17</f>
        <v>5</v>
      </c>
      <c r="V19">
        <f>V17</f>
        <v>4</v>
      </c>
      <c r="W19">
        <f t="shared" si="55"/>
        <v>67</v>
      </c>
      <c r="X19">
        <f t="shared" si="56"/>
        <v>63</v>
      </c>
      <c r="Y19" t="str">
        <f t="shared" si="57"/>
        <v>W</v>
      </c>
      <c r="AA19" t="s">
        <v>40</v>
      </c>
      <c r="AB19" t="str">
        <f t="shared" si="58"/>
        <v>Carlos</v>
      </c>
      <c r="AC19">
        <v>96</v>
      </c>
      <c r="AD19">
        <v>71</v>
      </c>
      <c r="AE19">
        <v>17</v>
      </c>
      <c r="AF19">
        <f>-AF17</f>
        <v>-2</v>
      </c>
      <c r="AG19">
        <f>AG17</f>
        <v>1</v>
      </c>
      <c r="AH19">
        <f t="shared" si="59"/>
        <v>102</v>
      </c>
      <c r="AI19">
        <f t="shared" si="60"/>
        <v>75</v>
      </c>
      <c r="AJ19" t="str">
        <f t="shared" si="61"/>
        <v>L</v>
      </c>
      <c r="AX19">
        <f>COUNTIF(Players!B:B,A19)</f>
        <v>1</v>
      </c>
    </row>
    <row r="20" spans="1:50" x14ac:dyDescent="0.2">
      <c r="A20" t="s">
        <v>2</v>
      </c>
      <c r="B20" t="s">
        <v>36</v>
      </c>
      <c r="C20" s="1">
        <f t="shared" si="0"/>
        <v>1</v>
      </c>
      <c r="D20" s="1">
        <f t="shared" si="0"/>
        <v>2</v>
      </c>
      <c r="E20" s="1">
        <f t="shared" si="0"/>
        <v>0</v>
      </c>
      <c r="F20" s="2">
        <f t="shared" si="1"/>
        <v>77.5</v>
      </c>
      <c r="G20" s="1">
        <f t="shared" si="2"/>
        <v>75</v>
      </c>
      <c r="H20" s="1">
        <f t="shared" si="3"/>
        <v>-7</v>
      </c>
      <c r="I20" s="1">
        <f t="shared" si="4"/>
        <v>1</v>
      </c>
      <c r="J20" s="1">
        <f t="shared" si="5"/>
        <v>15</v>
      </c>
      <c r="K20" s="1">
        <f t="shared" si="6"/>
        <v>10</v>
      </c>
      <c r="L20" s="1">
        <f t="shared" si="7"/>
        <v>24</v>
      </c>
      <c r="M20" s="1">
        <f t="shared" si="9"/>
        <v>65</v>
      </c>
      <c r="N20" s="1">
        <f t="shared" si="8"/>
        <v>19</v>
      </c>
      <c r="P20" t="s">
        <v>1</v>
      </c>
      <c r="Q20" t="str">
        <f t="shared" si="54"/>
        <v>Carlos</v>
      </c>
      <c r="R20">
        <f>R19</f>
        <v>52</v>
      </c>
      <c r="S20">
        <f>S19</f>
        <v>49</v>
      </c>
      <c r="T20">
        <v>14</v>
      </c>
      <c r="U20">
        <f>U19</f>
        <v>5</v>
      </c>
      <c r="V20">
        <f>V19</f>
        <v>4</v>
      </c>
      <c r="W20">
        <f t="shared" si="55"/>
        <v>67</v>
      </c>
      <c r="X20">
        <f t="shared" si="56"/>
        <v>63</v>
      </c>
      <c r="Y20" t="str">
        <f t="shared" si="57"/>
        <v>W</v>
      </c>
      <c r="AA20" t="s">
        <v>11</v>
      </c>
      <c r="AB20" t="str">
        <f t="shared" si="58"/>
        <v>Carlos</v>
      </c>
      <c r="AC20">
        <v>100</v>
      </c>
      <c r="AD20">
        <v>81</v>
      </c>
      <c r="AE20">
        <v>17</v>
      </c>
      <c r="AF20">
        <f>AF19</f>
        <v>-2</v>
      </c>
      <c r="AG20">
        <f>AG19</f>
        <v>1</v>
      </c>
      <c r="AH20">
        <f t="shared" si="59"/>
        <v>106</v>
      </c>
      <c r="AI20">
        <f t="shared" si="60"/>
        <v>86</v>
      </c>
      <c r="AJ20" t="str">
        <f t="shared" si="61"/>
        <v>L</v>
      </c>
      <c r="AL20" t="s">
        <v>35</v>
      </c>
      <c r="AM20" t="str">
        <f>VLOOKUP(AL20,$A:$B,2,0)</f>
        <v>Victor</v>
      </c>
      <c r="AN20">
        <v>92</v>
      </c>
      <c r="AO20">
        <v>68</v>
      </c>
      <c r="AP20">
        <v>18</v>
      </c>
      <c r="AQ20">
        <v>-1</v>
      </c>
      <c r="AR20">
        <v>0</v>
      </c>
      <c r="AS20">
        <f>ROUND(AN20/AP20*18,0)</f>
        <v>92</v>
      </c>
      <c r="AT20">
        <f>ROUND(AO20/AP20*18,0)</f>
        <v>68</v>
      </c>
      <c r="AU20" t="str">
        <f>IF(AQ20&gt;0,"W",IF(AQ20=0,"T","L"))</f>
        <v>L</v>
      </c>
      <c r="AX20">
        <f>COUNTIF(Players!B:B,A20)</f>
        <v>1</v>
      </c>
    </row>
    <row r="21" spans="1:50" x14ac:dyDescent="0.2">
      <c r="A21" t="s">
        <v>69</v>
      </c>
      <c r="B21" t="s">
        <v>36</v>
      </c>
      <c r="C21" s="1">
        <f t="shared" si="0"/>
        <v>1</v>
      </c>
      <c r="D21" s="1">
        <f t="shared" si="0"/>
        <v>2</v>
      </c>
      <c r="E21" s="1">
        <f t="shared" si="0"/>
        <v>0</v>
      </c>
      <c r="F21" s="2">
        <f t="shared" si="1"/>
        <v>104</v>
      </c>
      <c r="G21" s="1">
        <f t="shared" si="2"/>
        <v>77.5</v>
      </c>
      <c r="H21" s="1">
        <f t="shared" si="3"/>
        <v>-6</v>
      </c>
      <c r="I21" s="1">
        <f t="shared" si="4"/>
        <v>1</v>
      </c>
      <c r="J21" s="1">
        <f t="shared" si="5"/>
        <v>15</v>
      </c>
      <c r="K21" s="1">
        <f t="shared" si="6"/>
        <v>14</v>
      </c>
      <c r="L21" s="1">
        <f t="shared" si="7"/>
        <v>22</v>
      </c>
      <c r="M21" s="1">
        <f t="shared" si="9"/>
        <v>65</v>
      </c>
      <c r="N21" s="1">
        <f t="shared" si="8"/>
        <v>19</v>
      </c>
      <c r="AL21" t="s">
        <v>0</v>
      </c>
      <c r="AM21" t="str">
        <f t="shared" ref="AM21" si="66">VLOOKUP(AL21,$A:$B,2,0)</f>
        <v>Carlos</v>
      </c>
      <c r="AN21">
        <v>88</v>
      </c>
      <c r="AO21">
        <v>70</v>
      </c>
      <c r="AP21">
        <v>18</v>
      </c>
      <c r="AQ21">
        <f>-AQ20</f>
        <v>1</v>
      </c>
      <c r="AR21">
        <f>AR20</f>
        <v>0</v>
      </c>
      <c r="AS21">
        <f t="shared" ref="AS21" si="67">ROUND(AN21/AP21*18,0)</f>
        <v>88</v>
      </c>
      <c r="AT21">
        <f t="shared" ref="AT21" si="68">ROUND(AO21/AP21*18,0)</f>
        <v>70</v>
      </c>
      <c r="AU21" t="str">
        <f t="shared" ref="AU21" si="69">IF(AQ21&gt;0,"W",IF(AQ21=0,"T","L"))</f>
        <v>W</v>
      </c>
      <c r="AX21">
        <f>COUNTIF(Players!B:B,A21)</f>
        <v>1</v>
      </c>
    </row>
    <row r="22" spans="1:50" x14ac:dyDescent="0.2">
      <c r="A22" t="s">
        <v>15</v>
      </c>
      <c r="B22" t="s">
        <v>38</v>
      </c>
      <c r="C22" s="1">
        <f t="shared" si="0"/>
        <v>1</v>
      </c>
      <c r="D22" s="1">
        <f t="shared" si="0"/>
        <v>2</v>
      </c>
      <c r="E22" s="1">
        <f t="shared" si="0"/>
        <v>0</v>
      </c>
      <c r="F22" s="2">
        <f t="shared" si="1"/>
        <v>106</v>
      </c>
      <c r="G22" s="1">
        <f t="shared" si="2"/>
        <v>88</v>
      </c>
      <c r="H22" s="1">
        <f t="shared" si="3"/>
        <v>-2</v>
      </c>
      <c r="I22" s="1">
        <f t="shared" si="4"/>
        <v>1</v>
      </c>
      <c r="J22" s="1">
        <f t="shared" si="5"/>
        <v>15</v>
      </c>
      <c r="K22" s="1">
        <f t="shared" si="6"/>
        <v>25</v>
      </c>
      <c r="L22" s="1">
        <f t="shared" si="7"/>
        <v>17</v>
      </c>
      <c r="M22" s="1">
        <f t="shared" si="9"/>
        <v>64</v>
      </c>
      <c r="N22" s="1">
        <f t="shared" si="8"/>
        <v>21</v>
      </c>
      <c r="P22" t="s">
        <v>14</v>
      </c>
      <c r="Q22" t="str">
        <f>VLOOKUP(P22,$A:$B,2,0)</f>
        <v>Victor</v>
      </c>
      <c r="R22">
        <v>56</v>
      </c>
      <c r="S22">
        <v>53</v>
      </c>
      <c r="T22">
        <v>14</v>
      </c>
      <c r="U22">
        <v>6</v>
      </c>
      <c r="V22">
        <v>4</v>
      </c>
      <c r="W22">
        <f>ROUND(R22/T22*18,0)</f>
        <v>72</v>
      </c>
      <c r="X22">
        <f>ROUND(S22/T22*18,0)</f>
        <v>68</v>
      </c>
      <c r="Y22" t="str">
        <f>IF(U22&gt;0,"W",IF(U22=0,"T","L"))</f>
        <v>W</v>
      </c>
      <c r="AA22" t="s">
        <v>17</v>
      </c>
      <c r="AB22" t="str">
        <f>VLOOKUP(AA22,$A:$B,2,0)</f>
        <v>Victor</v>
      </c>
      <c r="AC22">
        <v>86</v>
      </c>
      <c r="AD22">
        <v>78</v>
      </c>
      <c r="AE22">
        <v>18</v>
      </c>
      <c r="AF22">
        <v>2</v>
      </c>
      <c r="AG22">
        <v>0</v>
      </c>
      <c r="AH22">
        <f>ROUND(AC22/AE22*18,0)</f>
        <v>86</v>
      </c>
      <c r="AI22">
        <f>ROUND(AD22/AE22*18,0)</f>
        <v>78</v>
      </c>
      <c r="AJ22" t="str">
        <f>IF(AF22&gt;0,"W",IF(AF22=0,"T","L"))</f>
        <v>W</v>
      </c>
      <c r="AX22">
        <f>COUNTIF(Players!B:B,A22)</f>
        <v>1</v>
      </c>
    </row>
    <row r="23" spans="1:50" x14ac:dyDescent="0.2">
      <c r="A23" t="s">
        <v>57</v>
      </c>
      <c r="B23" t="s">
        <v>38</v>
      </c>
      <c r="C23" s="1">
        <f t="shared" si="0"/>
        <v>1</v>
      </c>
      <c r="D23" s="1">
        <f t="shared" si="0"/>
        <v>2</v>
      </c>
      <c r="E23" s="1">
        <f t="shared" si="0"/>
        <v>0</v>
      </c>
      <c r="F23" s="2">
        <f t="shared" si="1"/>
        <v>103</v>
      </c>
      <c r="G23" s="1">
        <f t="shared" si="2"/>
        <v>85</v>
      </c>
      <c r="H23" s="1">
        <f t="shared" si="3"/>
        <v>-5</v>
      </c>
      <c r="I23" s="1">
        <f t="shared" si="4"/>
        <v>1</v>
      </c>
      <c r="J23" s="1">
        <f t="shared" si="5"/>
        <v>15</v>
      </c>
      <c r="K23" s="1">
        <f t="shared" si="6"/>
        <v>23</v>
      </c>
      <c r="L23" s="1">
        <f t="shared" si="7"/>
        <v>21</v>
      </c>
      <c r="M23" s="1">
        <f t="shared" si="9"/>
        <v>58</v>
      </c>
      <c r="N23" s="1">
        <f t="shared" si="8"/>
        <v>22</v>
      </c>
      <c r="P23" t="s">
        <v>12</v>
      </c>
      <c r="Q23" t="str">
        <f t="shared" ref="Q23:Q25" si="70">VLOOKUP(P23,$A:$B,2,0)</f>
        <v>Victor</v>
      </c>
      <c r="R23">
        <f>R22</f>
        <v>56</v>
      </c>
      <c r="S23">
        <f>S22</f>
        <v>53</v>
      </c>
      <c r="T23">
        <v>14</v>
      </c>
      <c r="U23">
        <f>U22</f>
        <v>6</v>
      </c>
      <c r="V23">
        <f>V22</f>
        <v>4</v>
      </c>
      <c r="W23">
        <f t="shared" ref="W23:W25" si="71">ROUND(R23/T23*18,0)</f>
        <v>72</v>
      </c>
      <c r="X23">
        <f t="shared" ref="X23:X25" si="72">ROUND(S23/T23*18,0)</f>
        <v>68</v>
      </c>
      <c r="Y23" t="str">
        <f t="shared" ref="Y23:Y25" si="73">IF(U23&gt;0,"W",IF(U23=0,"T","L"))</f>
        <v>W</v>
      </c>
      <c r="AA23" t="s">
        <v>39</v>
      </c>
      <c r="AB23" t="str">
        <f t="shared" ref="AB23:AB25" si="74">VLOOKUP(AA23,$A:$B,2,0)</f>
        <v>Victor</v>
      </c>
      <c r="AC23">
        <v>116</v>
      </c>
      <c r="AD23">
        <v>86</v>
      </c>
      <c r="AE23">
        <v>18</v>
      </c>
      <c r="AF23">
        <f>AF22</f>
        <v>2</v>
      </c>
      <c r="AG23">
        <f>AG22</f>
        <v>0</v>
      </c>
      <c r="AH23">
        <f t="shared" ref="AH23:AH25" si="75">ROUND(AC23/AE23*18,0)</f>
        <v>116</v>
      </c>
      <c r="AI23">
        <f t="shared" ref="AI23:AI25" si="76">ROUND(AD23/AE23*18,0)</f>
        <v>86</v>
      </c>
      <c r="AJ23" t="str">
        <f t="shared" ref="AJ23:AJ25" si="77">IF(AF23&gt;0,"W",IF(AF23=0,"T","L"))</f>
        <v>W</v>
      </c>
      <c r="AL23" t="s">
        <v>8</v>
      </c>
      <c r="AM23" t="str">
        <f>VLOOKUP(AL23,$A:$B,2,0)</f>
        <v>Victor</v>
      </c>
      <c r="AN23">
        <v>109</v>
      </c>
      <c r="AO23">
        <v>81</v>
      </c>
      <c r="AP23">
        <v>18</v>
      </c>
      <c r="AQ23">
        <v>2</v>
      </c>
      <c r="AR23">
        <v>0</v>
      </c>
      <c r="AS23">
        <f>ROUND(AN23/AP23*18,0)</f>
        <v>109</v>
      </c>
      <c r="AT23">
        <f>ROUND(AO23/AP23*18,0)</f>
        <v>81</v>
      </c>
      <c r="AU23" t="str">
        <f>IF(AQ23&gt;0,"W",IF(AQ23=0,"T","L"))</f>
        <v>W</v>
      </c>
      <c r="AX23">
        <f>COUNTIF(Players!B:B,A23)</f>
        <v>1</v>
      </c>
    </row>
    <row r="24" spans="1:50" x14ac:dyDescent="0.2">
      <c r="A24" t="s">
        <v>11</v>
      </c>
      <c r="B24" t="s">
        <v>38</v>
      </c>
      <c r="C24" s="1">
        <f t="shared" si="0"/>
        <v>1</v>
      </c>
      <c r="D24" s="1">
        <f t="shared" si="0"/>
        <v>2</v>
      </c>
      <c r="E24" s="1">
        <f t="shared" si="0"/>
        <v>0</v>
      </c>
      <c r="F24" s="2">
        <f t="shared" si="1"/>
        <v>107.5</v>
      </c>
      <c r="G24" s="1">
        <f t="shared" si="2"/>
        <v>88</v>
      </c>
      <c r="H24" s="1">
        <f t="shared" si="3"/>
        <v>-4</v>
      </c>
      <c r="I24" s="1">
        <f t="shared" si="4"/>
        <v>1</v>
      </c>
      <c r="J24" s="1">
        <f t="shared" si="5"/>
        <v>15</v>
      </c>
      <c r="K24" s="1">
        <f t="shared" si="6"/>
        <v>25</v>
      </c>
      <c r="L24" s="1">
        <f t="shared" si="7"/>
        <v>20</v>
      </c>
      <c r="M24" s="1">
        <f t="shared" si="9"/>
        <v>58</v>
      </c>
      <c r="N24" s="1">
        <f t="shared" si="8"/>
        <v>22</v>
      </c>
      <c r="P24" t="s">
        <v>43</v>
      </c>
      <c r="Q24" t="str">
        <f t="shared" si="70"/>
        <v>Carlos</v>
      </c>
      <c r="R24">
        <v>67</v>
      </c>
      <c r="S24">
        <v>63</v>
      </c>
      <c r="T24">
        <v>14</v>
      </c>
      <c r="U24">
        <f>-U22</f>
        <v>-6</v>
      </c>
      <c r="V24">
        <f>V22</f>
        <v>4</v>
      </c>
      <c r="W24">
        <f t="shared" si="71"/>
        <v>86</v>
      </c>
      <c r="X24">
        <f t="shared" si="72"/>
        <v>81</v>
      </c>
      <c r="Y24" t="str">
        <f t="shared" si="73"/>
        <v>L</v>
      </c>
      <c r="AA24" t="s">
        <v>15</v>
      </c>
      <c r="AB24" t="str">
        <f t="shared" si="74"/>
        <v>Carlos</v>
      </c>
      <c r="AC24">
        <v>105</v>
      </c>
      <c r="AD24">
        <v>87</v>
      </c>
      <c r="AE24">
        <v>18</v>
      </c>
      <c r="AF24">
        <f>-AF22</f>
        <v>-2</v>
      </c>
      <c r="AG24">
        <f>AG22</f>
        <v>0</v>
      </c>
      <c r="AH24">
        <f t="shared" si="75"/>
        <v>105</v>
      </c>
      <c r="AI24">
        <f t="shared" si="76"/>
        <v>87</v>
      </c>
      <c r="AJ24" t="str">
        <f t="shared" si="77"/>
        <v>L</v>
      </c>
      <c r="AL24" t="s">
        <v>3</v>
      </c>
      <c r="AM24" t="str">
        <f t="shared" ref="AM24" si="78">VLOOKUP(AL24,$A:$B,2,0)</f>
        <v>Carlos</v>
      </c>
      <c r="AN24">
        <v>102</v>
      </c>
      <c r="AO24">
        <v>85</v>
      </c>
      <c r="AP24">
        <v>18</v>
      </c>
      <c r="AQ24">
        <f>-AQ23</f>
        <v>-2</v>
      </c>
      <c r="AR24">
        <f>AR23</f>
        <v>0</v>
      </c>
      <c r="AS24">
        <f t="shared" ref="AS24" si="79">ROUND(AN24/AP24*18,0)</f>
        <v>102</v>
      </c>
      <c r="AT24">
        <f t="shared" ref="AT24" si="80">ROUND(AO24/AP24*18,0)</f>
        <v>85</v>
      </c>
      <c r="AU24" t="str">
        <f t="shared" ref="AU24" si="81">IF(AQ24&gt;0,"W",IF(AQ24=0,"T","L"))</f>
        <v>L</v>
      </c>
      <c r="AX24">
        <f>COUNTIF(Players!B:B,A24)</f>
        <v>1</v>
      </c>
    </row>
    <row r="25" spans="1:50" x14ac:dyDescent="0.2">
      <c r="A25" t="s">
        <v>41</v>
      </c>
      <c r="B25" t="s">
        <v>38</v>
      </c>
      <c r="C25" s="1">
        <f t="shared" si="0"/>
        <v>1</v>
      </c>
      <c r="D25" s="1">
        <f t="shared" si="0"/>
        <v>2</v>
      </c>
      <c r="E25" s="1">
        <f t="shared" si="0"/>
        <v>0</v>
      </c>
      <c r="F25" s="2">
        <f t="shared" si="1"/>
        <v>102.5</v>
      </c>
      <c r="G25" s="1">
        <f t="shared" si="2"/>
        <v>89</v>
      </c>
      <c r="H25" s="1">
        <f t="shared" si="3"/>
        <v>-6</v>
      </c>
      <c r="I25" s="1">
        <f t="shared" si="4"/>
        <v>1</v>
      </c>
      <c r="J25" s="1">
        <f t="shared" si="5"/>
        <v>15</v>
      </c>
      <c r="K25" s="1">
        <f t="shared" si="6"/>
        <v>27</v>
      </c>
      <c r="L25" s="1">
        <f t="shared" si="7"/>
        <v>22</v>
      </c>
      <c r="M25" s="1">
        <f t="shared" si="9"/>
        <v>52</v>
      </c>
      <c r="N25" s="1">
        <f t="shared" si="8"/>
        <v>24</v>
      </c>
      <c r="P25" t="s">
        <v>37</v>
      </c>
      <c r="Q25" t="str">
        <f t="shared" si="70"/>
        <v>Carlos</v>
      </c>
      <c r="R25">
        <f>R24</f>
        <v>67</v>
      </c>
      <c r="S25">
        <f>S24</f>
        <v>63</v>
      </c>
      <c r="T25">
        <v>14</v>
      </c>
      <c r="U25">
        <f>U24</f>
        <v>-6</v>
      </c>
      <c r="V25">
        <f>V24</f>
        <v>4</v>
      </c>
      <c r="W25">
        <f t="shared" si="71"/>
        <v>86</v>
      </c>
      <c r="X25">
        <f t="shared" si="72"/>
        <v>81</v>
      </c>
      <c r="Y25" t="str">
        <f t="shared" si="73"/>
        <v>L</v>
      </c>
      <c r="AA25" t="s">
        <v>55</v>
      </c>
      <c r="AB25" t="str">
        <f t="shared" si="74"/>
        <v>Carlos</v>
      </c>
      <c r="AC25">
        <v>105</v>
      </c>
      <c r="AD25">
        <v>77</v>
      </c>
      <c r="AE25">
        <v>18</v>
      </c>
      <c r="AF25">
        <f>AF24</f>
        <v>-2</v>
      </c>
      <c r="AG25">
        <f>AG24</f>
        <v>0</v>
      </c>
      <c r="AH25">
        <f t="shared" si="75"/>
        <v>105</v>
      </c>
      <c r="AI25">
        <f t="shared" si="76"/>
        <v>77</v>
      </c>
      <c r="AJ25" t="str">
        <f t="shared" si="77"/>
        <v>L</v>
      </c>
      <c r="AX25">
        <f>COUNTIF(Players!B:B,A25)</f>
        <v>1</v>
      </c>
    </row>
    <row r="26" spans="1:50" x14ac:dyDescent="0.2">
      <c r="A26" t="s">
        <v>39</v>
      </c>
      <c r="B26" t="s">
        <v>36</v>
      </c>
      <c r="C26" s="1">
        <f t="shared" si="0"/>
        <v>1</v>
      </c>
      <c r="D26" s="1">
        <f t="shared" si="0"/>
        <v>2</v>
      </c>
      <c r="E26" s="1">
        <f t="shared" si="0"/>
        <v>0</v>
      </c>
      <c r="F26" s="2">
        <f t="shared" si="1"/>
        <v>122.5</v>
      </c>
      <c r="G26" s="1">
        <f t="shared" si="2"/>
        <v>92</v>
      </c>
      <c r="H26" s="1">
        <f t="shared" si="3"/>
        <v>-11</v>
      </c>
      <c r="I26" s="1">
        <f t="shared" si="4"/>
        <v>1</v>
      </c>
      <c r="J26" s="1">
        <f t="shared" si="5"/>
        <v>15</v>
      </c>
      <c r="K26" s="1">
        <f t="shared" si="6"/>
        <v>28</v>
      </c>
      <c r="L26" s="1">
        <f t="shared" si="7"/>
        <v>26</v>
      </c>
      <c r="M26" s="1">
        <f t="shared" si="9"/>
        <v>43</v>
      </c>
      <c r="N26" s="1">
        <f t="shared" si="8"/>
        <v>25</v>
      </c>
      <c r="AL26" t="s">
        <v>42</v>
      </c>
      <c r="AM26" t="str">
        <f>VLOOKUP(AL26,$A:$B,2,0)</f>
        <v>Victor</v>
      </c>
      <c r="AN26">
        <v>91</v>
      </c>
      <c r="AO26">
        <v>63</v>
      </c>
      <c r="AP26">
        <v>15</v>
      </c>
      <c r="AQ26">
        <v>-4</v>
      </c>
      <c r="AR26">
        <v>3</v>
      </c>
      <c r="AS26">
        <f>ROUND(AN26/AP26*18,0)</f>
        <v>109</v>
      </c>
      <c r="AT26">
        <f>ROUND(AO26/AP26*18,0)</f>
        <v>76</v>
      </c>
      <c r="AU26" t="str">
        <f>IF(AQ26&gt;0,"W",IF(AQ26=0,"T","L"))</f>
        <v>L</v>
      </c>
    </row>
    <row r="27" spans="1:50" x14ac:dyDescent="0.2">
      <c r="A27" t="s">
        <v>3</v>
      </c>
      <c r="B27" t="s">
        <v>38</v>
      </c>
      <c r="C27" s="1">
        <f t="shared" si="0"/>
        <v>0</v>
      </c>
      <c r="D27" s="1">
        <f t="shared" si="0"/>
        <v>3</v>
      </c>
      <c r="E27" s="1">
        <f t="shared" si="0"/>
        <v>0</v>
      </c>
      <c r="F27" s="2">
        <f t="shared" si="1"/>
        <v>100.5</v>
      </c>
      <c r="G27" s="1">
        <f t="shared" si="2"/>
        <v>83</v>
      </c>
      <c r="H27" s="1">
        <f t="shared" si="3"/>
        <v>-8</v>
      </c>
      <c r="I27" s="1">
        <f t="shared" si="4"/>
        <v>0</v>
      </c>
      <c r="J27" s="1">
        <f t="shared" si="5"/>
        <v>26</v>
      </c>
      <c r="K27" s="1">
        <f t="shared" si="6"/>
        <v>22</v>
      </c>
      <c r="L27" s="1">
        <f t="shared" si="7"/>
        <v>25</v>
      </c>
      <c r="M27" s="1">
        <f t="shared" si="9"/>
        <v>18</v>
      </c>
      <c r="N27" s="1">
        <f t="shared" si="8"/>
        <v>26</v>
      </c>
      <c r="P27" t="s">
        <v>5</v>
      </c>
      <c r="Q27" t="str">
        <f>VLOOKUP(P27,$A:$B,2,0)</f>
        <v>Victor</v>
      </c>
      <c r="R27">
        <v>65</v>
      </c>
      <c r="S27">
        <v>59</v>
      </c>
      <c r="T27">
        <v>14</v>
      </c>
      <c r="U27">
        <v>-5</v>
      </c>
      <c r="V27">
        <v>4</v>
      </c>
      <c r="W27">
        <f>ROUND(R27/T27*18,0)</f>
        <v>84</v>
      </c>
      <c r="X27">
        <f>ROUND(S27/T27*18,0)</f>
        <v>76</v>
      </c>
      <c r="Y27" t="str">
        <f>IF(U27&gt;0,"W",IF(U27=0,"T","L"))</f>
        <v>L</v>
      </c>
      <c r="AA27" t="s">
        <v>5</v>
      </c>
      <c r="AB27" t="str">
        <f>VLOOKUP(AA27,$A:$B,2,0)</f>
        <v>Victor</v>
      </c>
      <c r="AC27">
        <v>92</v>
      </c>
      <c r="AD27">
        <v>67</v>
      </c>
      <c r="AE27">
        <v>16</v>
      </c>
      <c r="AF27">
        <v>4</v>
      </c>
      <c r="AG27">
        <v>2</v>
      </c>
      <c r="AH27">
        <f>ROUND(AC27/AE27*18,0)</f>
        <v>104</v>
      </c>
      <c r="AI27">
        <f>ROUND(AD27/AE27*18,0)</f>
        <v>75</v>
      </c>
      <c r="AJ27" t="str">
        <f>IF(AF27&gt;0,"W",IF(AF27=0,"T","L"))</f>
        <v>W</v>
      </c>
      <c r="AL27" t="s">
        <v>40</v>
      </c>
      <c r="AM27" t="str">
        <f t="shared" ref="AM27" si="82">VLOOKUP(AL27,$A:$B,2,0)</f>
        <v>Carlos</v>
      </c>
      <c r="AN27">
        <v>85</v>
      </c>
      <c r="AO27">
        <v>59</v>
      </c>
      <c r="AP27">
        <v>15</v>
      </c>
      <c r="AQ27">
        <f>-AQ26</f>
        <v>4</v>
      </c>
      <c r="AR27">
        <f>AR26</f>
        <v>3</v>
      </c>
      <c r="AS27">
        <f t="shared" ref="AS27" si="83">ROUND(AN27/AP27*18,0)</f>
        <v>102</v>
      </c>
      <c r="AT27">
        <f t="shared" ref="AT27" si="84">ROUND(AO27/AP27*18,0)</f>
        <v>71</v>
      </c>
      <c r="AU27" t="str">
        <f t="shared" ref="AU27" si="85">IF(AQ27&gt;0,"W",IF(AQ27=0,"T","L"))</f>
        <v>W</v>
      </c>
    </row>
    <row r="28" spans="1:50" x14ac:dyDescent="0.2">
      <c r="A28" t="s">
        <v>19</v>
      </c>
      <c r="B28" t="s">
        <v>36</v>
      </c>
      <c r="C28" s="1">
        <f t="shared" si="0"/>
        <v>0</v>
      </c>
      <c r="D28" s="1">
        <f t="shared" si="0"/>
        <v>3</v>
      </c>
      <c r="E28" s="1">
        <f t="shared" si="0"/>
        <v>0</v>
      </c>
      <c r="F28" s="2">
        <f t="shared" si="1"/>
        <v>102</v>
      </c>
      <c r="G28" s="1">
        <f t="shared" si="2"/>
        <v>81.5</v>
      </c>
      <c r="H28" s="1">
        <f t="shared" si="3"/>
        <v>-15</v>
      </c>
      <c r="I28" s="1">
        <f t="shared" si="4"/>
        <v>0</v>
      </c>
      <c r="J28" s="1">
        <f t="shared" si="5"/>
        <v>26</v>
      </c>
      <c r="K28" s="1">
        <f t="shared" si="6"/>
        <v>20</v>
      </c>
      <c r="L28" s="1">
        <f t="shared" si="7"/>
        <v>28</v>
      </c>
      <c r="M28" s="1">
        <f t="shared" si="9"/>
        <v>14</v>
      </c>
      <c r="N28" s="1">
        <f t="shared" si="8"/>
        <v>27</v>
      </c>
      <c r="P28" t="s">
        <v>20</v>
      </c>
      <c r="Q28" t="str">
        <f t="shared" ref="Q28:Q30" si="86">VLOOKUP(P28,$A:$B,2,0)</f>
        <v>Victor</v>
      </c>
      <c r="R28">
        <f>R27</f>
        <v>65</v>
      </c>
      <c r="S28">
        <f>S27</f>
        <v>59</v>
      </c>
      <c r="T28">
        <v>14</v>
      </c>
      <c r="U28">
        <f>U27</f>
        <v>-5</v>
      </c>
      <c r="V28">
        <f>V27</f>
        <v>4</v>
      </c>
      <c r="W28">
        <f t="shared" ref="W28:W30" si="87">ROUND(R28/T28*18,0)</f>
        <v>84</v>
      </c>
      <c r="X28">
        <f t="shared" ref="X28:X30" si="88">ROUND(S28/T28*18,0)</f>
        <v>76</v>
      </c>
      <c r="Y28" t="str">
        <f t="shared" ref="Y28:Y30" si="89">IF(U28&gt;0,"W",IF(U28=0,"T","L"))</f>
        <v>L</v>
      </c>
      <c r="AA28" t="s">
        <v>14</v>
      </c>
      <c r="AB28" t="str">
        <f t="shared" ref="AB28:AB30" si="90">VLOOKUP(AA28,$A:$B,2,0)</f>
        <v>Victor</v>
      </c>
      <c r="AC28">
        <v>76</v>
      </c>
      <c r="AD28">
        <v>65</v>
      </c>
      <c r="AE28">
        <v>16</v>
      </c>
      <c r="AF28">
        <f>AF27</f>
        <v>4</v>
      </c>
      <c r="AG28">
        <f>AG27</f>
        <v>2</v>
      </c>
      <c r="AH28">
        <f t="shared" ref="AH28:AH30" si="91">ROUND(AC28/AE28*18,0)</f>
        <v>86</v>
      </c>
      <c r="AI28">
        <f t="shared" ref="AI28:AI30" si="92">ROUND(AD28/AE28*18,0)</f>
        <v>73</v>
      </c>
      <c r="AJ28" t="str">
        <f t="shared" ref="AJ28:AJ30" si="93">IF(AF28&gt;0,"W",IF(AF28=0,"T","L"))</f>
        <v>W</v>
      </c>
    </row>
    <row r="29" spans="1:50" x14ac:dyDescent="0.2">
      <c r="A29" t="s">
        <v>20</v>
      </c>
      <c r="B29" t="s">
        <v>36</v>
      </c>
      <c r="C29" s="1">
        <f t="shared" si="0"/>
        <v>0</v>
      </c>
      <c r="D29" s="1">
        <f t="shared" si="0"/>
        <v>3</v>
      </c>
      <c r="E29" s="1">
        <f t="shared" si="0"/>
        <v>0</v>
      </c>
      <c r="F29" s="2">
        <f t="shared" si="1"/>
        <v>112</v>
      </c>
      <c r="G29" s="1">
        <f t="shared" si="2"/>
        <v>85.5</v>
      </c>
      <c r="H29" s="1">
        <f t="shared" si="3"/>
        <v>-12</v>
      </c>
      <c r="I29" s="1">
        <f t="shared" si="4"/>
        <v>0</v>
      </c>
      <c r="J29" s="1">
        <f t="shared" si="5"/>
        <v>26</v>
      </c>
      <c r="K29" s="1">
        <f t="shared" si="6"/>
        <v>24</v>
      </c>
      <c r="L29" s="1">
        <f t="shared" si="7"/>
        <v>27</v>
      </c>
      <c r="M29" s="1">
        <f t="shared" si="9"/>
        <v>12</v>
      </c>
      <c r="N29" s="1">
        <f t="shared" si="8"/>
        <v>28</v>
      </c>
      <c r="P29" t="s">
        <v>11</v>
      </c>
      <c r="Q29" t="str">
        <f t="shared" si="86"/>
        <v>Carlos</v>
      </c>
      <c r="R29">
        <v>59</v>
      </c>
      <c r="S29">
        <v>55</v>
      </c>
      <c r="T29">
        <v>14</v>
      </c>
      <c r="U29">
        <f>-U27</f>
        <v>5</v>
      </c>
      <c r="V29">
        <f>V27</f>
        <v>4</v>
      </c>
      <c r="W29">
        <f t="shared" si="87"/>
        <v>76</v>
      </c>
      <c r="X29">
        <f t="shared" si="88"/>
        <v>71</v>
      </c>
      <c r="Y29" t="str">
        <f t="shared" si="89"/>
        <v>W</v>
      </c>
      <c r="AA29" t="s">
        <v>3</v>
      </c>
      <c r="AB29" t="str">
        <f t="shared" si="90"/>
        <v>Carlos</v>
      </c>
      <c r="AC29">
        <v>88</v>
      </c>
      <c r="AD29">
        <v>72</v>
      </c>
      <c r="AE29">
        <v>16</v>
      </c>
      <c r="AF29">
        <f>-AF27</f>
        <v>-4</v>
      </c>
      <c r="AG29">
        <f>AG27</f>
        <v>2</v>
      </c>
      <c r="AH29">
        <f t="shared" si="91"/>
        <v>99</v>
      </c>
      <c r="AI29">
        <f t="shared" si="92"/>
        <v>81</v>
      </c>
      <c r="AJ29" t="str">
        <f t="shared" si="93"/>
        <v>L</v>
      </c>
      <c r="AL29" t="s">
        <v>2</v>
      </c>
      <c r="AM29" t="str">
        <f>VLOOKUP(AL29,$A:$B,2,0)</f>
        <v>Victor</v>
      </c>
      <c r="AN29">
        <v>71</v>
      </c>
      <c r="AO29">
        <v>69</v>
      </c>
      <c r="AP29">
        <v>17</v>
      </c>
      <c r="AQ29">
        <v>2</v>
      </c>
      <c r="AR29">
        <v>1</v>
      </c>
      <c r="AS29">
        <f>ROUND(AN29/AP29*18,0)</f>
        <v>75</v>
      </c>
      <c r="AT29">
        <f>ROUND(AO29/AP29*18,0)</f>
        <v>73</v>
      </c>
      <c r="AU29" t="str">
        <f>IF(AQ29&gt;0,"W",IF(AQ29=0,"T","L"))</f>
        <v>W</v>
      </c>
    </row>
    <row r="30" spans="1:50" x14ac:dyDescent="0.2">
      <c r="P30" t="s">
        <v>15</v>
      </c>
      <c r="Q30" t="str">
        <f t="shared" si="86"/>
        <v>Carlos</v>
      </c>
      <c r="R30">
        <f>R29</f>
        <v>59</v>
      </c>
      <c r="S30">
        <f>S29</f>
        <v>55</v>
      </c>
      <c r="T30">
        <v>14</v>
      </c>
      <c r="U30">
        <f>U29</f>
        <v>5</v>
      </c>
      <c r="V30">
        <f>V29</f>
        <v>4</v>
      </c>
      <c r="W30">
        <f t="shared" si="87"/>
        <v>76</v>
      </c>
      <c r="X30">
        <f t="shared" si="88"/>
        <v>71</v>
      </c>
      <c r="Y30" t="str">
        <f t="shared" si="89"/>
        <v>W</v>
      </c>
      <c r="AA30" t="s">
        <v>1</v>
      </c>
      <c r="AB30" t="str">
        <f t="shared" si="90"/>
        <v>Carlos</v>
      </c>
      <c r="AC30">
        <v>61</v>
      </c>
      <c r="AD30">
        <v>64</v>
      </c>
      <c r="AE30">
        <v>16</v>
      </c>
      <c r="AF30">
        <f>AF29</f>
        <v>-4</v>
      </c>
      <c r="AG30">
        <f>AG29</f>
        <v>2</v>
      </c>
      <c r="AH30">
        <f t="shared" si="91"/>
        <v>69</v>
      </c>
      <c r="AI30">
        <f t="shared" si="92"/>
        <v>72</v>
      </c>
      <c r="AJ30" t="str">
        <f t="shared" si="93"/>
        <v>L</v>
      </c>
      <c r="AL30" t="s">
        <v>9</v>
      </c>
      <c r="AM30" t="str">
        <f t="shared" ref="AM30" si="94">VLOOKUP(AL30,$A:$B,2,0)</f>
        <v>Carlos</v>
      </c>
      <c r="AN30">
        <v>83</v>
      </c>
      <c r="AO30">
        <v>73</v>
      </c>
      <c r="AP30">
        <v>17</v>
      </c>
      <c r="AQ30">
        <f>-AQ29</f>
        <v>-2</v>
      </c>
      <c r="AR30">
        <f>AR29</f>
        <v>1</v>
      </c>
      <c r="AS30">
        <f t="shared" ref="AS30" si="95">ROUND(AN30/AP30*18,0)</f>
        <v>88</v>
      </c>
      <c r="AT30">
        <f t="shared" ref="AT30" si="96">ROUND(AO30/AP30*18,0)</f>
        <v>77</v>
      </c>
      <c r="AU30" t="str">
        <f t="shared" ref="AU30" si="97">IF(AQ30&gt;0,"W",IF(AQ30=0,"T","L"))</f>
        <v>L</v>
      </c>
    </row>
    <row r="31" spans="1:50" x14ac:dyDescent="0.2">
      <c r="A31" t="s">
        <v>38</v>
      </c>
      <c r="B31">
        <f>COUNTIFS(Q:Q,A31,Y:Y,"W")/2+COUNTIFS(Q:Q,A31,Y:Y,"T")/4+COUNTIFS(AB:AB,A31,AJ:AJ,"W")/2+COUNTIFS(AB:AB,A31,AJ:AJ,"T")/4+COUNTIFS(AM:AM,A31,AU:AU,"W")/1+COUNTIFS(AM:AM,A31,AU:AU,"T")/2</f>
        <v>13</v>
      </c>
    </row>
    <row r="32" spans="1:50" x14ac:dyDescent="0.2">
      <c r="A32" t="s">
        <v>36</v>
      </c>
      <c r="B32">
        <f>COUNTIFS(Q:Q,A32,Y:Y,"W")/2+COUNTIFS(Q:Q,A32,Y:Y,"T")/4+COUNTIFS(AB:AB,A32,AJ:AJ,"W")/2+COUNTIFS(AB:AB,A32,AJ:AJ,"T")/4+COUNTIFS(AM:AM,A32,AU:AU,"W")/1+COUNTIFS(AM:AM,A32,AU:AU,"T")/2</f>
        <v>15</v>
      </c>
      <c r="P32" t="s">
        <v>19</v>
      </c>
      <c r="Q32" t="str">
        <f>VLOOKUP(P32,$A:$B,2,0)</f>
        <v>Victor</v>
      </c>
      <c r="R32">
        <v>73</v>
      </c>
      <c r="S32">
        <v>68</v>
      </c>
      <c r="T32">
        <v>16</v>
      </c>
      <c r="U32">
        <v>-3</v>
      </c>
      <c r="V32">
        <v>2</v>
      </c>
      <c r="W32">
        <f>ROUND(R32/T32*18,0)</f>
        <v>82</v>
      </c>
      <c r="X32">
        <f>ROUND(S32/T32*18,0)</f>
        <v>77</v>
      </c>
      <c r="Y32" t="str">
        <f>IF(U32&gt;0,"W",IF(U32=0,"T","L"))</f>
        <v>L</v>
      </c>
      <c r="AA32" t="s">
        <v>2</v>
      </c>
      <c r="AB32" t="str">
        <f>VLOOKUP(AA32,$A:$B,2,0)</f>
        <v>Victor</v>
      </c>
      <c r="AC32">
        <v>67</v>
      </c>
      <c r="AD32">
        <v>64</v>
      </c>
      <c r="AE32">
        <v>15</v>
      </c>
      <c r="AF32">
        <v>-4</v>
      </c>
      <c r="AG32">
        <v>3</v>
      </c>
      <c r="AH32">
        <f>ROUND(AC32/AE32*18,0)</f>
        <v>80</v>
      </c>
      <c r="AI32">
        <f>ROUND(AD32/AE32*18,0)</f>
        <v>77</v>
      </c>
      <c r="AJ32" t="str">
        <f>IF(AF32&gt;0,"W",IF(AF32=0,"T","L"))</f>
        <v>L</v>
      </c>
      <c r="AL32" t="s">
        <v>69</v>
      </c>
      <c r="AM32" t="str">
        <f>VLOOKUP(AL32,$A:$B,2,0)</f>
        <v>Victor</v>
      </c>
      <c r="AN32">
        <v>84</v>
      </c>
      <c r="AO32">
        <v>63</v>
      </c>
      <c r="AP32">
        <v>15</v>
      </c>
      <c r="AQ32">
        <v>4</v>
      </c>
      <c r="AR32">
        <v>3</v>
      </c>
      <c r="AS32">
        <f>ROUND(AN32/AP32*18,0)</f>
        <v>101</v>
      </c>
      <c r="AT32">
        <f>ROUND(AO32/AP32*18,0)</f>
        <v>76</v>
      </c>
      <c r="AU32" t="str">
        <f>IF(AQ32&gt;0,"W",IF(AQ32=0,"T","L"))</f>
        <v>W</v>
      </c>
    </row>
    <row r="33" spans="15:47" x14ac:dyDescent="0.2">
      <c r="P33" t="s">
        <v>35</v>
      </c>
      <c r="Q33" t="str">
        <f t="shared" ref="Q33:Q35" si="98">VLOOKUP(P33,$A:$B,2,0)</f>
        <v>Victor</v>
      </c>
      <c r="R33">
        <f>R32</f>
        <v>73</v>
      </c>
      <c r="S33">
        <f>S32</f>
        <v>68</v>
      </c>
      <c r="T33">
        <v>16</v>
      </c>
      <c r="U33">
        <f>U32</f>
        <v>-3</v>
      </c>
      <c r="V33">
        <f>V32</f>
        <v>2</v>
      </c>
      <c r="W33">
        <f t="shared" ref="W33:W35" si="99">ROUND(R33/T33*18,0)</f>
        <v>82</v>
      </c>
      <c r="X33">
        <f t="shared" ref="X33:X35" si="100">ROUND(S33/T33*18,0)</f>
        <v>77</v>
      </c>
      <c r="Y33" t="str">
        <f t="shared" ref="Y33:Y35" si="101">IF(U33&gt;0,"W",IF(U33=0,"T","L"))</f>
        <v>L</v>
      </c>
      <c r="AA33" t="s">
        <v>8</v>
      </c>
      <c r="AB33" t="str">
        <f t="shared" ref="AB33:AB35" si="102">VLOOKUP(AA33,$A:$B,2,0)</f>
        <v>Victor</v>
      </c>
      <c r="AC33">
        <v>92</v>
      </c>
      <c r="AD33">
        <v>67</v>
      </c>
      <c r="AE33">
        <v>15</v>
      </c>
      <c r="AF33">
        <f>AF32</f>
        <v>-4</v>
      </c>
      <c r="AG33">
        <f>AG32</f>
        <v>3</v>
      </c>
      <c r="AH33">
        <f t="shared" ref="AH33:AH35" si="103">ROUND(AC33/AE33*18,0)</f>
        <v>110</v>
      </c>
      <c r="AI33">
        <f t="shared" ref="AI33:AI35" si="104">ROUND(AD33/AE33*18,0)</f>
        <v>80</v>
      </c>
      <c r="AJ33" t="str">
        <f t="shared" ref="AJ33:AJ35" si="105">IF(AF33&gt;0,"W",IF(AF33=0,"T","L"))</f>
        <v>L</v>
      </c>
      <c r="AL33" t="s">
        <v>57</v>
      </c>
      <c r="AM33" t="str">
        <f t="shared" ref="AM33" si="106">VLOOKUP(AL33,$A:$B,2,0)</f>
        <v>Carlos</v>
      </c>
      <c r="AN33">
        <v>81</v>
      </c>
      <c r="AO33">
        <v>66</v>
      </c>
      <c r="AP33">
        <v>15</v>
      </c>
      <c r="AQ33">
        <f>-AQ32</f>
        <v>-4</v>
      </c>
      <c r="AR33">
        <f>AR32</f>
        <v>3</v>
      </c>
      <c r="AS33">
        <f t="shared" ref="AS33" si="107">ROUND(AN33/AP33*18,0)</f>
        <v>97</v>
      </c>
      <c r="AT33">
        <f t="shared" ref="AT33" si="108">ROUND(AO33/AP33*18,0)</f>
        <v>79</v>
      </c>
      <c r="AU33" t="str">
        <f t="shared" ref="AU33" si="109">IF(AQ33&gt;0,"W",IF(AQ33=0,"T","L"))</f>
        <v>L</v>
      </c>
    </row>
    <row r="34" spans="15:47" x14ac:dyDescent="0.2">
      <c r="P34" t="s">
        <v>57</v>
      </c>
      <c r="Q34" t="str">
        <f t="shared" si="98"/>
        <v>Carlos</v>
      </c>
      <c r="R34">
        <v>69</v>
      </c>
      <c r="S34">
        <v>65</v>
      </c>
      <c r="T34">
        <v>16</v>
      </c>
      <c r="U34">
        <f>-U32</f>
        <v>3</v>
      </c>
      <c r="V34">
        <f>V32</f>
        <v>2</v>
      </c>
      <c r="W34">
        <f t="shared" si="99"/>
        <v>78</v>
      </c>
      <c r="X34">
        <f t="shared" si="100"/>
        <v>73</v>
      </c>
      <c r="Y34" t="str">
        <f t="shared" si="101"/>
        <v>W</v>
      </c>
      <c r="AA34" t="s">
        <v>68</v>
      </c>
      <c r="AB34" t="str">
        <f t="shared" si="102"/>
        <v>Carlos</v>
      </c>
      <c r="AC34">
        <v>84</v>
      </c>
      <c r="AD34">
        <v>61</v>
      </c>
      <c r="AE34">
        <v>15</v>
      </c>
      <c r="AF34">
        <f>-AF32</f>
        <v>4</v>
      </c>
      <c r="AG34">
        <f>AG32</f>
        <v>3</v>
      </c>
      <c r="AH34">
        <f t="shared" si="103"/>
        <v>101</v>
      </c>
      <c r="AI34">
        <f t="shared" si="104"/>
        <v>73</v>
      </c>
      <c r="AJ34" t="str">
        <f t="shared" si="105"/>
        <v>W</v>
      </c>
    </row>
    <row r="35" spans="15:47" x14ac:dyDescent="0.2">
      <c r="P35" t="s">
        <v>10</v>
      </c>
      <c r="Q35" t="str">
        <f t="shared" si="98"/>
        <v>Carlos</v>
      </c>
      <c r="R35">
        <f>R34</f>
        <v>69</v>
      </c>
      <c r="S35">
        <f>S34</f>
        <v>65</v>
      </c>
      <c r="T35">
        <v>16</v>
      </c>
      <c r="U35">
        <f>U34</f>
        <v>3</v>
      </c>
      <c r="V35">
        <f>V34</f>
        <v>2</v>
      </c>
      <c r="W35">
        <f t="shared" si="99"/>
        <v>78</v>
      </c>
      <c r="X35">
        <f t="shared" si="100"/>
        <v>73</v>
      </c>
      <c r="Y35" t="str">
        <f t="shared" si="101"/>
        <v>W</v>
      </c>
      <c r="AA35" t="s">
        <v>9</v>
      </c>
      <c r="AB35" t="str">
        <f t="shared" si="102"/>
        <v>Carlos</v>
      </c>
      <c r="AC35">
        <v>70</v>
      </c>
      <c r="AD35">
        <v>59</v>
      </c>
      <c r="AE35">
        <v>15</v>
      </c>
      <c r="AF35">
        <f>AF34</f>
        <v>4</v>
      </c>
      <c r="AG35">
        <f>AG34</f>
        <v>3</v>
      </c>
      <c r="AH35">
        <f t="shared" si="103"/>
        <v>84</v>
      </c>
      <c r="AI35">
        <f t="shared" si="104"/>
        <v>71</v>
      </c>
      <c r="AJ35" t="str">
        <f t="shared" si="105"/>
        <v>W</v>
      </c>
      <c r="AL35" t="s">
        <v>39</v>
      </c>
      <c r="AM35" t="str">
        <f>VLOOKUP(AL35,$A:$B,2,0)</f>
        <v>Victor</v>
      </c>
      <c r="AN35">
        <v>79</v>
      </c>
      <c r="AO35">
        <v>60</v>
      </c>
      <c r="AP35">
        <v>11</v>
      </c>
      <c r="AQ35">
        <v>-8</v>
      </c>
      <c r="AR35">
        <v>7</v>
      </c>
      <c r="AS35">
        <f>ROUND(AN35/AP35*18,0)</f>
        <v>129</v>
      </c>
      <c r="AT35">
        <f>ROUND(AO35/AP35*18,0)</f>
        <v>98</v>
      </c>
      <c r="AU35" t="str">
        <f>IF(AQ35&gt;0,"W",IF(AQ35=0,"T","L"))</f>
        <v>L</v>
      </c>
    </row>
    <row r="36" spans="15:47" x14ac:dyDescent="0.2">
      <c r="AL36" t="s">
        <v>68</v>
      </c>
      <c r="AM36" t="str">
        <f t="shared" ref="AM36" si="110">VLOOKUP(AL36,$A:$B,2,0)</f>
        <v>Carlos</v>
      </c>
      <c r="AN36">
        <v>64</v>
      </c>
      <c r="AO36">
        <v>48</v>
      </c>
      <c r="AP36">
        <v>11</v>
      </c>
      <c r="AQ36">
        <f>-AQ35</f>
        <v>8</v>
      </c>
      <c r="AR36">
        <f>AR35</f>
        <v>7</v>
      </c>
      <c r="AS36">
        <f t="shared" ref="AS36" si="111">ROUND(AN36/AP36*18,0)</f>
        <v>105</v>
      </c>
      <c r="AT36">
        <f t="shared" ref="AT36" si="112">ROUND(AO36/AP36*18,0)</f>
        <v>79</v>
      </c>
      <c r="AU36" t="str">
        <f t="shared" ref="AU36" si="113">IF(AQ36&gt;0,"W",IF(AQ36=0,"T","L"))</f>
        <v>W</v>
      </c>
    </row>
    <row r="38" spans="15:47" x14ac:dyDescent="0.2">
      <c r="O38" s="1"/>
      <c r="AL38" t="s">
        <v>20</v>
      </c>
      <c r="AM38" t="str">
        <f>VLOOKUP(AL38,$A:$B,2,0)</f>
        <v>Victor</v>
      </c>
      <c r="AN38">
        <v>105</v>
      </c>
      <c r="AO38">
        <v>81</v>
      </c>
      <c r="AP38">
        <v>17</v>
      </c>
      <c r="AQ38">
        <v>-2</v>
      </c>
      <c r="AR38">
        <v>1</v>
      </c>
      <c r="AS38">
        <f>ROUND(AN38/AP38*18,0)</f>
        <v>111</v>
      </c>
      <c r="AT38">
        <f>ROUND(AO38/AP38*18,0)</f>
        <v>86</v>
      </c>
      <c r="AU38" t="str">
        <f>IF(AQ38&gt;0,"W",IF(AQ38=0,"T","L"))</f>
        <v>L</v>
      </c>
    </row>
    <row r="39" spans="15:47" x14ac:dyDescent="0.2">
      <c r="P39" t="str">
        <f>P2&amp;P3</f>
        <v>Pete CabreraErnesto Ibanez</v>
      </c>
      <c r="R39" t="str">
        <f>P3&amp;P2</f>
        <v>Ernesto IbanezPete Cabrera</v>
      </c>
      <c r="Y39" t="str">
        <f>Y2</f>
        <v>W</v>
      </c>
      <c r="AA39" t="str">
        <f>AA2&amp;AA3</f>
        <v>Victor GarciaEric Diaz</v>
      </c>
      <c r="AJ39" t="str">
        <f>AJ2</f>
        <v>L</v>
      </c>
      <c r="AL39" t="s">
        <v>43</v>
      </c>
      <c r="AM39" t="str">
        <f t="shared" ref="AM39" si="114">VLOOKUP(AL39,$A:$B,2,0)</f>
        <v>Carlos</v>
      </c>
      <c r="AN39">
        <v>94</v>
      </c>
      <c r="AO39">
        <v>80</v>
      </c>
      <c r="AP39">
        <v>17</v>
      </c>
      <c r="AQ39">
        <f>-AQ38</f>
        <v>2</v>
      </c>
      <c r="AR39">
        <f>AR38</f>
        <v>1</v>
      </c>
      <c r="AS39">
        <f t="shared" ref="AS39" si="115">ROUND(AN39/AP39*18,0)</f>
        <v>100</v>
      </c>
      <c r="AT39">
        <f t="shared" ref="AT39" si="116">ROUND(AO39/AP39*18,0)</f>
        <v>85</v>
      </c>
      <c r="AU39" t="str">
        <f t="shared" ref="AU39" si="117">IF(AQ39&gt;0,"W",IF(AQ39=0,"T","L"))</f>
        <v>W</v>
      </c>
    </row>
    <row r="40" spans="15:47" x14ac:dyDescent="0.2">
      <c r="P40" t="str">
        <f>P4&amp;P5</f>
        <v>Joey PintoMikey Newmeyer</v>
      </c>
      <c r="R40" t="str">
        <f>P5&amp;P4</f>
        <v>Mikey NewmeyerJoey Pinto</v>
      </c>
      <c r="Y40" t="str">
        <f>Y4</f>
        <v>L</v>
      </c>
      <c r="AA40" t="str">
        <f>AA4&amp;AA5</f>
        <v>Stuart BriggleCarlos Enjamio</v>
      </c>
      <c r="AJ40" t="str">
        <f>AJ4</f>
        <v>W</v>
      </c>
    </row>
    <row r="41" spans="15:47" x14ac:dyDescent="0.2">
      <c r="AL41" t="s">
        <v>5</v>
      </c>
      <c r="AM41" t="str">
        <f>VLOOKUP(AL41,$A:$B,2,0)</f>
        <v>Victor</v>
      </c>
      <c r="AN41">
        <v>71</v>
      </c>
      <c r="AO41">
        <v>53</v>
      </c>
      <c r="AP41">
        <v>13</v>
      </c>
      <c r="AQ41">
        <v>7</v>
      </c>
      <c r="AR41">
        <v>5</v>
      </c>
      <c r="AS41">
        <f>ROUND(AN41/AP41*18,0)</f>
        <v>98</v>
      </c>
      <c r="AT41">
        <f>ROUND(AO41/AP41*18,0)</f>
        <v>73</v>
      </c>
      <c r="AU41" t="str">
        <f>IF(AQ41&gt;0,"W",IF(AQ41=0,"T","L"))</f>
        <v>W</v>
      </c>
    </row>
    <row r="42" spans="15:47" x14ac:dyDescent="0.2">
      <c r="P42" t="str">
        <f>P7&amp;P8</f>
        <v>Javi PortalKevin Samlut</v>
      </c>
      <c r="R42" t="str">
        <f>P8&amp;P7</f>
        <v>Kevin SamlutJavi Portal</v>
      </c>
      <c r="Y42" t="str">
        <f>Y7</f>
        <v>W</v>
      </c>
      <c r="AA42" t="str">
        <f>AA7&amp;AA8</f>
        <v>Roger De ArmasMauricio Restrepo</v>
      </c>
      <c r="AJ42" t="str">
        <f>AJ7</f>
        <v>L</v>
      </c>
      <c r="AL42" t="s">
        <v>11</v>
      </c>
      <c r="AM42" t="str">
        <f t="shared" ref="AM42" si="118">VLOOKUP(AL42,$A:$B,2,0)</f>
        <v>Carlos</v>
      </c>
      <c r="AN42">
        <v>79</v>
      </c>
      <c r="AO42">
        <v>65</v>
      </c>
      <c r="AP42">
        <v>13</v>
      </c>
      <c r="AQ42">
        <f>-AQ41</f>
        <v>-7</v>
      </c>
      <c r="AR42">
        <f>AR41</f>
        <v>5</v>
      </c>
      <c r="AS42">
        <f t="shared" ref="AS42" si="119">ROUND(AN42/AP42*18,0)</f>
        <v>109</v>
      </c>
      <c r="AT42">
        <f t="shared" ref="AT42" si="120">ROUND(AO42/AP42*18,0)</f>
        <v>90</v>
      </c>
      <c r="AU42" t="str">
        <f t="shared" ref="AU42" si="121">IF(AQ42&gt;0,"W",IF(AQ42=0,"T","L"))</f>
        <v>L</v>
      </c>
    </row>
    <row r="43" spans="15:47" x14ac:dyDescent="0.2">
      <c r="P43" t="str">
        <f>P9&amp;P10</f>
        <v>Boogie LastraVictor Riobueno</v>
      </c>
      <c r="R43" t="str">
        <f>P9&amp;P8</f>
        <v>Boogie LastraKevin Samlut</v>
      </c>
      <c r="Y43" t="str">
        <f>Y9</f>
        <v>L</v>
      </c>
      <c r="AA43" t="str">
        <f>AA9&amp;AA10</f>
        <v>Alex LastraVictor Riobueno</v>
      </c>
      <c r="AJ43" t="str">
        <f>AJ9</f>
        <v>W</v>
      </c>
    </row>
    <row r="45" spans="15:47" x14ac:dyDescent="0.2">
      <c r="P45" t="str">
        <f>P12&amp;P13</f>
        <v>Roger De ArmasLuis Sandoval</v>
      </c>
      <c r="R45" t="str">
        <f>P13&amp;P12</f>
        <v>Luis SandovalRoger De Armas</v>
      </c>
      <c r="Y45" t="str">
        <f>Y12</f>
        <v>L</v>
      </c>
      <c r="AA45" t="str">
        <f>AA12&amp;AA13</f>
        <v>Javi PortalLuis Sandoval</v>
      </c>
      <c r="AJ45" t="str">
        <f>AJ12</f>
        <v>W</v>
      </c>
    </row>
    <row r="46" spans="15:47" x14ac:dyDescent="0.2">
      <c r="P46" t="str">
        <f>P14&amp;P15</f>
        <v>Andrew GuaschAugie De Goytisolo</v>
      </c>
      <c r="R46" t="str">
        <f>P15&amp;P14</f>
        <v>Augie De GoytisoloAndrew Guasch</v>
      </c>
      <c r="Y46" t="str">
        <f>Y14</f>
        <v>W</v>
      </c>
      <c r="AA46" t="str">
        <f>AA14&amp;AA15</f>
        <v>Wes BriggleAndrew Guasch</v>
      </c>
      <c r="AJ46" t="str">
        <f>AJ14</f>
        <v>L</v>
      </c>
    </row>
    <row r="48" spans="15:47" x14ac:dyDescent="0.2">
      <c r="P48" t="str">
        <f>P17&amp;P18</f>
        <v>Andrew ArecesStefano Diaz</v>
      </c>
      <c r="R48" t="str">
        <f>P18&amp;P17</f>
        <v>Stefano DiazAndrew Areces</v>
      </c>
      <c r="Y48" t="str">
        <f>Y17</f>
        <v>L</v>
      </c>
      <c r="AA48" t="str">
        <f>AA17&amp;AA18</f>
        <v>Ernesto IbanezCarlos Alfonso</v>
      </c>
      <c r="AJ48" t="str">
        <f>AJ17</f>
        <v>W</v>
      </c>
    </row>
    <row r="49" spans="16:36" x14ac:dyDescent="0.2">
      <c r="P49" t="str">
        <f>P19&amp;P20</f>
        <v>Javi VargasJordan Portal</v>
      </c>
      <c r="R49" t="str">
        <f>P20&amp;P19</f>
        <v>Jordan PortalJavi Vargas</v>
      </c>
      <c r="Y49" t="str">
        <f>Y19</f>
        <v>W</v>
      </c>
      <c r="AA49" t="str">
        <f>AA19&amp;AA20</f>
        <v>Javi VargasMichael Quintana</v>
      </c>
      <c r="AJ49" t="str">
        <f>AJ19</f>
        <v>L</v>
      </c>
    </row>
    <row r="51" spans="16:36" x14ac:dyDescent="0.2">
      <c r="P51" t="str">
        <f>P22&amp;P23</f>
        <v>Danny YanezEric Diaz</v>
      </c>
      <c r="R51" t="str">
        <f>P23&amp;P22</f>
        <v>Eric DiazDanny Yanez</v>
      </c>
      <c r="Y51" t="str">
        <f>Y22</f>
        <v>W</v>
      </c>
      <c r="AA51" t="str">
        <f>AA22&amp;AA23</f>
        <v>Pete CabreraAndrew Areces</v>
      </c>
      <c r="AJ51" t="str">
        <f>AJ22</f>
        <v>W</v>
      </c>
    </row>
    <row r="52" spans="16:36" x14ac:dyDescent="0.2">
      <c r="P52" t="str">
        <f>P24&amp;P25</f>
        <v>Alex LastraStuart Briggle</v>
      </c>
      <c r="R52" t="str">
        <f>P25&amp;P24</f>
        <v>Stuart BriggleAlex Lastra</v>
      </c>
      <c r="Y52" t="str">
        <f>Y24</f>
        <v>L</v>
      </c>
      <c r="AA52" t="str">
        <f>AA24&amp;AA25</f>
        <v>Lawrence PardoAugie De Goytisolo</v>
      </c>
      <c r="AJ52" t="str">
        <f>AJ24</f>
        <v>L</v>
      </c>
    </row>
    <row r="54" spans="16:36" x14ac:dyDescent="0.2">
      <c r="P54" t="str">
        <f>P27&amp;P28</f>
        <v>Robert VazquezMauricio Restrepo</v>
      </c>
      <c r="R54" t="str">
        <f>P28&amp;P27</f>
        <v>Mauricio RestrepoRobert Vazquez</v>
      </c>
      <c r="Y54" t="str">
        <f>Y27</f>
        <v>L</v>
      </c>
      <c r="AA54" t="str">
        <f>AA27&amp;AA28</f>
        <v>Robert VazquezDanny Yanez</v>
      </c>
      <c r="AJ54" t="str">
        <f>AJ27</f>
        <v>W</v>
      </c>
    </row>
    <row r="55" spans="16:36" x14ac:dyDescent="0.2">
      <c r="P55" t="str">
        <f>P29&amp;P30</f>
        <v>Michael QuintanaLawrence Pardo</v>
      </c>
      <c r="R55" t="str">
        <f>P30&amp;P29</f>
        <v>Lawrence PardoMichael Quintana</v>
      </c>
      <c r="Y55" t="str">
        <f>Y29</f>
        <v>W</v>
      </c>
      <c r="AA55" t="str">
        <f>AA29&amp;AA30</f>
        <v>Joey PintoJordan Portal</v>
      </c>
      <c r="AJ55" t="str">
        <f>AJ29</f>
        <v>L</v>
      </c>
    </row>
    <row r="57" spans="16:36" x14ac:dyDescent="0.2">
      <c r="P57" t="str">
        <f>P32&amp;P33</f>
        <v>Victor GarciaCarlos Alfonso</v>
      </c>
      <c r="R57" t="str">
        <f>P33&amp;P32</f>
        <v>Carlos AlfonsoVictor Garcia</v>
      </c>
      <c r="Y57" t="str">
        <f>Y32</f>
        <v>L</v>
      </c>
      <c r="AA57" t="str">
        <f>AA32&amp;AA33</f>
        <v>Stefano DiazKevin Samlut</v>
      </c>
      <c r="AJ57" t="str">
        <f>AJ32</f>
        <v>L</v>
      </c>
    </row>
    <row r="58" spans="16:36" x14ac:dyDescent="0.2">
      <c r="P58" t="str">
        <f>P34&amp;P35</f>
        <v>Wes BriggleCarlos Enjamio</v>
      </c>
      <c r="R58" t="str">
        <f>P35&amp;P34</f>
        <v>Carlos EnjamioWes Briggle</v>
      </c>
      <c r="Y58" t="str">
        <f>Y34</f>
        <v>W</v>
      </c>
      <c r="AA58" t="str">
        <f>AA34&amp;AA35</f>
        <v>Boogie LastraMikey Newmeyer</v>
      </c>
      <c r="AJ58" t="str">
        <f>AJ34</f>
        <v>W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30CB-1BAE-4BCD-8B00-E655B7DC4C4C}">
  <dimension ref="A1:AX58"/>
  <sheetViews>
    <sheetView showGridLines="0" workbookViewId="0">
      <selection activeCell="AL1" sqref="AL1:AL1048576"/>
    </sheetView>
  </sheetViews>
  <sheetFormatPr defaultRowHeight="11.25" x14ac:dyDescent="0.2"/>
  <cols>
    <col min="1" max="1" width="16" bestFit="1" customWidth="1"/>
    <col min="2" max="2" width="6.33203125" bestFit="1" customWidth="1"/>
    <col min="3" max="3" width="2.83203125" style="1" bestFit="1" customWidth="1"/>
    <col min="4" max="5" width="2" style="1" bestFit="1" customWidth="1"/>
    <col min="6" max="6" width="5.5" style="2" bestFit="1" customWidth="1"/>
    <col min="7" max="7" width="4" style="1" bestFit="1" customWidth="1"/>
    <col min="8" max="8" width="5.6640625" style="1" bestFit="1" customWidth="1"/>
    <col min="9" max="9" width="6.1640625" style="1" bestFit="1" customWidth="1"/>
    <col min="10" max="10" width="3.1640625" style="1" bestFit="1" customWidth="1"/>
    <col min="11" max="12" width="3.1640625" style="1" customWidth="1"/>
    <col min="13" max="13" width="6.1640625" style="1" bestFit="1" customWidth="1"/>
    <col min="14" max="14" width="5" style="1" bestFit="1" customWidth="1"/>
    <col min="16" max="16" width="17.6640625" bestFit="1" customWidth="1"/>
    <col min="17" max="17" width="6.33203125" bestFit="1" customWidth="1"/>
    <col min="18" max="18" width="5.5" bestFit="1" customWidth="1"/>
    <col min="19" max="19" width="4" bestFit="1" customWidth="1"/>
    <col min="20" max="20" width="5.6640625" bestFit="1" customWidth="1"/>
    <col min="21" max="21" width="6.1640625" bestFit="1" customWidth="1"/>
    <col min="22" max="22" width="4.1640625" bestFit="1" customWidth="1"/>
    <col min="23" max="23" width="8.33203125" bestFit="1" customWidth="1"/>
    <col min="24" max="24" width="6.83203125" bestFit="1" customWidth="1"/>
    <col min="25" max="25" width="6.1640625" bestFit="1" customWidth="1"/>
    <col min="27" max="27" width="16" bestFit="1" customWidth="1"/>
    <col min="28" max="28" width="6.33203125" bestFit="1" customWidth="1"/>
    <col min="29" max="29" width="5.5" bestFit="1" customWidth="1"/>
    <col min="30" max="30" width="4" bestFit="1" customWidth="1"/>
    <col min="31" max="31" width="5.6640625" bestFit="1" customWidth="1"/>
    <col min="32" max="32" width="6.1640625" bestFit="1" customWidth="1"/>
    <col min="33" max="33" width="4.1640625" bestFit="1" customWidth="1"/>
    <col min="34" max="34" width="8.33203125" bestFit="1" customWidth="1"/>
    <col min="35" max="35" width="6.83203125" bestFit="1" customWidth="1"/>
    <col min="36" max="36" width="6.1640625" bestFit="1" customWidth="1"/>
    <col min="38" max="38" width="16" bestFit="1" customWidth="1"/>
    <col min="39" max="39" width="6.33203125" bestFit="1" customWidth="1"/>
    <col min="40" max="40" width="5.5" bestFit="1" customWidth="1"/>
    <col min="41" max="41" width="4" bestFit="1" customWidth="1"/>
    <col min="42" max="42" width="5.6640625" bestFit="1" customWidth="1"/>
    <col min="43" max="43" width="6.1640625" bestFit="1" customWidth="1"/>
    <col min="44" max="44" width="4.1640625" bestFit="1" customWidth="1"/>
    <col min="45" max="45" width="8.33203125" bestFit="1" customWidth="1"/>
    <col min="46" max="46" width="6.83203125" bestFit="1" customWidth="1"/>
    <col min="47" max="47" width="6.1640625" bestFit="1" customWidth="1"/>
  </cols>
  <sheetData>
    <row r="1" spans="1:50" x14ac:dyDescent="0.2">
      <c r="A1" t="s">
        <v>33</v>
      </c>
      <c r="B1" t="s">
        <v>29</v>
      </c>
      <c r="C1" s="1" t="s">
        <v>26</v>
      </c>
      <c r="D1" s="1" t="s">
        <v>27</v>
      </c>
      <c r="E1" s="1" t="s">
        <v>28</v>
      </c>
      <c r="F1" s="2" t="s">
        <v>21</v>
      </c>
      <c r="G1" s="1" t="s">
        <v>32</v>
      </c>
      <c r="H1" s="1" t="s">
        <v>63</v>
      </c>
      <c r="I1" s="1" t="s">
        <v>51</v>
      </c>
      <c r="J1" s="1" t="s">
        <v>50</v>
      </c>
      <c r="K1" s="1" t="s">
        <v>32</v>
      </c>
      <c r="L1" s="1" t="s">
        <v>66</v>
      </c>
      <c r="M1" s="1" t="s">
        <v>67</v>
      </c>
      <c r="N1" s="1" t="s">
        <v>34</v>
      </c>
      <c r="P1" t="s">
        <v>23</v>
      </c>
      <c r="Q1" t="s">
        <v>29</v>
      </c>
      <c r="R1" t="s">
        <v>21</v>
      </c>
      <c r="S1" t="s">
        <v>32</v>
      </c>
      <c r="T1" t="s">
        <v>63</v>
      </c>
      <c r="U1" t="s">
        <v>61</v>
      </c>
      <c r="V1" t="s">
        <v>62</v>
      </c>
      <c r="W1" t="s">
        <v>64</v>
      </c>
      <c r="X1" t="s">
        <v>65</v>
      </c>
      <c r="Y1" t="s">
        <v>22</v>
      </c>
      <c r="AA1" t="s">
        <v>24</v>
      </c>
      <c r="AB1" t="s">
        <v>29</v>
      </c>
      <c r="AC1" t="s">
        <v>21</v>
      </c>
      <c r="AD1" t="s">
        <v>32</v>
      </c>
      <c r="AE1" t="s">
        <v>63</v>
      </c>
      <c r="AF1" t="s">
        <v>61</v>
      </c>
      <c r="AG1" t="s">
        <v>62</v>
      </c>
      <c r="AH1" t="s">
        <v>64</v>
      </c>
      <c r="AI1" t="s">
        <v>65</v>
      </c>
      <c r="AJ1" t="s">
        <v>22</v>
      </c>
      <c r="AL1" t="s">
        <v>25</v>
      </c>
      <c r="AM1" t="s">
        <v>29</v>
      </c>
      <c r="AN1" t="s">
        <v>21</v>
      </c>
      <c r="AO1" t="s">
        <v>32</v>
      </c>
      <c r="AP1" t="s">
        <v>63</v>
      </c>
      <c r="AQ1" t="s">
        <v>61</v>
      </c>
      <c r="AR1" t="s">
        <v>62</v>
      </c>
      <c r="AS1" t="s">
        <v>64</v>
      </c>
      <c r="AT1" t="s">
        <v>65</v>
      </c>
      <c r="AU1" t="s">
        <v>22</v>
      </c>
    </row>
    <row r="2" spans="1:50" x14ac:dyDescent="0.2">
      <c r="A2" t="s">
        <v>4</v>
      </c>
      <c r="B2" t="s">
        <v>31</v>
      </c>
      <c r="C2" s="1">
        <f t="shared" ref="C2:E25" si="0">COUNTIFS($P:$P,$A2,$Y:$Y,C$1)+COUNTIFS($AA:$AA,$A2,$AJ:$AJ,C$1)+COUNTIFS($AL:$AL,$A2,$AU:$AU,C$1)</f>
        <v>3</v>
      </c>
      <c r="D2" s="1">
        <f t="shared" si="0"/>
        <v>0</v>
      </c>
      <c r="E2" s="1">
        <f t="shared" si="0"/>
        <v>0</v>
      </c>
      <c r="F2" s="2">
        <f t="shared" ref="F2:F25" si="1">(VLOOKUP(A2,AA:AI,8,0)+VLOOKUP(A2,AL:AT,8,0))/2</f>
        <v>92</v>
      </c>
      <c r="G2" s="1">
        <f t="shared" ref="G2:G25" si="2">(VLOOKUP(A2,AA:AI,9,0)+VLOOKUP(A2,AL:AT,9,0))/2</f>
        <v>75</v>
      </c>
      <c r="H2" s="1">
        <f t="shared" ref="H2:H25" si="3">VLOOKUP(A2,P:U,6,0)+VLOOKUP(A2,AA:AF,6,0)+VLOOKUP(A2,AL:AQ,6,0)</f>
        <v>11</v>
      </c>
      <c r="I2" s="1">
        <f t="shared" ref="I2:I25" si="4">C2+E2*0.5</f>
        <v>3</v>
      </c>
      <c r="J2" s="1">
        <f t="shared" ref="J2:J25" si="5">RANK(I2,I:I,0)</f>
        <v>1</v>
      </c>
      <c r="K2" s="1">
        <f t="shared" ref="K2:K25" si="6">RANK(G2,G:G,1)</f>
        <v>3</v>
      </c>
      <c r="L2" s="1">
        <f t="shared" ref="L2:L25" si="7">RANK(H2,H:H,0)</f>
        <v>1</v>
      </c>
      <c r="M2" s="1">
        <f t="shared" ref="M2:M25" si="8">(24-J2)*3+(24-L2)*2+(24-K2)</f>
        <v>136</v>
      </c>
      <c r="N2" s="1">
        <f t="shared" ref="N2:N25" si="9">RANK(M2,M:M,0)</f>
        <v>1</v>
      </c>
      <c r="P2" t="s">
        <v>19</v>
      </c>
      <c r="Q2" t="str">
        <f>VLOOKUP(P2,$A:$B,2,0)</f>
        <v>Pardo</v>
      </c>
      <c r="R2">
        <v>57</v>
      </c>
      <c r="S2">
        <v>49</v>
      </c>
      <c r="T2">
        <v>13</v>
      </c>
      <c r="U2">
        <v>6</v>
      </c>
      <c r="V2">
        <v>5</v>
      </c>
      <c r="W2">
        <f>ROUND(R2/T2*18,0)</f>
        <v>79</v>
      </c>
      <c r="X2">
        <f>ROUND(S2/T2*18,0)</f>
        <v>68</v>
      </c>
      <c r="Y2" t="str">
        <f>IF(U2&gt;0,"W",IF(U2=0,"T","L"))</f>
        <v>W</v>
      </c>
      <c r="AA2" t="s">
        <v>9</v>
      </c>
      <c r="AB2" t="str">
        <f>VLOOKUP(AA2,$A:$B,2,0)</f>
        <v>Pardo</v>
      </c>
      <c r="AC2">
        <v>85</v>
      </c>
      <c r="AD2">
        <v>71</v>
      </c>
      <c r="AE2">
        <v>17</v>
      </c>
      <c r="AF2">
        <v>2</v>
      </c>
      <c r="AG2">
        <v>1</v>
      </c>
      <c r="AH2">
        <f>ROUND(AC2/AE2*18,0)</f>
        <v>90</v>
      </c>
      <c r="AI2">
        <f>ROUND(AD2/AE2*18,0)</f>
        <v>75</v>
      </c>
      <c r="AJ2" t="str">
        <f>IF(AF2&gt;0,"W",IF(AF2=0,"T","L"))</f>
        <v>W</v>
      </c>
      <c r="AL2" t="s">
        <v>19</v>
      </c>
      <c r="AM2" t="str">
        <f>VLOOKUP(AL2,$A:$B,2,0)</f>
        <v>Pardo</v>
      </c>
      <c r="AN2">
        <v>101</v>
      </c>
      <c r="AO2">
        <v>79</v>
      </c>
      <c r="AP2">
        <v>17</v>
      </c>
      <c r="AQ2">
        <v>3</v>
      </c>
      <c r="AR2">
        <v>1</v>
      </c>
      <c r="AS2">
        <f>ROUND(AN2/AP2*18,0)</f>
        <v>107</v>
      </c>
      <c r="AT2">
        <f>ROUND(AO2/AP2*18,0)</f>
        <v>84</v>
      </c>
      <c r="AU2" t="str">
        <f>IF(AQ2&gt;0,"W",IF(AQ2=0,"T","L"))</f>
        <v>W</v>
      </c>
      <c r="AX2">
        <f>COUNTIF(Players!B:B,A2)</f>
        <v>1</v>
      </c>
    </row>
    <row r="3" spans="1:50" x14ac:dyDescent="0.2">
      <c r="A3" t="s">
        <v>11</v>
      </c>
      <c r="B3" t="s">
        <v>31</v>
      </c>
      <c r="C3" s="1">
        <f t="shared" si="0"/>
        <v>3</v>
      </c>
      <c r="D3" s="1">
        <f t="shared" si="0"/>
        <v>0</v>
      </c>
      <c r="E3" s="1">
        <f t="shared" si="0"/>
        <v>0</v>
      </c>
      <c r="F3" s="2">
        <f t="shared" si="1"/>
        <v>95</v>
      </c>
      <c r="G3" s="1">
        <f t="shared" si="2"/>
        <v>75</v>
      </c>
      <c r="H3" s="1">
        <f t="shared" si="3"/>
        <v>10</v>
      </c>
      <c r="I3" s="1">
        <f t="shared" si="4"/>
        <v>3</v>
      </c>
      <c r="J3" s="1">
        <f t="shared" si="5"/>
        <v>1</v>
      </c>
      <c r="K3" s="1">
        <f t="shared" si="6"/>
        <v>3</v>
      </c>
      <c r="L3" s="1">
        <f t="shared" si="7"/>
        <v>2</v>
      </c>
      <c r="M3" s="1">
        <f t="shared" si="8"/>
        <v>134</v>
      </c>
      <c r="N3" s="1">
        <f t="shared" si="9"/>
        <v>2</v>
      </c>
      <c r="P3" t="s">
        <v>4</v>
      </c>
      <c r="Q3" t="str">
        <f>VLOOKUP(P3,$A:$B,2,0)</f>
        <v>Pardo</v>
      </c>
      <c r="R3">
        <f>R2</f>
        <v>57</v>
      </c>
      <c r="S3">
        <f>S2</f>
        <v>49</v>
      </c>
      <c r="T3">
        <v>13</v>
      </c>
      <c r="U3">
        <f>U2</f>
        <v>6</v>
      </c>
      <c r="V3">
        <f>V2</f>
        <v>5</v>
      </c>
      <c r="W3">
        <f t="shared" ref="W3:W5" si="10">ROUND(R3/T3*18,0)</f>
        <v>79</v>
      </c>
      <c r="X3">
        <f t="shared" ref="X3:X5" si="11">ROUND(S3/T3*18,0)</f>
        <v>68</v>
      </c>
      <c r="Y3" t="str">
        <f t="shared" ref="Y3:Y5" si="12">IF(U3&gt;0,"W",IF(U3=0,"T","L"))</f>
        <v>W</v>
      </c>
      <c r="AA3" t="s">
        <v>4</v>
      </c>
      <c r="AB3" t="str">
        <f>VLOOKUP(AA3,$A:$B,2,0)</f>
        <v>Pardo</v>
      </c>
      <c r="AC3">
        <v>87</v>
      </c>
      <c r="AD3">
        <v>71</v>
      </c>
      <c r="AE3">
        <v>17</v>
      </c>
      <c r="AF3">
        <f>AF2</f>
        <v>2</v>
      </c>
      <c r="AG3">
        <f>AG2</f>
        <v>1</v>
      </c>
      <c r="AH3">
        <f t="shared" ref="AH3:AH5" si="13">ROUND(AC3/AE3*18,0)</f>
        <v>92</v>
      </c>
      <c r="AI3">
        <f t="shared" ref="AI3:AI5" si="14">ROUND(AD3/AE3*18,0)</f>
        <v>75</v>
      </c>
      <c r="AJ3" t="str">
        <f t="shared" ref="AJ3:AJ5" si="15">IF(AF3&gt;0,"W",IF(AF3=0,"T","L"))</f>
        <v>W</v>
      </c>
      <c r="AL3" t="s">
        <v>20</v>
      </c>
      <c r="AM3" t="str">
        <f>VLOOKUP(AL3,$A:$B,2,0)</f>
        <v>Salas</v>
      </c>
      <c r="AN3">
        <v>112</v>
      </c>
      <c r="AO3">
        <v>85</v>
      </c>
      <c r="AP3">
        <v>17</v>
      </c>
      <c r="AQ3">
        <f>-AQ2</f>
        <v>-3</v>
      </c>
      <c r="AR3">
        <f>AR2</f>
        <v>1</v>
      </c>
      <c r="AS3">
        <f t="shared" ref="AS3" si="16">ROUND(AN3/AP3*18,0)</f>
        <v>119</v>
      </c>
      <c r="AT3">
        <f t="shared" ref="AT3" si="17">ROUND(AO3/AP3*18,0)</f>
        <v>90</v>
      </c>
      <c r="AU3" t="str">
        <f t="shared" ref="AU3" si="18">IF(AQ3&gt;0,"W",IF(AQ3=0,"T","L"))</f>
        <v>L</v>
      </c>
      <c r="AX3">
        <f>COUNTIF(Players!B:B,A3)</f>
        <v>1</v>
      </c>
    </row>
    <row r="4" spans="1:50" x14ac:dyDescent="0.2">
      <c r="A4" t="s">
        <v>6</v>
      </c>
      <c r="B4" t="s">
        <v>31</v>
      </c>
      <c r="C4" s="1">
        <f t="shared" si="0"/>
        <v>2</v>
      </c>
      <c r="D4" s="1">
        <f t="shared" si="0"/>
        <v>1</v>
      </c>
      <c r="E4" s="1">
        <f t="shared" si="0"/>
        <v>0</v>
      </c>
      <c r="F4" s="2">
        <f t="shared" si="1"/>
        <v>98.5</v>
      </c>
      <c r="G4" s="1">
        <f t="shared" si="2"/>
        <v>70.5</v>
      </c>
      <c r="H4" s="1">
        <f t="shared" si="3"/>
        <v>4</v>
      </c>
      <c r="I4" s="1">
        <f t="shared" si="4"/>
        <v>2</v>
      </c>
      <c r="J4" s="1">
        <f t="shared" si="5"/>
        <v>4</v>
      </c>
      <c r="K4" s="1">
        <f t="shared" si="6"/>
        <v>1</v>
      </c>
      <c r="L4" s="1">
        <f t="shared" si="7"/>
        <v>4</v>
      </c>
      <c r="M4" s="1">
        <f t="shared" si="8"/>
        <v>123</v>
      </c>
      <c r="N4" s="1">
        <f t="shared" si="9"/>
        <v>3</v>
      </c>
      <c r="P4" t="s">
        <v>20</v>
      </c>
      <c r="Q4" t="str">
        <f>VLOOKUP(P4,$A:$B,2,0)</f>
        <v>Salas</v>
      </c>
      <c r="R4">
        <v>67</v>
      </c>
      <c r="S4">
        <v>57</v>
      </c>
      <c r="T4">
        <v>13</v>
      </c>
      <c r="U4">
        <f>-U2</f>
        <v>-6</v>
      </c>
      <c r="V4">
        <f>V2</f>
        <v>5</v>
      </c>
      <c r="W4">
        <f t="shared" si="10"/>
        <v>93</v>
      </c>
      <c r="X4">
        <f t="shared" si="11"/>
        <v>79</v>
      </c>
      <c r="Y4" t="str">
        <f t="shared" si="12"/>
        <v>L</v>
      </c>
      <c r="AA4" t="s">
        <v>14</v>
      </c>
      <c r="AB4" t="str">
        <f>VLOOKUP(AA4,$A:$B,2,0)</f>
        <v>Salas</v>
      </c>
      <c r="AC4">
        <v>82</v>
      </c>
      <c r="AD4">
        <v>73</v>
      </c>
      <c r="AE4">
        <v>17</v>
      </c>
      <c r="AF4">
        <f>-AF2</f>
        <v>-2</v>
      </c>
      <c r="AG4">
        <f>AG2</f>
        <v>1</v>
      </c>
      <c r="AH4">
        <f t="shared" si="13"/>
        <v>87</v>
      </c>
      <c r="AI4">
        <f t="shared" si="14"/>
        <v>77</v>
      </c>
      <c r="AJ4" t="str">
        <f t="shared" si="15"/>
        <v>L</v>
      </c>
      <c r="AX4">
        <f>COUNTIF(Players!B:B,A4)</f>
        <v>1</v>
      </c>
    </row>
    <row r="5" spans="1:50" x14ac:dyDescent="0.2">
      <c r="A5" t="s">
        <v>9</v>
      </c>
      <c r="B5" t="s">
        <v>31</v>
      </c>
      <c r="C5" s="1">
        <f t="shared" si="0"/>
        <v>2</v>
      </c>
      <c r="D5" s="1">
        <f t="shared" si="0"/>
        <v>1</v>
      </c>
      <c r="E5" s="1">
        <f t="shared" si="0"/>
        <v>0</v>
      </c>
      <c r="F5" s="2">
        <f t="shared" si="1"/>
        <v>88</v>
      </c>
      <c r="G5" s="1">
        <f t="shared" si="2"/>
        <v>72</v>
      </c>
      <c r="H5" s="1">
        <f t="shared" si="3"/>
        <v>3</v>
      </c>
      <c r="I5" s="1">
        <f t="shared" si="4"/>
        <v>2</v>
      </c>
      <c r="J5" s="1">
        <f t="shared" si="5"/>
        <v>4</v>
      </c>
      <c r="K5" s="1">
        <f t="shared" si="6"/>
        <v>2</v>
      </c>
      <c r="L5" s="1">
        <f t="shared" si="7"/>
        <v>8</v>
      </c>
      <c r="M5" s="1">
        <f t="shared" si="8"/>
        <v>114</v>
      </c>
      <c r="N5" s="1">
        <f t="shared" si="9"/>
        <v>4</v>
      </c>
      <c r="P5" t="s">
        <v>55</v>
      </c>
      <c r="Q5" t="str">
        <f>VLOOKUP(P5,$A:$B,2,0)</f>
        <v>Salas</v>
      </c>
      <c r="R5">
        <f>R4</f>
        <v>67</v>
      </c>
      <c r="S5">
        <f>S4</f>
        <v>57</v>
      </c>
      <c r="T5">
        <v>13</v>
      </c>
      <c r="U5">
        <f>U4</f>
        <v>-6</v>
      </c>
      <c r="V5">
        <f>V4</f>
        <v>5</v>
      </c>
      <c r="W5">
        <f t="shared" si="10"/>
        <v>93</v>
      </c>
      <c r="X5">
        <f t="shared" si="11"/>
        <v>79</v>
      </c>
      <c r="Y5" t="str">
        <f t="shared" si="12"/>
        <v>L</v>
      </c>
      <c r="AA5" t="s">
        <v>12</v>
      </c>
      <c r="AB5" t="str">
        <f>VLOOKUP(AA5,$A:$B,2,0)</f>
        <v>Salas</v>
      </c>
      <c r="AC5">
        <v>122</v>
      </c>
      <c r="AD5">
        <v>94</v>
      </c>
      <c r="AE5">
        <v>17</v>
      </c>
      <c r="AF5">
        <f>AF4</f>
        <v>-2</v>
      </c>
      <c r="AG5">
        <f>AG4</f>
        <v>1</v>
      </c>
      <c r="AH5">
        <f t="shared" si="13"/>
        <v>129</v>
      </c>
      <c r="AI5">
        <f t="shared" si="14"/>
        <v>100</v>
      </c>
      <c r="AJ5" t="str">
        <f t="shared" si="15"/>
        <v>L</v>
      </c>
      <c r="AL5" t="s">
        <v>0</v>
      </c>
      <c r="AM5" t="str">
        <f>VLOOKUP(AL5,$A:$B,2,0)</f>
        <v>Pardo</v>
      </c>
      <c r="AN5">
        <v>103</v>
      </c>
      <c r="AO5">
        <v>86</v>
      </c>
      <c r="AP5">
        <v>18</v>
      </c>
      <c r="AQ5">
        <v>-2</v>
      </c>
      <c r="AR5">
        <v>0</v>
      </c>
      <c r="AS5">
        <f>ROUND(AN5/AP5*18,0)</f>
        <v>103</v>
      </c>
      <c r="AT5">
        <f>ROUND(AO5/AP5*18,0)</f>
        <v>86</v>
      </c>
      <c r="AU5" t="str">
        <f>IF(AQ5&gt;0,"W",IF(AQ5=0,"T","L"))</f>
        <v>L</v>
      </c>
      <c r="AX5">
        <f>COUNTIF(Players!B:B,A5)</f>
        <v>1</v>
      </c>
    </row>
    <row r="6" spans="1:50" x14ac:dyDescent="0.2">
      <c r="A6" t="s">
        <v>1</v>
      </c>
      <c r="B6" t="s">
        <v>31</v>
      </c>
      <c r="C6" s="1">
        <f t="shared" si="0"/>
        <v>2</v>
      </c>
      <c r="D6" s="1">
        <f t="shared" si="0"/>
        <v>1</v>
      </c>
      <c r="E6" s="1">
        <f t="shared" si="0"/>
        <v>0</v>
      </c>
      <c r="F6" s="2">
        <f t="shared" si="1"/>
        <v>77</v>
      </c>
      <c r="G6" s="1">
        <f t="shared" si="2"/>
        <v>79</v>
      </c>
      <c r="H6" s="1">
        <f t="shared" si="3"/>
        <v>4</v>
      </c>
      <c r="I6" s="1">
        <f t="shared" si="4"/>
        <v>2</v>
      </c>
      <c r="J6" s="1">
        <f t="shared" si="5"/>
        <v>4</v>
      </c>
      <c r="K6" s="1">
        <f t="shared" si="6"/>
        <v>12</v>
      </c>
      <c r="L6" s="1">
        <f t="shared" si="7"/>
        <v>4</v>
      </c>
      <c r="M6" s="1">
        <f t="shared" si="8"/>
        <v>112</v>
      </c>
      <c r="N6" s="1">
        <f t="shared" si="9"/>
        <v>5</v>
      </c>
      <c r="AL6" t="s">
        <v>69</v>
      </c>
      <c r="AM6" t="str">
        <f>VLOOKUP(AL6,$A:$B,2,0)</f>
        <v>Salas</v>
      </c>
      <c r="AN6">
        <v>107</v>
      </c>
      <c r="AO6">
        <v>84</v>
      </c>
      <c r="AP6">
        <v>18</v>
      </c>
      <c r="AQ6">
        <f>-AQ5</f>
        <v>2</v>
      </c>
      <c r="AR6">
        <f>AR5</f>
        <v>0</v>
      </c>
      <c r="AS6">
        <f t="shared" ref="AS6" si="19">ROUND(AN6/AP6*18,0)</f>
        <v>107</v>
      </c>
      <c r="AT6">
        <f t="shared" ref="AT6" si="20">ROUND(AO6/AP6*18,0)</f>
        <v>84</v>
      </c>
      <c r="AU6" t="str">
        <f t="shared" ref="AU6" si="21">IF(AQ6&gt;0,"W",IF(AQ6=0,"T","L"))</f>
        <v>W</v>
      </c>
      <c r="AX6">
        <f>COUNTIF(Players!B:B,A6)</f>
        <v>1</v>
      </c>
    </row>
    <row r="7" spans="1:50" x14ac:dyDescent="0.2">
      <c r="A7" t="s">
        <v>19</v>
      </c>
      <c r="B7" t="s">
        <v>31</v>
      </c>
      <c r="C7" s="1">
        <f t="shared" si="0"/>
        <v>2</v>
      </c>
      <c r="D7" s="1">
        <f t="shared" si="0"/>
        <v>1</v>
      </c>
      <c r="E7" s="1">
        <f t="shared" si="0"/>
        <v>0</v>
      </c>
      <c r="F7" s="2">
        <f t="shared" si="1"/>
        <v>102.5</v>
      </c>
      <c r="G7" s="1">
        <f t="shared" si="2"/>
        <v>80.5</v>
      </c>
      <c r="H7" s="1">
        <f t="shared" si="3"/>
        <v>5</v>
      </c>
      <c r="I7" s="1">
        <f t="shared" si="4"/>
        <v>2</v>
      </c>
      <c r="J7" s="1">
        <f t="shared" si="5"/>
        <v>4</v>
      </c>
      <c r="K7" s="1">
        <f t="shared" si="6"/>
        <v>15</v>
      </c>
      <c r="L7" s="1">
        <f t="shared" si="7"/>
        <v>3</v>
      </c>
      <c r="M7" s="1">
        <f t="shared" si="8"/>
        <v>111</v>
      </c>
      <c r="N7" s="1">
        <f t="shared" si="9"/>
        <v>6</v>
      </c>
      <c r="P7" t="s">
        <v>11</v>
      </c>
      <c r="Q7" t="str">
        <f>VLOOKUP(P7,$A:$B,2,0)</f>
        <v>Pardo</v>
      </c>
      <c r="R7">
        <v>62</v>
      </c>
      <c r="S7">
        <v>54</v>
      </c>
      <c r="T7">
        <v>15</v>
      </c>
      <c r="U7">
        <v>4</v>
      </c>
      <c r="V7">
        <v>3</v>
      </c>
      <c r="W7">
        <f>ROUND(R7/T7*18,0)</f>
        <v>74</v>
      </c>
      <c r="X7">
        <f>ROUND(S7/T7*18,0)</f>
        <v>65</v>
      </c>
      <c r="Y7" t="str">
        <f>IF(U7&gt;0,"W",IF(U7=0,"T","L"))</f>
        <v>W</v>
      </c>
      <c r="AA7" t="s">
        <v>0</v>
      </c>
      <c r="AB7" t="str">
        <f>VLOOKUP(AA7,$A:$B,2,0)</f>
        <v>Pardo</v>
      </c>
      <c r="AC7">
        <v>83</v>
      </c>
      <c r="AD7">
        <v>70</v>
      </c>
      <c r="AE7">
        <v>15</v>
      </c>
      <c r="AF7">
        <v>-4</v>
      </c>
      <c r="AG7">
        <v>3</v>
      </c>
      <c r="AH7">
        <f>ROUND(AC7/AE7*18,0)</f>
        <v>100</v>
      </c>
      <c r="AI7">
        <f>ROUND(AD7/AE7*18,0)</f>
        <v>84</v>
      </c>
      <c r="AJ7" t="str">
        <f>IF(AF7&gt;0,"W",IF(AF7=0,"T","L"))</f>
        <v>L</v>
      </c>
      <c r="AX7">
        <f>COUNTIF(Players!B:B,A7)</f>
        <v>1</v>
      </c>
    </row>
    <row r="8" spans="1:50" x14ac:dyDescent="0.2">
      <c r="A8" t="s">
        <v>69</v>
      </c>
      <c r="B8" t="s">
        <v>30</v>
      </c>
      <c r="C8" s="1">
        <f t="shared" si="0"/>
        <v>2</v>
      </c>
      <c r="D8" s="1">
        <f t="shared" si="0"/>
        <v>0</v>
      </c>
      <c r="E8" s="1">
        <f t="shared" si="0"/>
        <v>1</v>
      </c>
      <c r="F8" s="2">
        <f t="shared" si="1"/>
        <v>105.5</v>
      </c>
      <c r="G8" s="1">
        <f t="shared" si="2"/>
        <v>82.5</v>
      </c>
      <c r="H8" s="1">
        <f t="shared" si="3"/>
        <v>4</v>
      </c>
      <c r="I8" s="1">
        <f t="shared" si="4"/>
        <v>2.5</v>
      </c>
      <c r="J8" s="1">
        <f t="shared" si="5"/>
        <v>3</v>
      </c>
      <c r="K8" s="1">
        <f t="shared" si="6"/>
        <v>17</v>
      </c>
      <c r="L8" s="1">
        <f t="shared" si="7"/>
        <v>4</v>
      </c>
      <c r="M8" s="1">
        <f t="shared" si="8"/>
        <v>110</v>
      </c>
      <c r="N8" s="1">
        <f t="shared" si="9"/>
        <v>7</v>
      </c>
      <c r="P8" t="s">
        <v>15</v>
      </c>
      <c r="Q8" t="str">
        <f>VLOOKUP(P8,$A:$B,2,0)</f>
        <v>Pardo</v>
      </c>
      <c r="R8">
        <f>R7</f>
        <v>62</v>
      </c>
      <c r="S8">
        <f>S7</f>
        <v>54</v>
      </c>
      <c r="T8">
        <v>15</v>
      </c>
      <c r="U8">
        <f>U7</f>
        <v>4</v>
      </c>
      <c r="V8">
        <f>V7</f>
        <v>3</v>
      </c>
      <c r="W8">
        <f t="shared" ref="W8:W10" si="22">ROUND(R8/T8*18,0)</f>
        <v>74</v>
      </c>
      <c r="X8">
        <f t="shared" ref="X8:X10" si="23">ROUND(S8/T8*18,0)</f>
        <v>65</v>
      </c>
      <c r="Y8" t="str">
        <f t="shared" ref="Y8:Y10" si="24">IF(U8&gt;0,"W",IF(U8=0,"T","L"))</f>
        <v>W</v>
      </c>
      <c r="AA8" t="s">
        <v>19</v>
      </c>
      <c r="AB8" t="str">
        <f>VLOOKUP(AA8,$A:$B,2,0)</f>
        <v>Pardo</v>
      </c>
      <c r="AC8">
        <v>82</v>
      </c>
      <c r="AD8">
        <v>64</v>
      </c>
      <c r="AE8">
        <v>15</v>
      </c>
      <c r="AF8">
        <f>AF7</f>
        <v>-4</v>
      </c>
      <c r="AG8">
        <f>AG7</f>
        <v>3</v>
      </c>
      <c r="AH8">
        <f t="shared" ref="AH8:AH10" si="25">ROUND(AC8/AE8*18,0)</f>
        <v>98</v>
      </c>
      <c r="AI8">
        <f t="shared" ref="AI8:AI10" si="26">ROUND(AD8/AE8*18,0)</f>
        <v>77</v>
      </c>
      <c r="AJ8" t="str">
        <f t="shared" ref="AJ8:AJ10" si="27">IF(AF8&gt;0,"W",IF(AF8=0,"T","L"))</f>
        <v>L</v>
      </c>
      <c r="AL8" t="s">
        <v>17</v>
      </c>
      <c r="AM8" t="str">
        <f>VLOOKUP(AL8,$A:$B,2,0)</f>
        <v>Pardo</v>
      </c>
      <c r="AN8">
        <v>79</v>
      </c>
      <c r="AO8">
        <v>73</v>
      </c>
      <c r="AP8">
        <v>17</v>
      </c>
      <c r="AQ8">
        <v>-2</v>
      </c>
      <c r="AR8">
        <v>1</v>
      </c>
      <c r="AS8">
        <f>ROUND(AN8/AP8*18,0)</f>
        <v>84</v>
      </c>
      <c r="AT8">
        <f>ROUND(AO8/AP8*18,0)</f>
        <v>77</v>
      </c>
      <c r="AU8" t="str">
        <f>IF(AQ8&gt;0,"W",IF(AQ8=0,"T","L"))</f>
        <v>L</v>
      </c>
      <c r="AX8">
        <f>COUNTIF(Players!B:B,A8)</f>
        <v>1</v>
      </c>
    </row>
    <row r="9" spans="1:50" x14ac:dyDescent="0.2">
      <c r="A9" t="s">
        <v>15</v>
      </c>
      <c r="B9" t="s">
        <v>31</v>
      </c>
      <c r="C9" s="1">
        <f t="shared" si="0"/>
        <v>2</v>
      </c>
      <c r="D9" s="1">
        <f t="shared" si="0"/>
        <v>1</v>
      </c>
      <c r="E9" s="1">
        <f t="shared" si="0"/>
        <v>0</v>
      </c>
      <c r="F9" s="2">
        <f t="shared" si="1"/>
        <v>99.5</v>
      </c>
      <c r="G9" s="1">
        <f t="shared" si="2"/>
        <v>80.5</v>
      </c>
      <c r="H9" s="1">
        <f t="shared" si="3"/>
        <v>4</v>
      </c>
      <c r="I9" s="1">
        <f t="shared" si="4"/>
        <v>2</v>
      </c>
      <c r="J9" s="1">
        <f t="shared" si="5"/>
        <v>4</v>
      </c>
      <c r="K9" s="1">
        <f t="shared" si="6"/>
        <v>15</v>
      </c>
      <c r="L9" s="1">
        <f t="shared" si="7"/>
        <v>4</v>
      </c>
      <c r="M9" s="1">
        <f t="shared" si="8"/>
        <v>109</v>
      </c>
      <c r="N9" s="1">
        <f t="shared" si="9"/>
        <v>8</v>
      </c>
      <c r="P9" t="s">
        <v>16</v>
      </c>
      <c r="Q9" t="str">
        <f>VLOOKUP(P9,$A:$B,2,0)</f>
        <v>Salas</v>
      </c>
      <c r="R9">
        <v>66</v>
      </c>
      <c r="S9">
        <v>58</v>
      </c>
      <c r="T9">
        <v>15</v>
      </c>
      <c r="U9">
        <f>-U7</f>
        <v>-4</v>
      </c>
      <c r="V9">
        <f>V7</f>
        <v>3</v>
      </c>
      <c r="W9">
        <f t="shared" si="22"/>
        <v>79</v>
      </c>
      <c r="X9">
        <f t="shared" si="23"/>
        <v>70</v>
      </c>
      <c r="Y9" t="str">
        <f t="shared" si="24"/>
        <v>L</v>
      </c>
      <c r="AA9" t="s">
        <v>10</v>
      </c>
      <c r="AB9" t="str">
        <f>VLOOKUP(AA9,$A:$B,2,0)</f>
        <v>Salas</v>
      </c>
      <c r="AC9">
        <v>85</v>
      </c>
      <c r="AD9">
        <v>72</v>
      </c>
      <c r="AE9">
        <v>15</v>
      </c>
      <c r="AF9">
        <f>-AF7</f>
        <v>4</v>
      </c>
      <c r="AG9">
        <f>AG7</f>
        <v>3</v>
      </c>
      <c r="AH9">
        <f t="shared" si="25"/>
        <v>102</v>
      </c>
      <c r="AI9">
        <f t="shared" si="26"/>
        <v>86</v>
      </c>
      <c r="AJ9" t="str">
        <f t="shared" si="27"/>
        <v>W</v>
      </c>
      <c r="AL9" t="s">
        <v>18</v>
      </c>
      <c r="AM9" t="str">
        <f>VLOOKUP(AL9,$A:$B,2,0)</f>
        <v>Salas</v>
      </c>
      <c r="AN9">
        <v>75</v>
      </c>
      <c r="AO9">
        <v>73</v>
      </c>
      <c r="AP9">
        <v>17</v>
      </c>
      <c r="AQ9">
        <f>-AQ8</f>
        <v>2</v>
      </c>
      <c r="AR9">
        <f>AR8</f>
        <v>1</v>
      </c>
      <c r="AS9">
        <f t="shared" ref="AS9" si="28">ROUND(AN9/AP9*18,0)</f>
        <v>79</v>
      </c>
      <c r="AT9">
        <f t="shared" ref="AT9" si="29">ROUND(AO9/AP9*18,0)</f>
        <v>77</v>
      </c>
      <c r="AU9" t="str">
        <f t="shared" ref="AU9" si="30">IF(AQ9&gt;0,"W",IF(AQ9=0,"T","L"))</f>
        <v>W</v>
      </c>
      <c r="AX9">
        <f>COUNTIF(Players!B:B,A9)</f>
        <v>1</v>
      </c>
    </row>
    <row r="10" spans="1:50" x14ac:dyDescent="0.2">
      <c r="A10" t="s">
        <v>18</v>
      </c>
      <c r="B10" t="s">
        <v>30</v>
      </c>
      <c r="C10" s="1">
        <f t="shared" si="0"/>
        <v>2</v>
      </c>
      <c r="D10" s="1">
        <f t="shared" si="0"/>
        <v>1</v>
      </c>
      <c r="E10" s="1">
        <f t="shared" si="0"/>
        <v>0</v>
      </c>
      <c r="F10" s="2">
        <f t="shared" si="1"/>
        <v>77</v>
      </c>
      <c r="G10" s="1">
        <f t="shared" si="2"/>
        <v>75.5</v>
      </c>
      <c r="H10" s="1">
        <f t="shared" si="3"/>
        <v>2</v>
      </c>
      <c r="I10" s="1">
        <f t="shared" si="4"/>
        <v>2</v>
      </c>
      <c r="J10" s="1">
        <f t="shared" si="5"/>
        <v>4</v>
      </c>
      <c r="K10" s="1">
        <f t="shared" si="6"/>
        <v>5</v>
      </c>
      <c r="L10" s="1">
        <f t="shared" si="7"/>
        <v>10</v>
      </c>
      <c r="M10" s="1">
        <f t="shared" si="8"/>
        <v>107</v>
      </c>
      <c r="N10" s="1">
        <f t="shared" si="9"/>
        <v>9</v>
      </c>
      <c r="P10" t="s">
        <v>12</v>
      </c>
      <c r="Q10" t="str">
        <f>VLOOKUP(P10,$A:$B,2,0)</f>
        <v>Salas</v>
      </c>
      <c r="R10">
        <f>R9</f>
        <v>66</v>
      </c>
      <c r="S10">
        <f>S9</f>
        <v>58</v>
      </c>
      <c r="T10">
        <v>15</v>
      </c>
      <c r="U10">
        <f>U9</f>
        <v>-4</v>
      </c>
      <c r="V10">
        <f>V9</f>
        <v>3</v>
      </c>
      <c r="W10">
        <f t="shared" si="22"/>
        <v>79</v>
      </c>
      <c r="X10">
        <f t="shared" si="23"/>
        <v>70</v>
      </c>
      <c r="Y10" t="str">
        <f t="shared" si="24"/>
        <v>L</v>
      </c>
      <c r="AA10" t="s">
        <v>68</v>
      </c>
      <c r="AB10" t="str">
        <f>VLOOKUP(AA10,$A:$B,2,0)</f>
        <v>Salas</v>
      </c>
      <c r="AC10">
        <v>81</v>
      </c>
      <c r="AD10">
        <v>61</v>
      </c>
      <c r="AE10">
        <v>15</v>
      </c>
      <c r="AF10">
        <f>AF9</f>
        <v>4</v>
      </c>
      <c r="AG10">
        <f>AG9</f>
        <v>3</v>
      </c>
      <c r="AH10">
        <f t="shared" si="25"/>
        <v>97</v>
      </c>
      <c r="AI10">
        <f t="shared" si="26"/>
        <v>73</v>
      </c>
      <c r="AJ10" t="str">
        <f t="shared" si="27"/>
        <v>W</v>
      </c>
      <c r="AX10">
        <f>COUNTIF(Players!B:B,A10)</f>
        <v>1</v>
      </c>
    </row>
    <row r="11" spans="1:50" x14ac:dyDescent="0.2">
      <c r="A11" t="s">
        <v>17</v>
      </c>
      <c r="B11" t="s">
        <v>31</v>
      </c>
      <c r="C11" s="1">
        <f t="shared" si="0"/>
        <v>2</v>
      </c>
      <c r="D11" s="1">
        <f t="shared" si="0"/>
        <v>1</v>
      </c>
      <c r="E11" s="1">
        <f t="shared" si="0"/>
        <v>0</v>
      </c>
      <c r="F11" s="2">
        <f t="shared" si="1"/>
        <v>83</v>
      </c>
      <c r="G11" s="1">
        <f t="shared" si="2"/>
        <v>77</v>
      </c>
      <c r="H11" s="1">
        <f t="shared" si="3"/>
        <v>2</v>
      </c>
      <c r="I11" s="1">
        <f t="shared" si="4"/>
        <v>2</v>
      </c>
      <c r="J11" s="1">
        <f t="shared" si="5"/>
        <v>4</v>
      </c>
      <c r="K11" s="1">
        <f t="shared" si="6"/>
        <v>7</v>
      </c>
      <c r="L11" s="1">
        <f t="shared" si="7"/>
        <v>10</v>
      </c>
      <c r="M11" s="1">
        <f t="shared" si="8"/>
        <v>105</v>
      </c>
      <c r="N11" s="1">
        <f t="shared" si="9"/>
        <v>10</v>
      </c>
      <c r="AL11" t="s">
        <v>15</v>
      </c>
      <c r="AM11" t="str">
        <f>VLOOKUP(AL11,$A:$B,2,0)</f>
        <v>Pardo</v>
      </c>
      <c r="AN11">
        <v>104</v>
      </c>
      <c r="AO11">
        <v>85</v>
      </c>
      <c r="AP11">
        <v>18</v>
      </c>
      <c r="AQ11">
        <v>1</v>
      </c>
      <c r="AR11">
        <v>0</v>
      </c>
      <c r="AS11">
        <f>ROUND(AN11/AP11*18,0)</f>
        <v>104</v>
      </c>
      <c r="AT11">
        <f>ROUND(AO11/AP11*18,0)</f>
        <v>85</v>
      </c>
      <c r="AU11" t="str">
        <f>IF(AQ11&gt;0,"W",IF(AQ11=0,"T","L"))</f>
        <v>W</v>
      </c>
      <c r="AX11">
        <f>COUNTIF(Players!B:B,A11)</f>
        <v>1</v>
      </c>
    </row>
    <row r="12" spans="1:50" x14ac:dyDescent="0.2">
      <c r="A12" t="s">
        <v>14</v>
      </c>
      <c r="B12" t="s">
        <v>30</v>
      </c>
      <c r="C12" s="1">
        <f t="shared" si="0"/>
        <v>2</v>
      </c>
      <c r="D12" s="1">
        <f t="shared" si="0"/>
        <v>1</v>
      </c>
      <c r="E12" s="1">
        <f t="shared" si="0"/>
        <v>0</v>
      </c>
      <c r="F12" s="2">
        <f t="shared" si="1"/>
        <v>87.5</v>
      </c>
      <c r="G12" s="1">
        <f t="shared" si="2"/>
        <v>78</v>
      </c>
      <c r="H12" s="1">
        <f t="shared" si="3"/>
        <v>2</v>
      </c>
      <c r="I12" s="1">
        <f t="shared" si="4"/>
        <v>2</v>
      </c>
      <c r="J12" s="1">
        <f t="shared" si="5"/>
        <v>4</v>
      </c>
      <c r="K12" s="1">
        <f t="shared" si="6"/>
        <v>9</v>
      </c>
      <c r="L12" s="1">
        <f t="shared" si="7"/>
        <v>10</v>
      </c>
      <c r="M12" s="1">
        <f t="shared" si="8"/>
        <v>103</v>
      </c>
      <c r="N12" s="1">
        <f t="shared" si="9"/>
        <v>11</v>
      </c>
      <c r="P12" t="s">
        <v>6</v>
      </c>
      <c r="Q12" t="str">
        <f>VLOOKUP(P12,$A:$B,2,0)</f>
        <v>Pardo</v>
      </c>
      <c r="R12">
        <v>61</v>
      </c>
      <c r="S12">
        <v>64</v>
      </c>
      <c r="T12">
        <v>18</v>
      </c>
      <c r="U12">
        <v>-1</v>
      </c>
      <c r="V12">
        <v>0</v>
      </c>
      <c r="W12">
        <f>ROUND(R12/T12*18,0)</f>
        <v>61</v>
      </c>
      <c r="X12">
        <f>ROUND(S12/T12*18,0)</f>
        <v>64</v>
      </c>
      <c r="Y12" t="str">
        <f>IF(U12&gt;0,"W",IF(U12=0,"T","L"))</f>
        <v>L</v>
      </c>
      <c r="AA12" t="s">
        <v>6</v>
      </c>
      <c r="AB12" t="str">
        <f>VLOOKUP(AA12,$A:$B,2,0)</f>
        <v>Pardo</v>
      </c>
      <c r="AC12">
        <v>101</v>
      </c>
      <c r="AD12">
        <v>73</v>
      </c>
      <c r="AE12">
        <v>18</v>
      </c>
      <c r="AF12">
        <v>2</v>
      </c>
      <c r="AG12">
        <v>0</v>
      </c>
      <c r="AH12">
        <f>ROUND(AC12/AE12*18,0)</f>
        <v>101</v>
      </c>
      <c r="AI12">
        <f>ROUND(AD12/AE12*18,0)</f>
        <v>73</v>
      </c>
      <c r="AJ12" t="str">
        <f>IF(AF12&gt;0,"W",IF(AF12=0,"T","L"))</f>
        <v>W</v>
      </c>
      <c r="AL12" t="s">
        <v>16</v>
      </c>
      <c r="AM12" t="str">
        <f>VLOOKUP(AL12,$A:$B,2,0)</f>
        <v>Salas</v>
      </c>
      <c r="AN12">
        <v>103</v>
      </c>
      <c r="AO12">
        <v>88</v>
      </c>
      <c r="AP12">
        <v>18</v>
      </c>
      <c r="AQ12">
        <f>-AQ11</f>
        <v>-1</v>
      </c>
      <c r="AR12">
        <f>AR11</f>
        <v>0</v>
      </c>
      <c r="AS12">
        <f t="shared" ref="AS12" si="31">ROUND(AN12/AP12*18,0)</f>
        <v>103</v>
      </c>
      <c r="AT12">
        <f t="shared" ref="AT12" si="32">ROUND(AO12/AP12*18,0)</f>
        <v>88</v>
      </c>
      <c r="AU12" t="str">
        <f t="shared" ref="AU12" si="33">IF(AQ12&gt;0,"W",IF(AQ12=0,"T","L"))</f>
        <v>L</v>
      </c>
      <c r="AX12">
        <f>COUNTIF(Players!B:B,A12)</f>
        <v>1</v>
      </c>
    </row>
    <row r="13" spans="1:50" x14ac:dyDescent="0.2">
      <c r="A13" t="s">
        <v>7</v>
      </c>
      <c r="B13" t="s">
        <v>30</v>
      </c>
      <c r="C13" s="1">
        <f t="shared" si="0"/>
        <v>2</v>
      </c>
      <c r="D13" s="1">
        <f t="shared" si="0"/>
        <v>1</v>
      </c>
      <c r="E13" s="1">
        <f t="shared" si="0"/>
        <v>0</v>
      </c>
      <c r="F13" s="2">
        <f t="shared" si="1"/>
        <v>115.5</v>
      </c>
      <c r="G13" s="1">
        <f t="shared" si="2"/>
        <v>79.5</v>
      </c>
      <c r="H13" s="1">
        <f t="shared" si="3"/>
        <v>0</v>
      </c>
      <c r="I13" s="1">
        <f t="shared" si="4"/>
        <v>2</v>
      </c>
      <c r="J13" s="1">
        <f t="shared" si="5"/>
        <v>4</v>
      </c>
      <c r="K13" s="1">
        <f t="shared" si="6"/>
        <v>14</v>
      </c>
      <c r="L13" s="1">
        <f t="shared" si="7"/>
        <v>15</v>
      </c>
      <c r="M13" s="1">
        <f t="shared" si="8"/>
        <v>88</v>
      </c>
      <c r="N13" s="1">
        <f t="shared" si="9"/>
        <v>12</v>
      </c>
      <c r="P13" t="s">
        <v>1</v>
      </c>
      <c r="Q13" t="str">
        <f>VLOOKUP(P13,$A:$B,2,0)</f>
        <v>Pardo</v>
      </c>
      <c r="R13">
        <f>R12</f>
        <v>61</v>
      </c>
      <c r="S13">
        <v>64</v>
      </c>
      <c r="T13">
        <v>18</v>
      </c>
      <c r="U13">
        <f>U12</f>
        <v>-1</v>
      </c>
      <c r="V13">
        <f>V12</f>
        <v>0</v>
      </c>
      <c r="W13">
        <f t="shared" ref="W13:W15" si="34">ROUND(R13/T13*18,0)</f>
        <v>61</v>
      </c>
      <c r="X13">
        <f t="shared" ref="X13:X15" si="35">ROUND(S13/T13*18,0)</f>
        <v>64</v>
      </c>
      <c r="Y13" t="str">
        <f t="shared" ref="Y13:Y15" si="36">IF(U13&gt;0,"W",IF(U13=0,"T","L"))</f>
        <v>L</v>
      </c>
      <c r="AA13" t="s">
        <v>1</v>
      </c>
      <c r="AB13" t="str">
        <f>VLOOKUP(AA13,$A:$B,2,0)</f>
        <v>Pardo</v>
      </c>
      <c r="AC13">
        <v>80</v>
      </c>
      <c r="AD13">
        <v>84</v>
      </c>
      <c r="AE13">
        <v>18</v>
      </c>
      <c r="AF13">
        <f>AF12</f>
        <v>2</v>
      </c>
      <c r="AG13">
        <f>AG12</f>
        <v>0</v>
      </c>
      <c r="AH13">
        <f t="shared" ref="AH13:AH15" si="37">ROUND(AC13/AE13*18,0)</f>
        <v>80</v>
      </c>
      <c r="AI13">
        <f t="shared" ref="AI13:AI15" si="38">ROUND(AD13/AE13*18,0)</f>
        <v>84</v>
      </c>
      <c r="AJ13" t="str">
        <f t="shared" ref="AJ13:AJ15" si="39">IF(AF13&gt;0,"W",IF(AF13=0,"T","L"))</f>
        <v>W</v>
      </c>
      <c r="AX13">
        <f>COUNTIF(Players!B:B,A13)</f>
        <v>1</v>
      </c>
    </row>
    <row r="14" spans="1:50" x14ac:dyDescent="0.2">
      <c r="A14" t="s">
        <v>3</v>
      </c>
      <c r="B14" t="s">
        <v>31</v>
      </c>
      <c r="C14" s="1">
        <f t="shared" si="0"/>
        <v>1</v>
      </c>
      <c r="D14" s="1">
        <f t="shared" si="0"/>
        <v>2</v>
      </c>
      <c r="E14" s="1">
        <f t="shared" si="0"/>
        <v>0</v>
      </c>
      <c r="F14" s="2">
        <f t="shared" si="1"/>
        <v>94</v>
      </c>
      <c r="G14" s="1">
        <f t="shared" si="2"/>
        <v>76.5</v>
      </c>
      <c r="H14" s="1">
        <f t="shared" si="3"/>
        <v>3</v>
      </c>
      <c r="I14" s="1">
        <f t="shared" si="4"/>
        <v>1</v>
      </c>
      <c r="J14" s="1">
        <f t="shared" si="5"/>
        <v>15</v>
      </c>
      <c r="K14" s="1">
        <f t="shared" si="6"/>
        <v>6</v>
      </c>
      <c r="L14" s="1">
        <f t="shared" si="7"/>
        <v>8</v>
      </c>
      <c r="M14" s="1">
        <f t="shared" si="8"/>
        <v>77</v>
      </c>
      <c r="N14" s="1">
        <f t="shared" si="9"/>
        <v>13</v>
      </c>
      <c r="P14" t="s">
        <v>7</v>
      </c>
      <c r="Q14" t="str">
        <f>VLOOKUP(P14,$A:$B,2,0)</f>
        <v>Salas</v>
      </c>
      <c r="R14">
        <v>62</v>
      </c>
      <c r="S14">
        <v>62</v>
      </c>
      <c r="T14">
        <v>18</v>
      </c>
      <c r="U14">
        <f>-U12</f>
        <v>1</v>
      </c>
      <c r="V14">
        <f>V12</f>
        <v>0</v>
      </c>
      <c r="W14">
        <f t="shared" si="34"/>
        <v>62</v>
      </c>
      <c r="X14">
        <f t="shared" si="35"/>
        <v>62</v>
      </c>
      <c r="Y14" t="str">
        <f t="shared" si="36"/>
        <v>W</v>
      </c>
      <c r="AA14" t="s">
        <v>20</v>
      </c>
      <c r="AB14" t="str">
        <f>VLOOKUP(AA14,$A:$B,2,0)</f>
        <v>Salas</v>
      </c>
      <c r="AC14">
        <v>106</v>
      </c>
      <c r="AD14">
        <v>77</v>
      </c>
      <c r="AE14">
        <v>18</v>
      </c>
      <c r="AF14">
        <f>-AF12</f>
        <v>-2</v>
      </c>
      <c r="AG14">
        <f>AG12</f>
        <v>0</v>
      </c>
      <c r="AH14">
        <f t="shared" si="37"/>
        <v>106</v>
      </c>
      <c r="AI14">
        <f t="shared" si="38"/>
        <v>77</v>
      </c>
      <c r="AJ14" t="str">
        <f t="shared" si="39"/>
        <v>L</v>
      </c>
      <c r="AL14" t="s">
        <v>13</v>
      </c>
      <c r="AM14" t="str">
        <f>VLOOKUP(AL14,$A:$B,2,0)</f>
        <v>Pardo</v>
      </c>
      <c r="AN14">
        <v>86</v>
      </c>
      <c r="AO14">
        <v>76</v>
      </c>
      <c r="AP14">
        <v>17</v>
      </c>
      <c r="AQ14">
        <v>-3</v>
      </c>
      <c r="AR14">
        <v>1</v>
      </c>
      <c r="AS14">
        <f>ROUND(AN14/AP14*18,0)</f>
        <v>91</v>
      </c>
      <c r="AT14">
        <f>ROUND(AO14/AP14*18,0)</f>
        <v>80</v>
      </c>
      <c r="AU14" t="str">
        <f>IF(AQ14&gt;0,"W",IF(AQ14=0,"T","L"))</f>
        <v>L</v>
      </c>
      <c r="AX14">
        <f>COUNTIF(Players!B:B,A14)</f>
        <v>1</v>
      </c>
    </row>
    <row r="15" spans="1:50" x14ac:dyDescent="0.2">
      <c r="A15" t="s">
        <v>10</v>
      </c>
      <c r="B15" t="s">
        <v>30</v>
      </c>
      <c r="C15" s="1">
        <f t="shared" si="0"/>
        <v>1</v>
      </c>
      <c r="D15" s="1">
        <f t="shared" si="0"/>
        <v>1</v>
      </c>
      <c r="E15" s="1">
        <f t="shared" si="0"/>
        <v>1</v>
      </c>
      <c r="F15" s="2">
        <f t="shared" si="1"/>
        <v>95.5</v>
      </c>
      <c r="G15" s="1">
        <f t="shared" si="2"/>
        <v>79</v>
      </c>
      <c r="H15" s="1">
        <f t="shared" si="3"/>
        <v>2</v>
      </c>
      <c r="I15" s="1">
        <f t="shared" si="4"/>
        <v>1.5</v>
      </c>
      <c r="J15" s="1">
        <f t="shared" si="5"/>
        <v>13</v>
      </c>
      <c r="K15" s="1">
        <f t="shared" si="6"/>
        <v>12</v>
      </c>
      <c r="L15" s="1">
        <f t="shared" si="7"/>
        <v>10</v>
      </c>
      <c r="M15" s="1">
        <f t="shared" si="8"/>
        <v>73</v>
      </c>
      <c r="N15" s="1">
        <f t="shared" si="9"/>
        <v>14</v>
      </c>
      <c r="P15" t="s">
        <v>2</v>
      </c>
      <c r="Q15" t="str">
        <f>VLOOKUP(P15,$A:$B,2,0)</f>
        <v>Salas</v>
      </c>
      <c r="R15">
        <f>R14</f>
        <v>62</v>
      </c>
      <c r="S15">
        <v>62</v>
      </c>
      <c r="T15">
        <v>18</v>
      </c>
      <c r="U15">
        <f>U14</f>
        <v>1</v>
      </c>
      <c r="V15">
        <f>V14</f>
        <v>0</v>
      </c>
      <c r="W15">
        <f t="shared" si="34"/>
        <v>62</v>
      </c>
      <c r="X15">
        <f t="shared" si="35"/>
        <v>62</v>
      </c>
      <c r="Y15" t="str">
        <f t="shared" si="36"/>
        <v>W</v>
      </c>
      <c r="AA15" t="s">
        <v>2</v>
      </c>
      <c r="AB15" t="str">
        <f>VLOOKUP(AA15,$A:$B,2,0)</f>
        <v>Salas</v>
      </c>
      <c r="AC15">
        <v>79</v>
      </c>
      <c r="AD15">
        <v>79</v>
      </c>
      <c r="AE15">
        <v>18</v>
      </c>
      <c r="AF15">
        <f>AF14</f>
        <v>-2</v>
      </c>
      <c r="AG15">
        <f>AG14</f>
        <v>0</v>
      </c>
      <c r="AH15">
        <f t="shared" si="37"/>
        <v>79</v>
      </c>
      <c r="AI15">
        <f t="shared" si="38"/>
        <v>79</v>
      </c>
      <c r="AJ15" t="str">
        <f t="shared" si="39"/>
        <v>L</v>
      </c>
      <c r="AL15" t="s">
        <v>14</v>
      </c>
      <c r="AM15" t="str">
        <f>VLOOKUP(AL15,$A:$B,2,0)</f>
        <v>Salas</v>
      </c>
      <c r="AN15">
        <v>83</v>
      </c>
      <c r="AO15">
        <v>75</v>
      </c>
      <c r="AP15">
        <v>17</v>
      </c>
      <c r="AQ15">
        <f>-AQ14</f>
        <v>3</v>
      </c>
      <c r="AR15">
        <f>AR14</f>
        <v>1</v>
      </c>
      <c r="AS15">
        <f t="shared" ref="AS15" si="40">ROUND(AN15/AP15*18,0)</f>
        <v>88</v>
      </c>
      <c r="AT15">
        <f t="shared" ref="AT15" si="41">ROUND(AO15/AP15*18,0)</f>
        <v>79</v>
      </c>
      <c r="AU15" t="str">
        <f t="shared" ref="AU15" si="42">IF(AQ15&gt;0,"W",IF(AQ15=0,"T","L"))</f>
        <v>W</v>
      </c>
      <c r="AX15">
        <f>COUNTIF(Players!B:B,A15)</f>
        <v>1</v>
      </c>
    </row>
    <row r="16" spans="1:50" x14ac:dyDescent="0.2">
      <c r="A16" t="s">
        <v>68</v>
      </c>
      <c r="B16" t="s">
        <v>30</v>
      </c>
      <c r="C16" s="1">
        <f t="shared" si="0"/>
        <v>1</v>
      </c>
      <c r="D16" s="1">
        <f t="shared" si="0"/>
        <v>2</v>
      </c>
      <c r="E16" s="1">
        <f t="shared" si="0"/>
        <v>0</v>
      </c>
      <c r="F16" s="2">
        <f t="shared" si="1"/>
        <v>102.5</v>
      </c>
      <c r="G16" s="1">
        <f t="shared" si="2"/>
        <v>77.5</v>
      </c>
      <c r="H16" s="1">
        <f t="shared" si="3"/>
        <v>2</v>
      </c>
      <c r="I16" s="1">
        <f t="shared" si="4"/>
        <v>1</v>
      </c>
      <c r="J16" s="1">
        <f t="shared" si="5"/>
        <v>15</v>
      </c>
      <c r="K16" s="1">
        <f t="shared" si="6"/>
        <v>8</v>
      </c>
      <c r="L16" s="1">
        <f t="shared" si="7"/>
        <v>10</v>
      </c>
      <c r="M16" s="1">
        <f t="shared" si="8"/>
        <v>71</v>
      </c>
      <c r="N16" s="1">
        <f t="shared" si="9"/>
        <v>15</v>
      </c>
      <c r="AX16">
        <f>COUNTIF(Players!B:B,A16)</f>
        <v>1</v>
      </c>
    </row>
    <row r="17" spans="1:50" x14ac:dyDescent="0.2">
      <c r="A17" t="s">
        <v>8</v>
      </c>
      <c r="B17" t="s">
        <v>31</v>
      </c>
      <c r="C17" s="1">
        <f t="shared" si="0"/>
        <v>1</v>
      </c>
      <c r="D17" s="1">
        <f t="shared" si="0"/>
        <v>1</v>
      </c>
      <c r="E17" s="1">
        <f t="shared" si="0"/>
        <v>1</v>
      </c>
      <c r="F17" s="2">
        <f t="shared" si="1"/>
        <v>110.5</v>
      </c>
      <c r="G17" s="1">
        <f t="shared" si="2"/>
        <v>83</v>
      </c>
      <c r="H17" s="1">
        <f t="shared" si="3"/>
        <v>-1</v>
      </c>
      <c r="I17" s="1">
        <f t="shared" si="4"/>
        <v>1.5</v>
      </c>
      <c r="J17" s="1">
        <f t="shared" si="5"/>
        <v>13</v>
      </c>
      <c r="K17" s="1">
        <f t="shared" si="6"/>
        <v>18</v>
      </c>
      <c r="L17" s="1">
        <f t="shared" si="7"/>
        <v>16</v>
      </c>
      <c r="M17" s="1">
        <f t="shared" si="8"/>
        <v>55</v>
      </c>
      <c r="N17" s="1">
        <f t="shared" si="9"/>
        <v>16</v>
      </c>
      <c r="P17" t="s">
        <v>0</v>
      </c>
      <c r="Q17" t="str">
        <f>VLOOKUP(P17,$A:$B,2,0)</f>
        <v>Pardo</v>
      </c>
      <c r="R17">
        <v>80</v>
      </c>
      <c r="S17">
        <v>70</v>
      </c>
      <c r="T17">
        <v>18</v>
      </c>
      <c r="U17">
        <v>0</v>
      </c>
      <c r="V17">
        <v>0</v>
      </c>
      <c r="W17">
        <f>ROUND(R17/T17*18,0)</f>
        <v>80</v>
      </c>
      <c r="X17">
        <f>ROUND(S17/T17*18,0)</f>
        <v>70</v>
      </c>
      <c r="Y17" t="str">
        <f>IF(U17&gt;0,"W",IF(U17=0,"T","L"))</f>
        <v>T</v>
      </c>
      <c r="AA17" t="s">
        <v>3</v>
      </c>
      <c r="AB17" t="str">
        <f>VLOOKUP(AA17,$A:$B,2,0)</f>
        <v>Pardo</v>
      </c>
      <c r="AC17">
        <v>92</v>
      </c>
      <c r="AD17">
        <v>75</v>
      </c>
      <c r="AE17">
        <v>18</v>
      </c>
      <c r="AF17">
        <v>-2</v>
      </c>
      <c r="AG17">
        <v>0</v>
      </c>
      <c r="AH17">
        <f>ROUND(AC17/AE17*18,0)</f>
        <v>92</v>
      </c>
      <c r="AI17">
        <f>ROUND(AD17/AE17*18,0)</f>
        <v>75</v>
      </c>
      <c r="AJ17" t="str">
        <f>IF(AF17&gt;0,"W",IF(AF17=0,"T","L"))</f>
        <v>L</v>
      </c>
      <c r="AL17" t="s">
        <v>11</v>
      </c>
      <c r="AM17" t="str">
        <f>VLOOKUP(AL17,$A:$B,2,0)</f>
        <v>Pardo</v>
      </c>
      <c r="AN17">
        <v>82</v>
      </c>
      <c r="AO17">
        <v>63</v>
      </c>
      <c r="AP17">
        <v>16</v>
      </c>
      <c r="AQ17">
        <v>3</v>
      </c>
      <c r="AR17">
        <v>2</v>
      </c>
      <c r="AS17">
        <f>ROUND(AN17/AP17*18,0)</f>
        <v>92</v>
      </c>
      <c r="AT17">
        <f>ROUND(AO17/AP17*18,0)</f>
        <v>71</v>
      </c>
      <c r="AU17" t="str">
        <f>IF(AQ17&gt;0,"W",IF(AQ17=0,"T","L"))</f>
        <v>W</v>
      </c>
      <c r="AX17">
        <f>COUNTIF(Players!B:B,A17)</f>
        <v>1</v>
      </c>
    </row>
    <row r="18" spans="1:50" x14ac:dyDescent="0.2">
      <c r="A18" t="s">
        <v>13</v>
      </c>
      <c r="B18" t="s">
        <v>31</v>
      </c>
      <c r="C18" s="1">
        <f t="shared" si="0"/>
        <v>1</v>
      </c>
      <c r="D18" s="1">
        <f t="shared" si="0"/>
        <v>2</v>
      </c>
      <c r="E18" s="1">
        <f t="shared" si="0"/>
        <v>0</v>
      </c>
      <c r="F18" s="2">
        <f t="shared" si="1"/>
        <v>89.5</v>
      </c>
      <c r="G18" s="1">
        <f t="shared" si="2"/>
        <v>78.5</v>
      </c>
      <c r="H18" s="1">
        <f t="shared" si="3"/>
        <v>-3</v>
      </c>
      <c r="I18" s="1">
        <f t="shared" si="4"/>
        <v>1</v>
      </c>
      <c r="J18" s="1">
        <f t="shared" si="5"/>
        <v>15</v>
      </c>
      <c r="K18" s="1">
        <f t="shared" si="6"/>
        <v>10</v>
      </c>
      <c r="L18" s="1">
        <f t="shared" si="7"/>
        <v>17</v>
      </c>
      <c r="M18" s="1">
        <f t="shared" si="8"/>
        <v>55</v>
      </c>
      <c r="N18" s="1">
        <f t="shared" si="9"/>
        <v>16</v>
      </c>
      <c r="P18" t="s">
        <v>8</v>
      </c>
      <c r="Q18" t="str">
        <f>VLOOKUP(P18,$A:$B,2,0)</f>
        <v>Pardo</v>
      </c>
      <c r="R18">
        <f>R17</f>
        <v>80</v>
      </c>
      <c r="S18">
        <f>S17</f>
        <v>70</v>
      </c>
      <c r="T18">
        <v>18</v>
      </c>
      <c r="U18">
        <f>U17</f>
        <v>0</v>
      </c>
      <c r="V18">
        <f>V17</f>
        <v>0</v>
      </c>
      <c r="W18">
        <f t="shared" ref="W18:W20" si="43">ROUND(R18/T18*18,0)</f>
        <v>80</v>
      </c>
      <c r="X18">
        <f t="shared" ref="X18:X20" si="44">ROUND(S18/T18*18,0)</f>
        <v>70</v>
      </c>
      <c r="Y18" t="str">
        <f t="shared" ref="Y18:Y20" si="45">IF(U18&gt;0,"W",IF(U18=0,"T","L"))</f>
        <v>T</v>
      </c>
      <c r="AA18" t="s">
        <v>8</v>
      </c>
      <c r="AB18" t="str">
        <f>VLOOKUP(AA18,$A:$B,2,0)</f>
        <v>Pardo</v>
      </c>
      <c r="AC18">
        <v>109</v>
      </c>
      <c r="AD18">
        <v>82</v>
      </c>
      <c r="AE18">
        <v>18</v>
      </c>
      <c r="AF18">
        <f>AF17</f>
        <v>-2</v>
      </c>
      <c r="AG18">
        <f>AG17</f>
        <v>0</v>
      </c>
      <c r="AH18">
        <f t="shared" ref="AH18:AH20" si="46">ROUND(AC18/AE18*18,0)</f>
        <v>109</v>
      </c>
      <c r="AI18">
        <f t="shared" ref="AI18:AI20" si="47">ROUND(AD18/AE18*18,0)</f>
        <v>82</v>
      </c>
      <c r="AJ18" t="str">
        <f t="shared" ref="AJ18:AJ20" si="48">IF(AF18&gt;0,"W",IF(AF18=0,"T","L"))</f>
        <v>L</v>
      </c>
      <c r="AL18" t="s">
        <v>12</v>
      </c>
      <c r="AM18" t="str">
        <f>VLOOKUP(AL18,$A:$B,2,0)</f>
        <v>Salas</v>
      </c>
      <c r="AN18">
        <v>96</v>
      </c>
      <c r="AO18">
        <v>70</v>
      </c>
      <c r="AP18">
        <v>16</v>
      </c>
      <c r="AQ18">
        <f>-AQ17</f>
        <v>-3</v>
      </c>
      <c r="AR18">
        <f>AR17</f>
        <v>2</v>
      </c>
      <c r="AS18">
        <f t="shared" ref="AS18" si="49">ROUND(AN18/AP18*18,0)</f>
        <v>108</v>
      </c>
      <c r="AT18">
        <f t="shared" ref="AT18" si="50">ROUND(AO18/AP18*18,0)</f>
        <v>79</v>
      </c>
      <c r="AU18" t="str">
        <f t="shared" ref="AU18" si="51">IF(AQ18&gt;0,"W",IF(AQ18=0,"T","L"))</f>
        <v>L</v>
      </c>
      <c r="AX18">
        <f>COUNTIF(Players!B:B,A18)</f>
        <v>1</v>
      </c>
    </row>
    <row r="19" spans="1:50" x14ac:dyDescent="0.2">
      <c r="A19" t="s">
        <v>2</v>
      </c>
      <c r="B19" t="s">
        <v>30</v>
      </c>
      <c r="C19" s="1">
        <f t="shared" si="0"/>
        <v>1</v>
      </c>
      <c r="D19" s="1">
        <f t="shared" si="0"/>
        <v>2</v>
      </c>
      <c r="E19" s="1">
        <f t="shared" si="0"/>
        <v>0</v>
      </c>
      <c r="F19" s="2">
        <f t="shared" si="1"/>
        <v>78.5</v>
      </c>
      <c r="G19" s="1">
        <f t="shared" si="2"/>
        <v>78.5</v>
      </c>
      <c r="H19" s="1">
        <f t="shared" si="3"/>
        <v>-4</v>
      </c>
      <c r="I19" s="1">
        <f t="shared" si="4"/>
        <v>1</v>
      </c>
      <c r="J19" s="1">
        <f t="shared" si="5"/>
        <v>15</v>
      </c>
      <c r="K19" s="1">
        <f t="shared" si="6"/>
        <v>10</v>
      </c>
      <c r="L19" s="1">
        <f t="shared" si="7"/>
        <v>18</v>
      </c>
      <c r="M19" s="1">
        <f t="shared" si="8"/>
        <v>53</v>
      </c>
      <c r="N19" s="1">
        <f t="shared" si="9"/>
        <v>18</v>
      </c>
      <c r="P19" t="s">
        <v>10</v>
      </c>
      <c r="Q19" t="str">
        <f>VLOOKUP(P19,$A:$B,2,0)</f>
        <v>Salas</v>
      </c>
      <c r="R19">
        <v>80</v>
      </c>
      <c r="S19">
        <v>71</v>
      </c>
      <c r="T19">
        <v>18</v>
      </c>
      <c r="U19">
        <f>-U17</f>
        <v>0</v>
      </c>
      <c r="V19">
        <f>V17</f>
        <v>0</v>
      </c>
      <c r="W19">
        <f t="shared" si="43"/>
        <v>80</v>
      </c>
      <c r="X19">
        <f t="shared" si="44"/>
        <v>71</v>
      </c>
      <c r="Y19" t="str">
        <f t="shared" si="45"/>
        <v>T</v>
      </c>
      <c r="AA19" t="s">
        <v>69</v>
      </c>
      <c r="AB19" t="str">
        <f>VLOOKUP(AA19,$A:$B,2,0)</f>
        <v>Salas</v>
      </c>
      <c r="AC19">
        <v>104</v>
      </c>
      <c r="AD19">
        <v>81</v>
      </c>
      <c r="AE19">
        <v>18</v>
      </c>
      <c r="AF19">
        <f>-AF17</f>
        <v>2</v>
      </c>
      <c r="AG19">
        <f>AG17</f>
        <v>0</v>
      </c>
      <c r="AH19">
        <f t="shared" si="46"/>
        <v>104</v>
      </c>
      <c r="AI19">
        <f t="shared" si="47"/>
        <v>81</v>
      </c>
      <c r="AJ19" t="str">
        <f t="shared" si="48"/>
        <v>W</v>
      </c>
      <c r="AX19">
        <f>COUNTIF(Players!B:B,A19)</f>
        <v>1</v>
      </c>
    </row>
    <row r="20" spans="1:50" x14ac:dyDescent="0.2">
      <c r="A20" t="s">
        <v>5</v>
      </c>
      <c r="B20" t="s">
        <v>30</v>
      </c>
      <c r="C20" s="1">
        <f t="shared" si="0"/>
        <v>1</v>
      </c>
      <c r="D20" s="1">
        <f t="shared" si="0"/>
        <v>2</v>
      </c>
      <c r="E20" s="1">
        <f t="shared" si="0"/>
        <v>0</v>
      </c>
      <c r="F20" s="2">
        <f t="shared" si="1"/>
        <v>107</v>
      </c>
      <c r="G20" s="1">
        <f t="shared" si="2"/>
        <v>87.5</v>
      </c>
      <c r="H20" s="1">
        <f t="shared" si="3"/>
        <v>-5</v>
      </c>
      <c r="I20" s="1">
        <f t="shared" si="4"/>
        <v>1</v>
      </c>
      <c r="J20" s="1">
        <f t="shared" si="5"/>
        <v>15</v>
      </c>
      <c r="K20" s="1">
        <f t="shared" si="6"/>
        <v>22</v>
      </c>
      <c r="L20" s="1">
        <f t="shared" si="7"/>
        <v>19</v>
      </c>
      <c r="M20" s="1">
        <f t="shared" si="8"/>
        <v>39</v>
      </c>
      <c r="N20" s="1">
        <f t="shared" si="9"/>
        <v>19</v>
      </c>
      <c r="P20" t="s">
        <v>69</v>
      </c>
      <c r="Q20" t="str">
        <f>VLOOKUP(P20,$A:$B,2,0)</f>
        <v>Salas</v>
      </c>
      <c r="R20">
        <f>R19</f>
        <v>80</v>
      </c>
      <c r="S20">
        <f>S19</f>
        <v>71</v>
      </c>
      <c r="T20">
        <v>18</v>
      </c>
      <c r="U20">
        <f>U19</f>
        <v>0</v>
      </c>
      <c r="V20">
        <f>V19</f>
        <v>0</v>
      </c>
      <c r="W20">
        <f t="shared" si="43"/>
        <v>80</v>
      </c>
      <c r="X20">
        <f t="shared" si="44"/>
        <v>71</v>
      </c>
      <c r="Y20" t="str">
        <f t="shared" si="45"/>
        <v>T</v>
      </c>
      <c r="AA20" t="s">
        <v>7</v>
      </c>
      <c r="AB20" t="str">
        <f>VLOOKUP(AA20,$A:$B,2,0)</f>
        <v>Salas</v>
      </c>
      <c r="AC20">
        <v>110</v>
      </c>
      <c r="AD20">
        <v>69</v>
      </c>
      <c r="AE20">
        <v>18</v>
      </c>
      <c r="AF20">
        <f>AF19</f>
        <v>2</v>
      </c>
      <c r="AG20">
        <f>AG19</f>
        <v>0</v>
      </c>
      <c r="AH20">
        <f t="shared" si="46"/>
        <v>110</v>
      </c>
      <c r="AI20">
        <f t="shared" si="47"/>
        <v>69</v>
      </c>
      <c r="AJ20" t="str">
        <f t="shared" si="48"/>
        <v>W</v>
      </c>
      <c r="AL20" t="s">
        <v>9</v>
      </c>
      <c r="AM20" t="str">
        <f>VLOOKUP(AL20,$A:$B,2,0)</f>
        <v>Pardo</v>
      </c>
      <c r="AN20">
        <v>81</v>
      </c>
      <c r="AO20">
        <v>65</v>
      </c>
      <c r="AP20">
        <v>17</v>
      </c>
      <c r="AQ20">
        <v>2</v>
      </c>
      <c r="AR20">
        <v>1</v>
      </c>
      <c r="AS20">
        <f>ROUND(AN20/AP20*18,0)</f>
        <v>86</v>
      </c>
      <c r="AT20">
        <f>ROUND(AO20/AP20*18,0)</f>
        <v>69</v>
      </c>
      <c r="AU20" t="str">
        <f>IF(AQ20&gt;0,"W",IF(AQ20=0,"T","L"))</f>
        <v>W</v>
      </c>
      <c r="AX20">
        <f>COUNTIF(Players!B:B,A20)</f>
        <v>1</v>
      </c>
    </row>
    <row r="21" spans="1:50" x14ac:dyDescent="0.2">
      <c r="A21" t="s">
        <v>55</v>
      </c>
      <c r="B21" t="s">
        <v>30</v>
      </c>
      <c r="C21" s="1">
        <f t="shared" si="0"/>
        <v>1</v>
      </c>
      <c r="D21" s="1">
        <f t="shared" si="0"/>
        <v>2</v>
      </c>
      <c r="E21" s="1">
        <f t="shared" si="0"/>
        <v>0</v>
      </c>
      <c r="F21" s="2">
        <f t="shared" si="1"/>
        <v>116.5</v>
      </c>
      <c r="G21" s="1">
        <f t="shared" si="2"/>
        <v>90.5</v>
      </c>
      <c r="H21" s="1">
        <f t="shared" si="3"/>
        <v>-11</v>
      </c>
      <c r="I21" s="1">
        <f t="shared" si="4"/>
        <v>1</v>
      </c>
      <c r="J21" s="1">
        <f t="shared" si="5"/>
        <v>15</v>
      </c>
      <c r="K21" s="1">
        <f t="shared" si="6"/>
        <v>24</v>
      </c>
      <c r="L21" s="1">
        <f t="shared" si="7"/>
        <v>23</v>
      </c>
      <c r="M21" s="1">
        <f t="shared" si="8"/>
        <v>29</v>
      </c>
      <c r="N21" s="1">
        <f t="shared" si="9"/>
        <v>20</v>
      </c>
      <c r="AL21" t="s">
        <v>10</v>
      </c>
      <c r="AM21" t="str">
        <f>VLOOKUP(AL21,$A:$B,2,0)</f>
        <v>Salas</v>
      </c>
      <c r="AN21">
        <v>84</v>
      </c>
      <c r="AO21">
        <v>68</v>
      </c>
      <c r="AP21">
        <v>17</v>
      </c>
      <c r="AQ21">
        <f>-AQ20</f>
        <v>-2</v>
      </c>
      <c r="AR21">
        <f>AR20</f>
        <v>1</v>
      </c>
      <c r="AS21">
        <f t="shared" ref="AS21" si="52">ROUND(AN21/AP21*18,0)</f>
        <v>89</v>
      </c>
      <c r="AT21">
        <f t="shared" ref="AT21" si="53">ROUND(AO21/AP21*18,0)</f>
        <v>72</v>
      </c>
      <c r="AU21" t="str">
        <f t="shared" ref="AU21" si="54">IF(AQ21&gt;0,"W",IF(AQ21=0,"T","L"))</f>
        <v>L</v>
      </c>
      <c r="AX21">
        <f>COUNTIF(Players!B:B,A21)</f>
        <v>1</v>
      </c>
    </row>
    <row r="22" spans="1:50" x14ac:dyDescent="0.2">
      <c r="A22" t="s">
        <v>0</v>
      </c>
      <c r="B22" t="s">
        <v>31</v>
      </c>
      <c r="C22" s="1">
        <f t="shared" si="0"/>
        <v>0</v>
      </c>
      <c r="D22" s="1">
        <f t="shared" si="0"/>
        <v>2</v>
      </c>
      <c r="E22" s="1">
        <f t="shared" si="0"/>
        <v>1</v>
      </c>
      <c r="F22" s="2">
        <f t="shared" si="1"/>
        <v>101.5</v>
      </c>
      <c r="G22" s="1">
        <f t="shared" si="2"/>
        <v>85</v>
      </c>
      <c r="H22" s="1">
        <f t="shared" si="3"/>
        <v>-6</v>
      </c>
      <c r="I22" s="1">
        <f t="shared" si="4"/>
        <v>0.5</v>
      </c>
      <c r="J22" s="1">
        <f t="shared" si="5"/>
        <v>21</v>
      </c>
      <c r="K22" s="1">
        <f t="shared" si="6"/>
        <v>20</v>
      </c>
      <c r="L22" s="1">
        <f t="shared" si="7"/>
        <v>20</v>
      </c>
      <c r="M22" s="1">
        <f t="shared" si="8"/>
        <v>21</v>
      </c>
      <c r="N22" s="1">
        <f t="shared" si="9"/>
        <v>21</v>
      </c>
      <c r="P22" t="s">
        <v>17</v>
      </c>
      <c r="Q22" t="str">
        <f>VLOOKUP(P22,$A:$B,2,0)</f>
        <v>Pardo</v>
      </c>
      <c r="R22">
        <v>67</v>
      </c>
      <c r="S22">
        <v>63</v>
      </c>
      <c r="T22">
        <v>18</v>
      </c>
      <c r="U22">
        <v>1</v>
      </c>
      <c r="V22">
        <v>0</v>
      </c>
      <c r="W22">
        <f>ROUND(R22/T22*18,0)</f>
        <v>67</v>
      </c>
      <c r="X22">
        <f>ROUND(S22/T22*18,0)</f>
        <v>63</v>
      </c>
      <c r="Y22" t="str">
        <f>IF(U22&gt;0,"W",IF(U22=0,"T","L"))</f>
        <v>W</v>
      </c>
      <c r="AA22" t="s">
        <v>15</v>
      </c>
      <c r="AB22" t="str">
        <f>VLOOKUP(AA22,$A:$B,2,0)</f>
        <v>Pardo</v>
      </c>
      <c r="AC22">
        <v>95</v>
      </c>
      <c r="AD22">
        <v>76</v>
      </c>
      <c r="AE22">
        <v>18</v>
      </c>
      <c r="AF22">
        <v>-1</v>
      </c>
      <c r="AG22">
        <v>0</v>
      </c>
      <c r="AH22">
        <f>ROUND(AC22/AE22*18,0)</f>
        <v>95</v>
      </c>
      <c r="AI22">
        <f>ROUND(AD22/AE22*18,0)</f>
        <v>76</v>
      </c>
      <c r="AJ22" t="str">
        <f>IF(AF22&gt;0,"W",IF(AF22=0,"T","L"))</f>
        <v>L</v>
      </c>
      <c r="AX22">
        <f>COUNTIF(Players!B:B,A22)</f>
        <v>1</v>
      </c>
    </row>
    <row r="23" spans="1:50" x14ac:dyDescent="0.2">
      <c r="A23" t="s">
        <v>16</v>
      </c>
      <c r="B23" t="s">
        <v>30</v>
      </c>
      <c r="C23" s="1">
        <f t="shared" si="0"/>
        <v>0</v>
      </c>
      <c r="D23" s="1">
        <f t="shared" si="0"/>
        <v>3</v>
      </c>
      <c r="E23" s="1">
        <f t="shared" si="0"/>
        <v>0</v>
      </c>
      <c r="F23" s="2">
        <f t="shared" si="1"/>
        <v>101</v>
      </c>
      <c r="G23" s="1">
        <f t="shared" si="2"/>
        <v>86</v>
      </c>
      <c r="H23" s="1">
        <f t="shared" si="3"/>
        <v>-8</v>
      </c>
      <c r="I23" s="1">
        <f t="shared" si="4"/>
        <v>0</v>
      </c>
      <c r="J23" s="1">
        <f t="shared" si="5"/>
        <v>22</v>
      </c>
      <c r="K23" s="1">
        <f t="shared" si="6"/>
        <v>21</v>
      </c>
      <c r="L23" s="1">
        <f t="shared" si="7"/>
        <v>21</v>
      </c>
      <c r="M23" s="1">
        <f t="shared" si="8"/>
        <v>15</v>
      </c>
      <c r="N23" s="1">
        <f t="shared" si="9"/>
        <v>22</v>
      </c>
      <c r="P23" t="s">
        <v>13</v>
      </c>
      <c r="Q23" t="str">
        <f>VLOOKUP(P23,$A:$B,2,0)</f>
        <v>Pardo</v>
      </c>
      <c r="R23">
        <f>R22</f>
        <v>67</v>
      </c>
      <c r="S23">
        <f>S22</f>
        <v>63</v>
      </c>
      <c r="T23">
        <v>18</v>
      </c>
      <c r="U23">
        <f>U22</f>
        <v>1</v>
      </c>
      <c r="V23">
        <f>V22</f>
        <v>0</v>
      </c>
      <c r="W23">
        <f t="shared" ref="W23:W25" si="55">ROUND(R23/T23*18,0)</f>
        <v>67</v>
      </c>
      <c r="X23">
        <f t="shared" ref="X23:X25" si="56">ROUND(S23/T23*18,0)</f>
        <v>63</v>
      </c>
      <c r="Y23" t="str">
        <f t="shared" ref="Y23:Y25" si="57">IF(U23&gt;0,"W",IF(U23=0,"T","L"))</f>
        <v>W</v>
      </c>
      <c r="AA23" t="s">
        <v>13</v>
      </c>
      <c r="AB23" t="str">
        <f>VLOOKUP(AA23,$A:$B,2,0)</f>
        <v>Pardo</v>
      </c>
      <c r="AC23">
        <v>88</v>
      </c>
      <c r="AD23">
        <v>77</v>
      </c>
      <c r="AE23">
        <v>18</v>
      </c>
      <c r="AF23">
        <f>AF22</f>
        <v>-1</v>
      </c>
      <c r="AG23">
        <f>AG22</f>
        <v>0</v>
      </c>
      <c r="AH23">
        <f t="shared" ref="AH23:AH25" si="58">ROUND(AC23/AE23*18,0)</f>
        <v>88</v>
      </c>
      <c r="AI23">
        <f t="shared" ref="AI23:AI25" si="59">ROUND(AD23/AE23*18,0)</f>
        <v>77</v>
      </c>
      <c r="AJ23" t="str">
        <f t="shared" ref="AJ23:AJ25" si="60">IF(AF23&gt;0,"W",IF(AF23=0,"T","L"))</f>
        <v>L</v>
      </c>
      <c r="AL23" t="s">
        <v>8</v>
      </c>
      <c r="AM23" t="str">
        <f>VLOOKUP(AL23,$A:$B,2,0)</f>
        <v>Pardo</v>
      </c>
      <c r="AN23">
        <v>112</v>
      </c>
      <c r="AO23">
        <v>84</v>
      </c>
      <c r="AP23">
        <v>18</v>
      </c>
      <c r="AQ23">
        <v>1</v>
      </c>
      <c r="AR23">
        <v>0</v>
      </c>
      <c r="AS23">
        <f>ROUND(AN23/AP23*18,0)</f>
        <v>112</v>
      </c>
      <c r="AT23">
        <f>ROUND(AO23/AP23*18,0)</f>
        <v>84</v>
      </c>
      <c r="AU23" t="str">
        <f>IF(AQ23&gt;0,"W",IF(AQ23=0,"T","L"))</f>
        <v>W</v>
      </c>
      <c r="AX23">
        <f>COUNTIF(Players!B:B,A23)</f>
        <v>1</v>
      </c>
    </row>
    <row r="24" spans="1:50" x14ac:dyDescent="0.2">
      <c r="A24" t="s">
        <v>20</v>
      </c>
      <c r="B24" t="s">
        <v>30</v>
      </c>
      <c r="C24" s="1">
        <f t="shared" si="0"/>
        <v>0</v>
      </c>
      <c r="D24" s="1">
        <f t="shared" si="0"/>
        <v>3</v>
      </c>
      <c r="E24" s="1">
        <f t="shared" si="0"/>
        <v>0</v>
      </c>
      <c r="F24" s="2">
        <f t="shared" si="1"/>
        <v>112.5</v>
      </c>
      <c r="G24" s="1">
        <f t="shared" si="2"/>
        <v>83.5</v>
      </c>
      <c r="H24" s="1">
        <f t="shared" si="3"/>
        <v>-11</v>
      </c>
      <c r="I24" s="1">
        <f t="shared" si="4"/>
        <v>0</v>
      </c>
      <c r="J24" s="1">
        <f t="shared" si="5"/>
        <v>22</v>
      </c>
      <c r="K24" s="1">
        <f t="shared" si="6"/>
        <v>19</v>
      </c>
      <c r="L24" s="1">
        <f t="shared" si="7"/>
        <v>23</v>
      </c>
      <c r="M24" s="1">
        <f t="shared" si="8"/>
        <v>13</v>
      </c>
      <c r="N24" s="1">
        <f t="shared" si="9"/>
        <v>23</v>
      </c>
      <c r="P24" t="s">
        <v>68</v>
      </c>
      <c r="Q24" t="str">
        <f>VLOOKUP(P24,$A:$B,2,0)</f>
        <v>Salas</v>
      </c>
      <c r="R24">
        <v>69</v>
      </c>
      <c r="S24">
        <v>65</v>
      </c>
      <c r="T24">
        <v>18</v>
      </c>
      <c r="U24">
        <f>-U22</f>
        <v>-1</v>
      </c>
      <c r="V24">
        <f>V22</f>
        <v>0</v>
      </c>
      <c r="W24">
        <f t="shared" si="55"/>
        <v>69</v>
      </c>
      <c r="X24">
        <f t="shared" si="56"/>
        <v>65</v>
      </c>
      <c r="Y24" t="str">
        <f t="shared" si="57"/>
        <v>L</v>
      </c>
      <c r="AA24" t="s">
        <v>18</v>
      </c>
      <c r="AB24" t="str">
        <f>VLOOKUP(AA24,$A:$B,2,0)</f>
        <v>Salas</v>
      </c>
      <c r="AC24">
        <v>75</v>
      </c>
      <c r="AD24">
        <v>74</v>
      </c>
      <c r="AE24">
        <v>18</v>
      </c>
      <c r="AF24">
        <f>-AF22</f>
        <v>1</v>
      </c>
      <c r="AG24">
        <f>AG22</f>
        <v>0</v>
      </c>
      <c r="AH24">
        <f t="shared" si="58"/>
        <v>75</v>
      </c>
      <c r="AI24">
        <f t="shared" si="59"/>
        <v>74</v>
      </c>
      <c r="AJ24" t="str">
        <f t="shared" si="60"/>
        <v>W</v>
      </c>
      <c r="AL24" t="s">
        <v>68</v>
      </c>
      <c r="AM24" t="str">
        <f>VLOOKUP(AL24,$A:$B,2,0)</f>
        <v>Salas</v>
      </c>
      <c r="AN24">
        <v>108</v>
      </c>
      <c r="AO24">
        <v>82</v>
      </c>
      <c r="AP24">
        <v>18</v>
      </c>
      <c r="AQ24">
        <f>-AQ23</f>
        <v>-1</v>
      </c>
      <c r="AR24">
        <f>AR23</f>
        <v>0</v>
      </c>
      <c r="AS24">
        <f t="shared" ref="AS24" si="61">ROUND(AN24/AP24*18,0)</f>
        <v>108</v>
      </c>
      <c r="AT24">
        <f t="shared" ref="AT24" si="62">ROUND(AO24/AP24*18,0)</f>
        <v>82</v>
      </c>
      <c r="AU24" t="str">
        <f t="shared" ref="AU24" si="63">IF(AQ24&gt;0,"W",IF(AQ24=0,"T","L"))</f>
        <v>L</v>
      </c>
      <c r="AX24">
        <f>COUNTIF(Players!B:B,A24)</f>
        <v>1</v>
      </c>
    </row>
    <row r="25" spans="1:50" x14ac:dyDescent="0.2">
      <c r="A25" t="s">
        <v>12</v>
      </c>
      <c r="B25" t="s">
        <v>30</v>
      </c>
      <c r="C25" s="1">
        <f t="shared" si="0"/>
        <v>0</v>
      </c>
      <c r="D25" s="1">
        <f t="shared" si="0"/>
        <v>3</v>
      </c>
      <c r="E25" s="1">
        <f t="shared" si="0"/>
        <v>0</v>
      </c>
      <c r="F25" s="2">
        <f t="shared" si="1"/>
        <v>118.5</v>
      </c>
      <c r="G25" s="1">
        <f t="shared" si="2"/>
        <v>89.5</v>
      </c>
      <c r="H25" s="1">
        <f t="shared" si="3"/>
        <v>-9</v>
      </c>
      <c r="I25" s="1">
        <f t="shared" si="4"/>
        <v>0</v>
      </c>
      <c r="J25" s="1">
        <f t="shared" si="5"/>
        <v>22</v>
      </c>
      <c r="K25" s="1">
        <f t="shared" si="6"/>
        <v>23</v>
      </c>
      <c r="L25" s="1">
        <f t="shared" si="7"/>
        <v>22</v>
      </c>
      <c r="M25" s="1">
        <f t="shared" si="8"/>
        <v>11</v>
      </c>
      <c r="N25" s="1">
        <f t="shared" si="9"/>
        <v>24</v>
      </c>
      <c r="P25" t="s">
        <v>18</v>
      </c>
      <c r="Q25" t="str">
        <f>VLOOKUP(P25,$A:$B,2,0)</f>
        <v>Salas</v>
      </c>
      <c r="R25">
        <f>R24</f>
        <v>69</v>
      </c>
      <c r="S25">
        <f>S24</f>
        <v>65</v>
      </c>
      <c r="T25">
        <v>18</v>
      </c>
      <c r="U25">
        <f>U24</f>
        <v>-1</v>
      </c>
      <c r="V25">
        <f>V24</f>
        <v>0</v>
      </c>
      <c r="W25">
        <f t="shared" si="55"/>
        <v>69</v>
      </c>
      <c r="X25">
        <f t="shared" si="56"/>
        <v>65</v>
      </c>
      <c r="Y25" t="str">
        <f t="shared" si="57"/>
        <v>L</v>
      </c>
      <c r="AA25" t="s">
        <v>55</v>
      </c>
      <c r="AB25" t="str">
        <f>VLOOKUP(AA25,$A:$B,2,0)</f>
        <v>Salas</v>
      </c>
      <c r="AC25">
        <v>108</v>
      </c>
      <c r="AD25">
        <v>83</v>
      </c>
      <c r="AE25">
        <v>18</v>
      </c>
      <c r="AF25">
        <f>AF24</f>
        <v>1</v>
      </c>
      <c r="AG25">
        <f>AG24</f>
        <v>0</v>
      </c>
      <c r="AH25">
        <f t="shared" si="58"/>
        <v>108</v>
      </c>
      <c r="AI25">
        <f t="shared" si="59"/>
        <v>83</v>
      </c>
      <c r="AJ25" t="str">
        <f t="shared" si="60"/>
        <v>W</v>
      </c>
      <c r="AX25">
        <f>COUNTIF(Players!B:B,A25)</f>
        <v>1</v>
      </c>
    </row>
    <row r="26" spans="1:50" x14ac:dyDescent="0.2">
      <c r="AL26" t="s">
        <v>6</v>
      </c>
      <c r="AM26" t="str">
        <f>VLOOKUP(AL26,$A:$B,2,0)</f>
        <v>Pardo</v>
      </c>
      <c r="AN26">
        <v>91</v>
      </c>
      <c r="AO26">
        <v>64</v>
      </c>
      <c r="AP26">
        <v>17</v>
      </c>
      <c r="AQ26">
        <v>3</v>
      </c>
      <c r="AR26">
        <v>1</v>
      </c>
      <c r="AS26">
        <f>ROUND(AN26/AP26*18,0)</f>
        <v>96</v>
      </c>
      <c r="AT26">
        <f>ROUND(AO26/AP26*18,0)</f>
        <v>68</v>
      </c>
      <c r="AU26" t="str">
        <f>IF(AQ26&gt;0,"W",IF(AQ26=0,"T","L"))</f>
        <v>W</v>
      </c>
    </row>
    <row r="27" spans="1:50" x14ac:dyDescent="0.2">
      <c r="P27" t="s">
        <v>3</v>
      </c>
      <c r="Q27" t="str">
        <f>VLOOKUP(P27,$A:$B,2,0)</f>
        <v>Pardo</v>
      </c>
      <c r="R27">
        <v>74</v>
      </c>
      <c r="S27">
        <v>66</v>
      </c>
      <c r="T27">
        <v>18</v>
      </c>
      <c r="U27">
        <v>-1</v>
      </c>
      <c r="V27">
        <v>0</v>
      </c>
      <c r="W27">
        <f>ROUND(R27/T27*18,0)</f>
        <v>74</v>
      </c>
      <c r="X27">
        <f>ROUND(S27/T27*18,0)</f>
        <v>66</v>
      </c>
      <c r="Y27" t="str">
        <f>IF(U27&gt;0,"W",IF(U27=0,"T","L"))</f>
        <v>L</v>
      </c>
      <c r="AA27" t="s">
        <v>17</v>
      </c>
      <c r="AB27" t="str">
        <f>VLOOKUP(AA27,$A:$B,2,0)</f>
        <v>Pardo</v>
      </c>
      <c r="AC27">
        <v>73</v>
      </c>
      <c r="AD27">
        <v>68</v>
      </c>
      <c r="AE27">
        <v>16</v>
      </c>
      <c r="AF27">
        <v>3</v>
      </c>
      <c r="AG27">
        <v>2</v>
      </c>
      <c r="AH27">
        <f>ROUND(AC27/AE27*18,0)</f>
        <v>82</v>
      </c>
      <c r="AI27">
        <f>ROUND(AD27/AE27*18,0)</f>
        <v>77</v>
      </c>
      <c r="AJ27" t="str">
        <f>IF(AF27&gt;0,"W",IF(AF27=0,"T","L"))</f>
        <v>W</v>
      </c>
      <c r="AL27" t="s">
        <v>7</v>
      </c>
      <c r="AM27" t="str">
        <f>VLOOKUP(AL27,$A:$B,2,0)</f>
        <v>Salas</v>
      </c>
      <c r="AN27">
        <v>114</v>
      </c>
      <c r="AO27">
        <v>85</v>
      </c>
      <c r="AP27">
        <v>17</v>
      </c>
      <c r="AQ27">
        <f>-AQ26</f>
        <v>-3</v>
      </c>
      <c r="AR27">
        <f>AR26</f>
        <v>1</v>
      </c>
      <c r="AS27">
        <f t="shared" ref="AS27" si="64">ROUND(AN27/AP27*18,0)</f>
        <v>121</v>
      </c>
      <c r="AT27">
        <f t="shared" ref="AT27" si="65">ROUND(AO27/AP27*18,0)</f>
        <v>90</v>
      </c>
      <c r="AU27" t="str">
        <f t="shared" ref="AU27" si="66">IF(AQ27&gt;0,"W",IF(AQ27=0,"T","L"))</f>
        <v>L</v>
      </c>
    </row>
    <row r="28" spans="1:50" x14ac:dyDescent="0.2">
      <c r="A28" t="s">
        <v>31</v>
      </c>
      <c r="B28">
        <f>COUNTIFS(Q:Q,A28,Y:Y,"W")/2+COUNTIFS(Q:Q,A28,Y:Y,"T")/4+COUNTIFS(AB:AB,A28,AJ:AJ,"W")/2+COUNTIFS(AB:AB,A28,AJ:AJ,"T")/4+COUNTIFS(AM:AM,A28,AU:AU,"W")/1+COUNTIFS(AM:AM,A28,AU:AU,"T")/2</f>
        <v>15.5</v>
      </c>
      <c r="P28" t="s">
        <v>9</v>
      </c>
      <c r="Q28" t="str">
        <f>VLOOKUP(P28,$A:$B,2,0)</f>
        <v>Pardo</v>
      </c>
      <c r="R28">
        <f>R27</f>
        <v>74</v>
      </c>
      <c r="S28">
        <f>S27</f>
        <v>66</v>
      </c>
      <c r="T28">
        <v>18</v>
      </c>
      <c r="U28">
        <f>U27</f>
        <v>-1</v>
      </c>
      <c r="V28">
        <f>V27</f>
        <v>0</v>
      </c>
      <c r="W28">
        <f t="shared" ref="W28:W30" si="67">ROUND(R28/T28*18,0)</f>
        <v>74</v>
      </c>
      <c r="X28">
        <f t="shared" ref="X28:X30" si="68">ROUND(S28/T28*18,0)</f>
        <v>66</v>
      </c>
      <c r="Y28" t="str">
        <f t="shared" ref="Y28:Y30" si="69">IF(U28&gt;0,"W",IF(U28=0,"T","L"))</f>
        <v>L</v>
      </c>
      <c r="AA28" t="s">
        <v>11</v>
      </c>
      <c r="AB28" t="str">
        <f>VLOOKUP(AA28,$A:$B,2,0)</f>
        <v>Pardo</v>
      </c>
      <c r="AC28">
        <v>87</v>
      </c>
      <c r="AD28">
        <v>70</v>
      </c>
      <c r="AE28">
        <v>16</v>
      </c>
      <c r="AF28">
        <f>AF27</f>
        <v>3</v>
      </c>
      <c r="AG28">
        <f>AG27</f>
        <v>2</v>
      </c>
      <c r="AH28">
        <f t="shared" ref="AH28:AH30" si="70">ROUND(AC28/AE28*18,0)</f>
        <v>98</v>
      </c>
      <c r="AI28">
        <f t="shared" ref="AI28:AI30" si="71">ROUND(AD28/AE28*18,0)</f>
        <v>79</v>
      </c>
      <c r="AJ28" t="str">
        <f t="shared" ref="AJ28:AJ30" si="72">IF(AF28&gt;0,"W",IF(AF28=0,"T","L"))</f>
        <v>W</v>
      </c>
    </row>
    <row r="29" spans="1:50" x14ac:dyDescent="0.2">
      <c r="A29" t="s">
        <v>30</v>
      </c>
      <c r="B29">
        <f>COUNTIFS(Q:Q,A29,Y:Y,"W")/2+COUNTIFS(Q:Q,A29,Y:Y,"T")/4+COUNTIFS(AB:AB,A29,AJ:AJ,"W")/2+COUNTIFS(AB:AB,A29,AJ:AJ,"T")/4+COUNTIFS(AM:AM,A29,AU:AU,"W")/1+COUNTIFS(AM:AM,A29,AU:AU,"T")/2</f>
        <v>8.5</v>
      </c>
      <c r="P29" t="s">
        <v>5</v>
      </c>
      <c r="Q29" t="str">
        <f>VLOOKUP(P29,$A:$B,2,0)</f>
        <v>Salas</v>
      </c>
      <c r="R29">
        <v>74</v>
      </c>
      <c r="S29">
        <v>67</v>
      </c>
      <c r="T29">
        <v>18</v>
      </c>
      <c r="U29">
        <f>-U27</f>
        <v>1</v>
      </c>
      <c r="V29">
        <f>V27</f>
        <v>0</v>
      </c>
      <c r="W29">
        <f t="shared" si="67"/>
        <v>74</v>
      </c>
      <c r="X29">
        <f t="shared" si="68"/>
        <v>67</v>
      </c>
      <c r="Y29" t="str">
        <f t="shared" si="69"/>
        <v>W</v>
      </c>
      <c r="AA29" t="s">
        <v>16</v>
      </c>
      <c r="AB29" t="str">
        <f>VLOOKUP(AA29,$A:$B,2,0)</f>
        <v>Salas</v>
      </c>
      <c r="AC29">
        <v>88</v>
      </c>
      <c r="AD29">
        <v>75</v>
      </c>
      <c r="AE29">
        <v>16</v>
      </c>
      <c r="AF29">
        <f>-AF27</f>
        <v>-3</v>
      </c>
      <c r="AG29">
        <f>AG27</f>
        <v>2</v>
      </c>
      <c r="AH29">
        <f t="shared" si="70"/>
        <v>99</v>
      </c>
      <c r="AI29">
        <f t="shared" si="71"/>
        <v>84</v>
      </c>
      <c r="AJ29" t="str">
        <f t="shared" si="72"/>
        <v>L</v>
      </c>
      <c r="AL29" t="s">
        <v>4</v>
      </c>
      <c r="AM29" t="str">
        <f>VLOOKUP(AL29,$A:$B,2,0)</f>
        <v>Pardo</v>
      </c>
      <c r="AN29">
        <v>82</v>
      </c>
      <c r="AO29">
        <v>67</v>
      </c>
      <c r="AP29">
        <v>16</v>
      </c>
      <c r="AQ29">
        <v>3</v>
      </c>
      <c r="AR29">
        <v>2</v>
      </c>
      <c r="AS29">
        <f>ROUND(AN29/AP29*18,0)</f>
        <v>92</v>
      </c>
      <c r="AT29">
        <f>ROUND(AO29/AP29*18,0)</f>
        <v>75</v>
      </c>
      <c r="AU29" t="str">
        <f>IF(AQ29&gt;0,"W",IF(AQ29=0,"T","L"))</f>
        <v>W</v>
      </c>
    </row>
    <row r="30" spans="1:50" x14ac:dyDescent="0.2">
      <c r="P30" t="s">
        <v>14</v>
      </c>
      <c r="Q30" t="str">
        <f>VLOOKUP(P30,$A:$B,2,0)</f>
        <v>Salas</v>
      </c>
      <c r="R30">
        <f>R29</f>
        <v>74</v>
      </c>
      <c r="S30">
        <f>S29</f>
        <v>67</v>
      </c>
      <c r="T30">
        <v>18</v>
      </c>
      <c r="U30">
        <f>U29</f>
        <v>1</v>
      </c>
      <c r="V30">
        <f>V29</f>
        <v>0</v>
      </c>
      <c r="W30">
        <f t="shared" si="67"/>
        <v>74</v>
      </c>
      <c r="X30">
        <f t="shared" si="68"/>
        <v>67</v>
      </c>
      <c r="Y30" t="str">
        <f t="shared" si="69"/>
        <v>W</v>
      </c>
      <c r="AA30" t="s">
        <v>5</v>
      </c>
      <c r="AB30" t="str">
        <f>VLOOKUP(AA30,$A:$B,2,0)</f>
        <v>Salas</v>
      </c>
      <c r="AC30">
        <v>93</v>
      </c>
      <c r="AD30">
        <v>70</v>
      </c>
      <c r="AE30">
        <v>16</v>
      </c>
      <c r="AF30">
        <f>AF29</f>
        <v>-3</v>
      </c>
      <c r="AG30">
        <f>AG29</f>
        <v>2</v>
      </c>
      <c r="AH30">
        <f t="shared" si="70"/>
        <v>105</v>
      </c>
      <c r="AI30">
        <f t="shared" si="71"/>
        <v>79</v>
      </c>
      <c r="AJ30" t="str">
        <f t="shared" si="72"/>
        <v>L</v>
      </c>
      <c r="AL30" t="s">
        <v>5</v>
      </c>
      <c r="AM30" t="str">
        <f>VLOOKUP(AL30,$A:$B,2,0)</f>
        <v>Salas</v>
      </c>
      <c r="AN30">
        <v>97</v>
      </c>
      <c r="AO30">
        <v>85</v>
      </c>
      <c r="AP30">
        <v>16</v>
      </c>
      <c r="AQ30">
        <f>-AQ29</f>
        <v>-3</v>
      </c>
      <c r="AR30">
        <f>AR29</f>
        <v>2</v>
      </c>
      <c r="AS30">
        <f t="shared" ref="AS30" si="73">ROUND(AN30/AP30*18,0)</f>
        <v>109</v>
      </c>
      <c r="AT30">
        <f t="shared" ref="AT30" si="74">ROUND(AO30/AP30*18,0)</f>
        <v>96</v>
      </c>
      <c r="AU30" t="str">
        <f t="shared" ref="AU30" si="75">IF(AQ30&gt;0,"W",IF(AQ30=0,"T","L"))</f>
        <v>L</v>
      </c>
    </row>
    <row r="32" spans="1:50" x14ac:dyDescent="0.2">
      <c r="AL32" t="s">
        <v>1</v>
      </c>
      <c r="AM32" t="str">
        <f>VLOOKUP(AL32,$A:$B,2,0)</f>
        <v>Pardo</v>
      </c>
      <c r="AN32">
        <v>66</v>
      </c>
      <c r="AO32">
        <v>66</v>
      </c>
      <c r="AP32">
        <v>16</v>
      </c>
      <c r="AQ32">
        <v>3</v>
      </c>
      <c r="AR32">
        <v>2</v>
      </c>
      <c r="AS32">
        <f>ROUND(AN32/AP32*18,0)</f>
        <v>74</v>
      </c>
      <c r="AT32">
        <f>ROUND(AO32/AP32*18,0)</f>
        <v>74</v>
      </c>
      <c r="AU32" t="str">
        <f>IF(AQ32&gt;0,"W",IF(AQ32=0,"T","L"))</f>
        <v>W</v>
      </c>
    </row>
    <row r="33" spans="16:47" x14ac:dyDescent="0.2">
      <c r="AL33" t="s">
        <v>2</v>
      </c>
      <c r="AM33" t="str">
        <f>VLOOKUP(AL33,$A:$B,2,0)</f>
        <v>Salas</v>
      </c>
      <c r="AN33">
        <v>69</v>
      </c>
      <c r="AO33">
        <v>69</v>
      </c>
      <c r="AP33">
        <v>16</v>
      </c>
      <c r="AQ33">
        <f>-AQ32</f>
        <v>-3</v>
      </c>
      <c r="AR33">
        <f>AR32</f>
        <v>2</v>
      </c>
      <c r="AS33">
        <f t="shared" ref="AS33" si="76">ROUND(AN33/AP33*18,0)</f>
        <v>78</v>
      </c>
      <c r="AT33">
        <f t="shared" ref="AT33" si="77">ROUND(AO33/AP33*18,0)</f>
        <v>78</v>
      </c>
      <c r="AU33" t="str">
        <f t="shared" ref="AU33" si="78">IF(AQ33&gt;0,"W",IF(AQ33=0,"T","L"))</f>
        <v>L</v>
      </c>
    </row>
    <row r="35" spans="16:47" x14ac:dyDescent="0.2">
      <c r="AL35" t="s">
        <v>3</v>
      </c>
      <c r="AM35" t="str">
        <f>VLOOKUP(AL35,$A:$B,2,0)</f>
        <v>Pardo</v>
      </c>
      <c r="AN35">
        <v>75</v>
      </c>
      <c r="AO35">
        <v>61</v>
      </c>
      <c r="AP35">
        <v>14</v>
      </c>
      <c r="AQ35">
        <v>6</v>
      </c>
      <c r="AR35">
        <v>4</v>
      </c>
      <c r="AS35">
        <f>ROUND(AN35/AP35*18,0)</f>
        <v>96</v>
      </c>
      <c r="AT35">
        <f>ROUND(AO35/AP35*18,0)</f>
        <v>78</v>
      </c>
      <c r="AU35" t="str">
        <f>IF(AQ35&gt;0,"W",IF(AQ35=0,"T","L"))</f>
        <v>W</v>
      </c>
    </row>
    <row r="36" spans="16:47" x14ac:dyDescent="0.2">
      <c r="AL36" t="s">
        <v>55</v>
      </c>
      <c r="AM36" t="str">
        <f>VLOOKUP(AL36,$A:$B,2,0)</f>
        <v>Salas</v>
      </c>
      <c r="AN36">
        <v>97</v>
      </c>
      <c r="AO36">
        <v>76</v>
      </c>
      <c r="AP36">
        <v>14</v>
      </c>
      <c r="AQ36">
        <f>-AQ35</f>
        <v>-6</v>
      </c>
      <c r="AR36">
        <f>AR35</f>
        <v>4</v>
      </c>
      <c r="AS36">
        <f t="shared" ref="AS36" si="79">ROUND(AN36/AP36*18,0)</f>
        <v>125</v>
      </c>
      <c r="AT36">
        <f t="shared" ref="AT36" si="80">ROUND(AO36/AP36*18,0)</f>
        <v>98</v>
      </c>
      <c r="AU36" t="str">
        <f t="shared" ref="AU36" si="81">IF(AQ36&gt;0,"W",IF(AQ36=0,"T","L"))</f>
        <v>L</v>
      </c>
    </row>
    <row r="39" spans="16:47" x14ac:dyDescent="0.2">
      <c r="P39" t="str">
        <f>P2&amp;P3</f>
        <v>Victor GarciaLuis Sandoval</v>
      </c>
      <c r="R39" t="str">
        <f>P3&amp;P2</f>
        <v>Luis SandovalVictor Garcia</v>
      </c>
      <c r="Y39" t="str">
        <f>Y2</f>
        <v>W</v>
      </c>
      <c r="AA39" t="str">
        <f>AA2&amp;AA3</f>
        <v>Mikey NewmeyerLuis Sandoval</v>
      </c>
      <c r="AJ39" t="str">
        <f>AJ2</f>
        <v>W</v>
      </c>
    </row>
    <row r="40" spans="16:47" x14ac:dyDescent="0.2">
      <c r="P40" t="str">
        <f>P4&amp;P5</f>
        <v>Mauricio RestrepoAugie De Goytisolo</v>
      </c>
      <c r="R40" t="str">
        <f>P5&amp;P4</f>
        <v>Augie De GoytisoloMauricio Restrepo</v>
      </c>
      <c r="Y40" t="str">
        <f>Y4</f>
        <v>L</v>
      </c>
      <c r="AA40" t="str">
        <f>AA4&amp;AA5</f>
        <v>Danny YanezEric Diaz</v>
      </c>
      <c r="AJ40" t="str">
        <f>AJ4</f>
        <v>L</v>
      </c>
    </row>
    <row r="42" spans="16:47" x14ac:dyDescent="0.2">
      <c r="P42" t="str">
        <f>P7&amp;P8</f>
        <v>Michael QuintanaLawrence Pardo</v>
      </c>
      <c r="R42" t="str">
        <f>P8&amp;P7</f>
        <v>Lawrence PardoMichael Quintana</v>
      </c>
      <c r="Y42" t="str">
        <f>Y7</f>
        <v>W</v>
      </c>
      <c r="AA42" t="str">
        <f>AA7&amp;AA8</f>
        <v>Victor RiobuenoVictor Garcia</v>
      </c>
      <c r="AJ42" t="str">
        <f>AJ7</f>
        <v>L</v>
      </c>
    </row>
    <row r="43" spans="16:47" x14ac:dyDescent="0.2">
      <c r="P43" t="str">
        <f>P9&amp;P10</f>
        <v>Javi SalasEric Diaz</v>
      </c>
      <c r="R43" t="str">
        <f>P9&amp;P8</f>
        <v>Javi SalasLawrence Pardo</v>
      </c>
      <c r="Y43" t="str">
        <f>Y9</f>
        <v>L</v>
      </c>
      <c r="AA43" t="str">
        <f>AA9&amp;AA10</f>
        <v>Carlos EnjamioBoogie Lastra</v>
      </c>
      <c r="AJ43" t="str">
        <f>AJ9</f>
        <v>W</v>
      </c>
    </row>
    <row r="45" spans="16:47" x14ac:dyDescent="0.2">
      <c r="P45" t="str">
        <f>P12&amp;P13</f>
        <v>Mauricio BacaJordan Portal</v>
      </c>
      <c r="R45" t="str">
        <f>P13&amp;P12</f>
        <v>Jordan PortalMauricio Baca</v>
      </c>
      <c r="Y45" t="str">
        <f>Y12</f>
        <v>L</v>
      </c>
      <c r="AA45" t="str">
        <f>AA12&amp;AA13</f>
        <v>Mauricio BacaJordan Portal</v>
      </c>
      <c r="AJ45" t="str">
        <f>AJ12</f>
        <v>W</v>
      </c>
    </row>
    <row r="46" spans="16:47" x14ac:dyDescent="0.2">
      <c r="P46" t="str">
        <f>P14&amp;P15</f>
        <v>Mooser RodriguezStefano Diaz</v>
      </c>
      <c r="R46" t="str">
        <f>P15&amp;P14</f>
        <v>Stefano DiazMooser Rodriguez</v>
      </c>
      <c r="Y46" t="str">
        <f>Y14</f>
        <v>W</v>
      </c>
      <c r="AA46" t="str">
        <f>AA14&amp;AA15</f>
        <v>Mauricio RestrepoStefano Diaz</v>
      </c>
      <c r="AJ46" t="str">
        <f>AJ14</f>
        <v>L</v>
      </c>
    </row>
    <row r="48" spans="16:47" x14ac:dyDescent="0.2">
      <c r="P48" t="str">
        <f>P17&amp;P18</f>
        <v>Victor RiobuenoKevin Samlut</v>
      </c>
      <c r="R48" t="str">
        <f>P18&amp;P17</f>
        <v>Kevin SamlutVictor Riobueno</v>
      </c>
      <c r="Y48" t="str">
        <f>Y17</f>
        <v>T</v>
      </c>
      <c r="AA48" t="str">
        <f>AA17&amp;AA18</f>
        <v>Joey PintoKevin Samlut</v>
      </c>
      <c r="AJ48" t="str">
        <f>AJ17</f>
        <v>L</v>
      </c>
    </row>
    <row r="49" spans="16:36" x14ac:dyDescent="0.2">
      <c r="P49" t="str">
        <f>P19&amp;P20</f>
        <v>Carlos EnjamioRoger De Armas</v>
      </c>
      <c r="R49" t="str">
        <f>P20&amp;P19</f>
        <v>Roger De ArmasCarlos Enjamio</v>
      </c>
      <c r="Y49" t="str">
        <f>Y19</f>
        <v>T</v>
      </c>
      <c r="AA49" t="str">
        <f>AA19&amp;AA20</f>
        <v>Roger De ArmasMooser Rodriguez</v>
      </c>
      <c r="AJ49" t="str">
        <f>AJ19</f>
        <v>W</v>
      </c>
    </row>
    <row r="51" spans="16:36" x14ac:dyDescent="0.2">
      <c r="P51" t="str">
        <f>P22&amp;P23</f>
        <v>Pete CabreraSalo Iza</v>
      </c>
      <c r="R51" t="str">
        <f>P23&amp;P22</f>
        <v>Salo IzaPete Cabrera</v>
      </c>
      <c r="Y51" t="str">
        <f>Y22</f>
        <v>W</v>
      </c>
      <c r="AA51" t="str">
        <f>AA22&amp;AA23</f>
        <v>Lawrence PardoSalo Iza</v>
      </c>
      <c r="AJ51" t="str">
        <f>AJ22</f>
        <v>L</v>
      </c>
    </row>
    <row r="52" spans="16:36" x14ac:dyDescent="0.2">
      <c r="P52" t="str">
        <f>P24&amp;P25</f>
        <v>Boogie LastraJavi Portal</v>
      </c>
      <c r="R52" t="str">
        <f>P25&amp;P24</f>
        <v>Javi PortalBoogie Lastra</v>
      </c>
      <c r="Y52" t="str">
        <f>Y24</f>
        <v>L</v>
      </c>
      <c r="AA52" t="str">
        <f>AA24&amp;AA25</f>
        <v>Javi PortalAugie De Goytisolo</v>
      </c>
      <c r="AJ52" t="str">
        <f>AJ24</f>
        <v>W</v>
      </c>
    </row>
    <row r="54" spans="16:36" x14ac:dyDescent="0.2">
      <c r="P54" t="str">
        <f>P27&amp;P28</f>
        <v>Joey PintoMikey Newmeyer</v>
      </c>
      <c r="R54" t="str">
        <f>P28&amp;P27</f>
        <v>Mikey NewmeyerJoey Pinto</v>
      </c>
      <c r="Y54" t="str">
        <f>Y27</f>
        <v>L</v>
      </c>
      <c r="AA54" t="str">
        <f>AA27&amp;AA28</f>
        <v>Pete CabreraMichael Quintana</v>
      </c>
      <c r="AJ54" t="str">
        <f>AJ27</f>
        <v>W</v>
      </c>
    </row>
    <row r="55" spans="16:36" x14ac:dyDescent="0.2">
      <c r="P55" t="str">
        <f>P29&amp;P30</f>
        <v>Robert VazquezDanny Yanez</v>
      </c>
      <c r="R55" t="str">
        <f>P30&amp;P29</f>
        <v>Danny YanezRobert Vazquez</v>
      </c>
      <c r="Y55" t="str">
        <f>Y29</f>
        <v>W</v>
      </c>
      <c r="AA55" t="str">
        <f>AA29&amp;AA30</f>
        <v>Javi SalasRobert Vazquez</v>
      </c>
      <c r="AJ55" t="str">
        <f>AJ29</f>
        <v>L</v>
      </c>
    </row>
    <row r="57" spans="16:36" x14ac:dyDescent="0.2">
      <c r="R57" t="str">
        <f>P33&amp;P32</f>
        <v/>
      </c>
    </row>
    <row r="58" spans="16:36" x14ac:dyDescent="0.2">
      <c r="R58" t="str">
        <f>P35&amp;P34</f>
        <v/>
      </c>
    </row>
  </sheetData>
  <sortState xmlns:xlrd2="http://schemas.microsoft.com/office/spreadsheetml/2017/richdata2" ref="A2:N36">
    <sortCondition ref="N2:N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Players</vt:lpstr>
      <vt:lpstr>2018</vt:lpstr>
      <vt:lpstr>2019</vt:lpstr>
      <vt:lpstr>2020</vt:lpstr>
      <vt:lpstr>2021</vt:lpstr>
      <vt:lpstr>2022</vt:lpstr>
      <vt:lpstr>2023</vt:lpstr>
      <vt:lpstr>2024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Enjamio</dc:creator>
  <cp:lastModifiedBy>Carlos Enjamio</cp:lastModifiedBy>
  <dcterms:created xsi:type="dcterms:W3CDTF">2025-06-24T18:51:37Z</dcterms:created>
  <dcterms:modified xsi:type="dcterms:W3CDTF">2025-07-03T14:40:45Z</dcterms:modified>
</cp:coreProperties>
</file>