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yuli\Documents\Mechatronika\MSc\2. félév\Teljesítményelektronika és villamos hajtások\BLDC_driver\"/>
    </mc:Choice>
  </mc:AlternateContent>
  <xr:revisionPtr revIDLastSave="0" documentId="13_ncr:1_{9E685F68-E9C3-4978-9F45-5E2481DA0BF5}" xr6:coauthVersionLast="47" xr6:coauthVersionMax="47" xr10:uidLastSave="{00000000-0000-0000-0000-000000000000}"/>
  <bookViews>
    <workbookView xWindow="-110" yWindow="-110" windowWidth="19420" windowHeight="10300" xr2:uid="{C941D963-DA7D-4EF2-BAE8-A2C97A3C8D9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3" i="1" s="1"/>
  <c r="B8" i="1" s="1"/>
  <c r="I8" i="1"/>
  <c r="G8" i="1" s="1"/>
  <c r="B38" i="1"/>
  <c r="B40" i="1" s="1"/>
  <c r="B36" i="1"/>
  <c r="B41" i="1" s="1"/>
  <c r="B37" i="1"/>
  <c r="G11" i="1"/>
  <c r="G10" i="1"/>
  <c r="G7" i="1"/>
  <c r="B11" i="1"/>
  <c r="B10" i="1"/>
</calcChain>
</file>

<file path=xl/sharedStrings.xml><?xml version="1.0" encoding="utf-8"?>
<sst xmlns="http://schemas.openxmlformats.org/spreadsheetml/2006/main" count="131" uniqueCount="96">
  <si>
    <t>Jelölés</t>
  </si>
  <si>
    <t>Érték</t>
  </si>
  <si>
    <t>Link</t>
  </si>
  <si>
    <t>C1</t>
  </si>
  <si>
    <t>10n</t>
  </si>
  <si>
    <t>100n</t>
  </si>
  <si>
    <t>Típus</t>
  </si>
  <si>
    <t>1u</t>
  </si>
  <si>
    <t>C6</t>
  </si>
  <si>
    <t>10u</t>
  </si>
  <si>
    <t>L1</t>
  </si>
  <si>
    <t>47u</t>
  </si>
  <si>
    <t>R1</t>
  </si>
  <si>
    <t>R2</t>
  </si>
  <si>
    <t>4.75k</t>
  </si>
  <si>
    <t>R3</t>
  </si>
  <si>
    <t>R4</t>
  </si>
  <si>
    <t>D2</t>
  </si>
  <si>
    <t>LED</t>
  </si>
  <si>
    <t>–</t>
  </si>
  <si>
    <t>Footprint</t>
  </si>
  <si>
    <t>https://hu.farnell.com/yageo/cc0603krx7r7bb105/cap-1-f-16v-10-x7r-0603/dp/1458900</t>
  </si>
  <si>
    <t>CC0603KRX7R7BB105</t>
  </si>
  <si>
    <t>C2 és C5</t>
  </si>
  <si>
    <t>C3 és C4</t>
  </si>
  <si>
    <t>https://www.digikey.hu/hu/products/detail/tdk-corporation/VLS6045EX-470M/5286703</t>
  </si>
  <si>
    <t>VLS6045EX-470M</t>
  </si>
  <si>
    <t>R1, R2 és R5</t>
  </si>
  <si>
    <t>FB1 és FB2</t>
  </si>
  <si>
    <t>0603</t>
  </si>
  <si>
    <t>Van letölthető</t>
  </si>
  <si>
    <t>https://hu.farnell.com/wurth-elektronik/782631222/ferrite-bead-2-2-kohm-0-15a-0603/dp/3551396</t>
  </si>
  <si>
    <t>D1</t>
  </si>
  <si>
    <t>TVS diode array</t>
  </si>
  <si>
    <t>https://www.digikey.hu/hu/products/detail/w%C3%BCrth-elektronik/150060VS55040/8557182</t>
  </si>
  <si>
    <t>150060VS55040</t>
  </si>
  <si>
    <t>Számolás</t>
  </si>
  <si>
    <t>Continuous Forward Current</t>
  </si>
  <si>
    <t>A</t>
  </si>
  <si>
    <t>Niytóirányú feszültség</t>
  </si>
  <si>
    <t>V</t>
  </si>
  <si>
    <t>https://hu.farnell.com/yageo/rc0603fr-074k75l/res-4k75-1-0-1w-0603-thick-film/dp/3495864</t>
  </si>
  <si>
    <t>RC0603FR-074K75L</t>
  </si>
  <si>
    <t>Forrásfeszültség</t>
  </si>
  <si>
    <t>LED ellenállás:</t>
  </si>
  <si>
    <t>https://hu.farnell.com/yageo/rc0603fr-07150rl/res-150r-1-0-1w-0603-thick-film/dp/9238387</t>
  </si>
  <si>
    <t>RC0603FR-07150RL</t>
  </si>
  <si>
    <t>RC0603FR-130RL</t>
  </si>
  <si>
    <t>https://hu.farnell.com/yageo/rc0603fr-130rl/res-1a-0-1w-thick-film-0603/dp/4312015RL</t>
  </si>
  <si>
    <t>https://hu.farnell.com/murata/grm188r72a104ka35d/cap-0-1-f-100v-10-x7r-0603/dp/1828921</t>
  </si>
  <si>
    <t>GRM188R72A104KA35D</t>
  </si>
  <si>
    <t>Méretezve</t>
  </si>
  <si>
    <t>Max VCC+6 V &lt; 100V</t>
  </si>
  <si>
    <t>Min. 1.15A, max. 1 Ohm</t>
  </si>
  <si>
    <t>0645</t>
  </si>
  <si>
    <t>R3 (LED)</t>
  </si>
  <si>
    <t>https://hu.farnell.com/yageo/cc0603kpx7r0bb103/capacitor-0-01uf-x7r-0603/dp/4255277</t>
  </si>
  <si>
    <t>CC0603KPX7R0BB103</t>
  </si>
  <si>
    <t>https://www.digikey.hu/hu/products/detail/murata-electronics/GRM188R61E106KA73D/9867922</t>
  </si>
  <si>
    <t>GRM188R61E106KA73D</t>
  </si>
  <si>
    <t>R6 és R7</t>
  </si>
  <si>
    <t>R8 és R9</t>
  </si>
  <si>
    <t>Feszültségosztók</t>
  </si>
  <si>
    <t>U_be</t>
  </si>
  <si>
    <t>U_ki</t>
  </si>
  <si>
    <t>Kalkulátor:</t>
  </si>
  <si>
    <t>https://www.ti.com/download/kbase/volt/volt_div3.htm</t>
  </si>
  <si>
    <t>(Standard méretű ellenállások kereséséhez feszültségosztóhoz)</t>
  </si>
  <si>
    <t>Ohm</t>
  </si>
  <si>
    <t>W</t>
  </si>
  <si>
    <t>Max VCC = 48 V, biztosági tényezővel &lt; 100 V</t>
  </si>
  <si>
    <t>Max V3P3, biztonsági tényezővel &lt; 16 V</t>
  </si>
  <si>
    <t>U_max</t>
  </si>
  <si>
    <t>9.1k</t>
  </si>
  <si>
    <t>4.7k</t>
  </si>
  <si>
    <t>AT0603BRB074K7L</t>
  </si>
  <si>
    <t>https://hu.farnell.com/yageo/at0603brb074k7l/res-4k7-0-1-0-1w-thin-film-0603/dp/4047053</t>
  </si>
  <si>
    <t>AT0603BRD079K1L</t>
  </si>
  <si>
    <t>https://hu.farnell.com/yageo/at0603brd079k1l/res-9k1-0-1-0-1w-thin-film-0603/dp/4047064</t>
  </si>
  <si>
    <t>3.3 V operating voltage</t>
  </si>
  <si>
    <t>Referencia-feszültség</t>
  </si>
  <si>
    <t>Maximum logikai 0 feszültség</t>
  </si>
  <si>
    <t>Max parazita busz-kapacitás</t>
  </si>
  <si>
    <t>Maximum engedélyezett felszállási idő</t>
  </si>
  <si>
    <t>Maximum lehetséges áram</t>
  </si>
  <si>
    <t>R_min</t>
  </si>
  <si>
    <t>R_max</t>
  </si>
  <si>
    <t>s (400 kHz)</t>
  </si>
  <si>
    <t>F (400 kH)</t>
  </si>
  <si>
    <t>A (400 kHz)</t>
  </si>
  <si>
    <t>I2C felhúzó ellenállások (f = 400 kHz)</t>
  </si>
  <si>
    <t>V (dokumentációból)</t>
  </si>
  <si>
    <t>Maradhat a 4.75 kOhm</t>
  </si>
  <si>
    <t>https://hu.mouser.com/ProductDetail/Nexperia/PESD4USB3UTTS-QX?qs=3Rah4i%252BhyCFcdVR8DwXcmg%3D%3D</t>
  </si>
  <si>
    <t>DFN-2510D-10</t>
  </si>
  <si>
    <t xml:space="preserve">PESD4USB3UTTS-QX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</si>
</sst>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7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2" xfId="0" applyFont="1" applyBorder="1"/>
    <xf numFmtId="0" fontId="0" fillId="0" borderId="3" xfId="0" applyBorder="1"/>
    <xf numFmtId="0" fontId="2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left"/>
    </xf>
    <xf numFmtId="0" fontId="4" fillId="0" borderId="6" xfId="2" applyBorder="1"/>
    <xf numFmtId="0" fontId="2" fillId="0" borderId="7" xfId="0" applyFont="1" applyBorder="1"/>
    <xf numFmtId="0" fontId="2" fillId="0" borderId="1" xfId="0" applyFont="1" applyBorder="1"/>
    <xf numFmtId="0" fontId="0" fillId="0" borderId="6" xfId="0" applyBorder="1" applyAlignment="1">
      <alignment vertical="center"/>
    </xf>
    <xf numFmtId="0" fontId="0" fillId="0" borderId="8" xfId="0" applyBorder="1"/>
    <xf numFmtId="0" fontId="0" fillId="0" borderId="4" xfId="0" applyBorder="1"/>
    <xf numFmtId="0" fontId="0" fillId="0" borderId="11" xfId="0" applyBorder="1"/>
    <xf numFmtId="0" fontId="4" fillId="0" borderId="11" xfId="2" applyBorder="1"/>
    <xf numFmtId="0" fontId="0" fillId="0" borderId="12" xfId="0" applyBorder="1"/>
    <xf numFmtId="0" fontId="0" fillId="0" borderId="14" xfId="0" applyBorder="1"/>
    <xf numFmtId="0" fontId="4" fillId="0" borderId="14" xfId="2" applyBorder="1"/>
    <xf numFmtId="0" fontId="0" fillId="0" borderId="17" xfId="0" applyBorder="1"/>
    <xf numFmtId="0" fontId="0" fillId="0" borderId="19" xfId="0" applyBorder="1"/>
    <xf numFmtId="0" fontId="0" fillId="0" borderId="3" xfId="0" quotePrefix="1" applyBorder="1"/>
    <xf numFmtId="0" fontId="0" fillId="0" borderId="18" xfId="0" quotePrefix="1" applyBorder="1"/>
    <xf numFmtId="0" fontId="0" fillId="0" borderId="13" xfId="0" quotePrefix="1" applyBorder="1"/>
    <xf numFmtId="0" fontId="4" fillId="0" borderId="21" xfId="2" applyBorder="1"/>
    <xf numFmtId="0" fontId="4" fillId="0" borderId="8" xfId="2" applyBorder="1"/>
    <xf numFmtId="0" fontId="4" fillId="0" borderId="8" xfId="2" applyBorder="1" applyAlignment="1">
      <alignment vertical="center"/>
    </xf>
    <xf numFmtId="0" fontId="4" fillId="0" borderId="12" xfId="2" applyBorder="1"/>
    <xf numFmtId="0" fontId="0" fillId="0" borderId="23" xfId="0" applyBorder="1"/>
    <xf numFmtId="0" fontId="4" fillId="0" borderId="17" xfId="2" applyBorder="1"/>
    <xf numFmtId="0" fontId="0" fillId="0" borderId="6" xfId="0" applyBorder="1" applyAlignment="1">
      <alignment wrapText="1"/>
    </xf>
    <xf numFmtId="0" fontId="0" fillId="0" borderId="17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9" xfId="0" applyBorder="1"/>
    <xf numFmtId="0" fontId="0" fillId="0" borderId="31" xfId="0" applyBorder="1"/>
    <xf numFmtId="0" fontId="0" fillId="0" borderId="26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left"/>
    </xf>
    <xf numFmtId="0" fontId="4" fillId="0" borderId="35" xfId="2" applyBorder="1" applyAlignment="1">
      <alignment horizontal="left"/>
    </xf>
    <xf numFmtId="0" fontId="0" fillId="0" borderId="36" xfId="0" applyBorder="1"/>
    <xf numFmtId="0" fontId="0" fillId="0" borderId="38" xfId="0" quotePrefix="1" applyBorder="1"/>
    <xf numFmtId="0" fontId="0" fillId="0" borderId="37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6" xfId="0" quotePrefix="1" applyBorder="1" applyAlignment="1">
      <alignment horizontal="lef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28" xfId="0" applyBorder="1"/>
    <xf numFmtId="0" fontId="0" fillId="0" borderId="43" xfId="0" applyBorder="1"/>
    <xf numFmtId="2" fontId="0" fillId="0" borderId="17" xfId="0" applyNumberFormat="1" applyBorder="1"/>
    <xf numFmtId="1" fontId="3" fillId="2" borderId="6" xfId="0" applyNumberFormat="1" applyFont="1" applyFill="1" applyBorder="1" applyAlignment="1">
      <alignment horizontal="left"/>
    </xf>
    <xf numFmtId="2" fontId="0" fillId="2" borderId="6" xfId="0" applyNumberFormat="1" applyFill="1" applyBorder="1"/>
    <xf numFmtId="11" fontId="0" fillId="0" borderId="26" xfId="1" applyNumberFormat="1" applyFont="1" applyBorder="1"/>
    <xf numFmtId="2" fontId="0" fillId="0" borderId="26" xfId="1" applyNumberFormat="1" applyFont="1" applyBorder="1"/>
    <xf numFmtId="11" fontId="0" fillId="0" borderId="0" xfId="0" applyNumberFormat="1"/>
    <xf numFmtId="0" fontId="0" fillId="0" borderId="43" xfId="0" applyBorder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26" xfId="0" applyBorder="1" applyAlignment="1">
      <alignment horizontal="center" wrapText="1"/>
    </xf>
    <xf numFmtId="0" fontId="2" fillId="0" borderId="2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42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30" xfId="0" applyBorder="1" applyAlignment="1">
      <alignment horizontal="left"/>
    </xf>
    <xf numFmtId="2" fontId="4" fillId="0" borderId="0" xfId="2" applyNumberFormat="1" applyBorder="1" applyAlignment="1">
      <alignment horizontal="center" wrapText="1"/>
    </xf>
    <xf numFmtId="2" fontId="0" fillId="0" borderId="26" xfId="0" applyNumberFormat="1" applyBorder="1" applyAlignment="1">
      <alignment horizontal="center" wrapText="1"/>
    </xf>
  </cellXfs>
  <cellStyles count="3">
    <cellStyle name="Ezres" xfId="1" builtinId="3"/>
    <cellStyle name="Hivatkozás" xfId="2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u.farnell.com/yageo/rc0603fr-130rl/res-1a-0-1w-thick-film-0603/dp/4312015RL" TargetMode="External"/><Relationship Id="rId13" Type="http://schemas.openxmlformats.org/officeDocument/2006/relationships/hyperlink" Target="https://hu.farnell.com/yageo/at0603brd079k1l/res-9k1-0-1-0-1w-thin-film-0603/dp/4047064" TargetMode="External"/><Relationship Id="rId3" Type="http://schemas.openxmlformats.org/officeDocument/2006/relationships/hyperlink" Target="https://hu.farnell.com/yageo/cc0603krx7r7bb105/cap-1-f-16v-10-x7r-0603/dp/1458900" TargetMode="External"/><Relationship Id="rId7" Type="http://schemas.openxmlformats.org/officeDocument/2006/relationships/hyperlink" Target="https://hu.farnell.com/yageo/rc0603fr-074k75l/res-4k75-1-0-1w-0603-thick-film/dp/3495864" TargetMode="External"/><Relationship Id="rId12" Type="http://schemas.openxmlformats.org/officeDocument/2006/relationships/hyperlink" Target="https://hu.farnell.com/yageo/at0603brb074k7l/res-4k7-0-1-0-1w-thin-film-0603/dp/4047053" TargetMode="External"/><Relationship Id="rId2" Type="http://schemas.openxmlformats.org/officeDocument/2006/relationships/hyperlink" Target="https://hu.farnell.com/murata/grm188r72a104ka35d/cap-0-1-f-100v-10-x7r-0603/dp/1828921" TargetMode="External"/><Relationship Id="rId1" Type="http://schemas.openxmlformats.org/officeDocument/2006/relationships/hyperlink" Target="https://hu.farnell.com/yageo/cc0603kpx7r0bb103/capacitor-0-01uf-x7r-0603/dp/4255277" TargetMode="External"/><Relationship Id="rId6" Type="http://schemas.openxmlformats.org/officeDocument/2006/relationships/hyperlink" Target="https://hu.farnell.com/wurth-elektronik/782631222/ferrite-bead-2-2-kohm-0-15a-0603/dp/3551396" TargetMode="External"/><Relationship Id="rId11" Type="http://schemas.openxmlformats.org/officeDocument/2006/relationships/hyperlink" Target="https://www.ti.com/download/kbase/volt/volt_div3.htm" TargetMode="External"/><Relationship Id="rId5" Type="http://schemas.openxmlformats.org/officeDocument/2006/relationships/hyperlink" Target="https://www.digikey.hu/hu/products/detail/tdk-corporation/VLS6045EX-470M/5286703" TargetMode="External"/><Relationship Id="rId10" Type="http://schemas.openxmlformats.org/officeDocument/2006/relationships/hyperlink" Target="https://hu.farnell.com/yageo/rc0603fr-07150rl/res-150r-1-0-1w-0603-thick-film/dp/9238387" TargetMode="External"/><Relationship Id="rId4" Type="http://schemas.openxmlformats.org/officeDocument/2006/relationships/hyperlink" Target="https://www.digikey.hu/hu/products/detail/murata-electronics/GRM188R61E106KA73D/9867922" TargetMode="External"/><Relationship Id="rId9" Type="http://schemas.openxmlformats.org/officeDocument/2006/relationships/hyperlink" Target="https://www.digikey.hu/hu/products/detail/w%C3%BCrth-elektronik/150060VS55040/855718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FDD7-E38B-4CBB-A614-760C2F15BACA}">
  <dimension ref="A1:J578"/>
  <sheetViews>
    <sheetView tabSelected="1" workbookViewId="0">
      <selection activeCell="C12" sqref="C12"/>
    </sheetView>
  </sheetViews>
  <sheetFormatPr defaultRowHeight="14.5" x14ac:dyDescent="0.35"/>
  <cols>
    <col min="1" max="1" width="14.90625" style="4" customWidth="1"/>
    <col min="2" max="2" width="13.453125" style="4" customWidth="1"/>
    <col min="3" max="3" width="24.453125" style="4" customWidth="1"/>
    <col min="4" max="4" width="90.08984375" style="4" customWidth="1"/>
    <col min="5" max="5" width="14.08984375" customWidth="1"/>
    <col min="6" max="6" width="9.90625" style="2" customWidth="1"/>
    <col min="7" max="7" width="35.81640625" customWidth="1"/>
    <col min="8" max="8" width="3" customWidth="1"/>
    <col min="9" max="9" width="6.1796875" customWidth="1"/>
  </cols>
  <sheetData>
    <row r="1" spans="1:10" ht="15" thickBot="1" x14ac:dyDescent="0.4">
      <c r="A1" s="1" t="s">
        <v>0</v>
      </c>
      <c r="B1" s="3" t="s">
        <v>1</v>
      </c>
      <c r="C1" s="3" t="s">
        <v>6</v>
      </c>
      <c r="D1" s="7" t="s">
        <v>2</v>
      </c>
      <c r="E1" s="73" t="s">
        <v>20</v>
      </c>
      <c r="F1" s="74"/>
      <c r="G1" s="8" t="s">
        <v>51</v>
      </c>
    </row>
    <row r="2" spans="1:10" x14ac:dyDescent="0.35">
      <c r="A2" s="30" t="s">
        <v>3</v>
      </c>
      <c r="B2" s="11" t="s">
        <v>4</v>
      </c>
      <c r="C2" s="11" t="s">
        <v>57</v>
      </c>
      <c r="D2" s="22" t="s">
        <v>56</v>
      </c>
      <c r="E2" s="26" t="s">
        <v>30</v>
      </c>
      <c r="F2" s="20" t="s">
        <v>29</v>
      </c>
      <c r="G2" s="35" t="s">
        <v>70</v>
      </c>
    </row>
    <row r="3" spans="1:10" x14ac:dyDescent="0.35">
      <c r="A3" s="31" t="s">
        <v>23</v>
      </c>
      <c r="B3" s="4" t="s">
        <v>5</v>
      </c>
      <c r="C3" s="4" t="s">
        <v>50</v>
      </c>
      <c r="D3" s="23" t="s">
        <v>49</v>
      </c>
      <c r="E3" s="10" t="s">
        <v>30</v>
      </c>
      <c r="F3" s="19" t="s">
        <v>29</v>
      </c>
      <c r="G3" s="35" t="s">
        <v>52</v>
      </c>
    </row>
    <row r="4" spans="1:10" x14ac:dyDescent="0.35">
      <c r="A4" s="31" t="s">
        <v>24</v>
      </c>
      <c r="B4" s="4" t="s">
        <v>7</v>
      </c>
      <c r="C4" s="9" t="s">
        <v>22</v>
      </c>
      <c r="D4" s="24" t="s">
        <v>21</v>
      </c>
      <c r="E4" s="10" t="s">
        <v>30</v>
      </c>
      <c r="F4" s="19" t="s">
        <v>29</v>
      </c>
      <c r="G4" s="35" t="s">
        <v>71</v>
      </c>
    </row>
    <row r="5" spans="1:10" x14ac:dyDescent="0.35">
      <c r="A5" s="32" t="s">
        <v>8</v>
      </c>
      <c r="B5" s="12" t="s">
        <v>9</v>
      </c>
      <c r="C5" s="12" t="s">
        <v>59</v>
      </c>
      <c r="D5" s="25" t="s">
        <v>58</v>
      </c>
      <c r="E5" s="14" t="s">
        <v>30</v>
      </c>
      <c r="F5" s="21" t="s">
        <v>29</v>
      </c>
      <c r="G5" s="35"/>
    </row>
    <row r="6" spans="1:10" x14ac:dyDescent="0.35">
      <c r="A6" s="33" t="s">
        <v>10</v>
      </c>
      <c r="B6" s="15" t="s">
        <v>11</v>
      </c>
      <c r="C6" s="15" t="s">
        <v>26</v>
      </c>
      <c r="D6" s="16" t="s">
        <v>25</v>
      </c>
      <c r="E6" s="14" t="s">
        <v>30</v>
      </c>
      <c r="F6" s="48" t="s">
        <v>54</v>
      </c>
      <c r="G6" s="46" t="s">
        <v>53</v>
      </c>
      <c r="I6" t="s">
        <v>72</v>
      </c>
    </row>
    <row r="7" spans="1:10" x14ac:dyDescent="0.35">
      <c r="A7" s="34" t="s">
        <v>27</v>
      </c>
      <c r="B7" s="55" t="s">
        <v>14</v>
      </c>
      <c r="C7" s="17" t="s">
        <v>42</v>
      </c>
      <c r="D7" s="27" t="s">
        <v>41</v>
      </c>
      <c r="E7" s="26" t="s">
        <v>30</v>
      </c>
      <c r="F7" s="20" t="s">
        <v>29</v>
      </c>
      <c r="G7" s="58">
        <f>I7^2/4750</f>
        <v>3.3684210526315791E-3</v>
      </c>
      <c r="H7" t="s">
        <v>69</v>
      </c>
      <c r="I7">
        <v>4</v>
      </c>
      <c r="J7" t="s">
        <v>40</v>
      </c>
    </row>
    <row r="8" spans="1:10" x14ac:dyDescent="0.35">
      <c r="A8" s="31" t="s">
        <v>55</v>
      </c>
      <c r="B8" s="56">
        <f>B23</f>
        <v>150</v>
      </c>
      <c r="C8" s="4" t="s">
        <v>46</v>
      </c>
      <c r="D8" s="6" t="s">
        <v>45</v>
      </c>
      <c r="E8" s="10" t="s">
        <v>30</v>
      </c>
      <c r="F8" s="19" t="s">
        <v>29</v>
      </c>
      <c r="G8" s="59">
        <f>I8^2*150</f>
        <v>6.0000000000000005E-2</v>
      </c>
      <c r="H8" t="s">
        <v>69</v>
      </c>
      <c r="I8" s="49">
        <f>20/1000</f>
        <v>0.02</v>
      </c>
      <c r="J8" t="s">
        <v>38</v>
      </c>
    </row>
    <row r="9" spans="1:10" x14ac:dyDescent="0.35">
      <c r="A9" s="31" t="s">
        <v>16</v>
      </c>
      <c r="B9" s="5">
        <v>0</v>
      </c>
      <c r="C9" s="28" t="s">
        <v>47</v>
      </c>
      <c r="D9" s="6" t="s">
        <v>48</v>
      </c>
      <c r="E9" s="10" t="s">
        <v>30</v>
      </c>
      <c r="F9" s="19" t="s">
        <v>29</v>
      </c>
      <c r="G9" s="35"/>
    </row>
    <row r="10" spans="1:10" x14ac:dyDescent="0.35">
      <c r="A10" s="31" t="s">
        <v>60</v>
      </c>
      <c r="B10" s="57" t="str">
        <f>B30</f>
        <v>4.7k</v>
      </c>
      <c r="C10" s="4" t="s">
        <v>75</v>
      </c>
      <c r="D10" s="6" t="s">
        <v>76</v>
      </c>
      <c r="F10" s="19" t="s">
        <v>29</v>
      </c>
      <c r="G10" s="58">
        <f>I10^2/4700</f>
        <v>5.3191489361702126E-3</v>
      </c>
      <c r="H10" t="s">
        <v>69</v>
      </c>
      <c r="I10">
        <v>5</v>
      </c>
      <c r="J10" t="s">
        <v>40</v>
      </c>
    </row>
    <row r="11" spans="1:10" x14ac:dyDescent="0.35">
      <c r="A11" s="31" t="s">
        <v>61</v>
      </c>
      <c r="B11" s="57" t="str">
        <f>B31</f>
        <v>9.1k</v>
      </c>
      <c r="C11" s="4" t="s">
        <v>77</v>
      </c>
      <c r="D11" s="6" t="s">
        <v>78</v>
      </c>
      <c r="F11" s="19" t="s">
        <v>29</v>
      </c>
      <c r="G11" s="58">
        <f>I11^2/9100</f>
        <v>1.1967032967032966E-3</v>
      </c>
      <c r="H11" t="s">
        <v>69</v>
      </c>
      <c r="I11">
        <v>3.3</v>
      </c>
      <c r="J11" t="s">
        <v>40</v>
      </c>
    </row>
    <row r="12" spans="1:10" x14ac:dyDescent="0.35">
      <c r="A12" s="36" t="s">
        <v>32</v>
      </c>
      <c r="B12" s="29" t="s">
        <v>33</v>
      </c>
      <c r="C12" s="63" t="s">
        <v>95</v>
      </c>
      <c r="D12" s="27" t="s">
        <v>93</v>
      </c>
      <c r="E12" s="26" t="s">
        <v>30</v>
      </c>
      <c r="F12" t="s">
        <v>94</v>
      </c>
      <c r="G12" s="45" t="s">
        <v>79</v>
      </c>
    </row>
    <row r="13" spans="1:10" x14ac:dyDescent="0.35">
      <c r="A13" s="37" t="s">
        <v>17</v>
      </c>
      <c r="B13" s="12" t="s">
        <v>18</v>
      </c>
      <c r="C13" s="12" t="s">
        <v>35</v>
      </c>
      <c r="D13" s="13" t="s">
        <v>34</v>
      </c>
      <c r="E13" s="18" t="s">
        <v>30</v>
      </c>
      <c r="F13" s="21" t="s">
        <v>29</v>
      </c>
      <c r="G13" s="47"/>
    </row>
    <row r="14" spans="1:10" ht="15" thickBot="1" x14ac:dyDescent="0.4">
      <c r="A14" s="38" t="s">
        <v>28</v>
      </c>
      <c r="B14" s="39" t="s">
        <v>19</v>
      </c>
      <c r="C14" s="40">
        <v>782631222</v>
      </c>
      <c r="D14" s="41" t="s">
        <v>31</v>
      </c>
      <c r="E14" s="14" t="s">
        <v>30</v>
      </c>
      <c r="F14" s="43" t="s">
        <v>29</v>
      </c>
      <c r="G14" s="44"/>
    </row>
    <row r="15" spans="1:10" x14ac:dyDescent="0.35">
      <c r="A15"/>
      <c r="B15"/>
      <c r="C15"/>
      <c r="D15"/>
      <c r="F15"/>
    </row>
    <row r="16" spans="1:10" ht="15" thickBot="1" x14ac:dyDescent="0.4">
      <c r="A16"/>
      <c r="B16"/>
      <c r="C16"/>
      <c r="D16"/>
      <c r="F16"/>
    </row>
    <row r="17" spans="1:7" x14ac:dyDescent="0.35">
      <c r="A17" s="73" t="s">
        <v>36</v>
      </c>
      <c r="B17" s="75"/>
      <c r="C17" s="74"/>
      <c r="D17"/>
      <c r="E17" s="70"/>
      <c r="F17" s="70"/>
      <c r="G17" s="70"/>
    </row>
    <row r="18" spans="1:7" x14ac:dyDescent="0.35">
      <c r="A18" s="76" t="s">
        <v>15</v>
      </c>
      <c r="B18" s="77"/>
      <c r="C18" s="78"/>
      <c r="D18"/>
      <c r="F18"/>
    </row>
    <row r="19" spans="1:7" ht="29" x14ac:dyDescent="0.35">
      <c r="A19" s="51" t="s">
        <v>37</v>
      </c>
      <c r="B19" s="49">
        <f>20/1000</f>
        <v>0.02</v>
      </c>
      <c r="C19" s="35" t="s">
        <v>38</v>
      </c>
      <c r="D19"/>
      <c r="E19" s="62"/>
      <c r="F19"/>
    </row>
    <row r="20" spans="1:7" ht="29" x14ac:dyDescent="0.35">
      <c r="A20" s="51" t="s">
        <v>39</v>
      </c>
      <c r="B20" s="50">
        <v>2</v>
      </c>
      <c r="C20" s="35" t="s">
        <v>40</v>
      </c>
      <c r="D20"/>
      <c r="E20" s="70"/>
      <c r="F20" s="70"/>
      <c r="G20" s="70"/>
    </row>
    <row r="21" spans="1:7" x14ac:dyDescent="0.35">
      <c r="A21" s="52" t="s">
        <v>43</v>
      </c>
      <c r="B21" s="50">
        <v>5</v>
      </c>
      <c r="C21" s="35" t="s">
        <v>40</v>
      </c>
      <c r="D21"/>
      <c r="F21"/>
    </row>
    <row r="22" spans="1:7" x14ac:dyDescent="0.35">
      <c r="A22" s="52"/>
      <c r="B22"/>
      <c r="C22" s="35"/>
      <c r="D22"/>
      <c r="F22"/>
    </row>
    <row r="23" spans="1:7" x14ac:dyDescent="0.35">
      <c r="A23" s="37" t="s">
        <v>44</v>
      </c>
      <c r="B23" s="18">
        <f>(B21-B20)/B19</f>
        <v>150</v>
      </c>
      <c r="C23" s="53" t="s">
        <v>68</v>
      </c>
      <c r="D23"/>
      <c r="F23"/>
    </row>
    <row r="24" spans="1:7" x14ac:dyDescent="0.35">
      <c r="A24" s="52"/>
      <c r="B24"/>
      <c r="C24" s="35"/>
      <c r="D24"/>
      <c r="F24"/>
    </row>
    <row r="25" spans="1:7" x14ac:dyDescent="0.35">
      <c r="A25" s="76" t="s">
        <v>62</v>
      </c>
      <c r="B25" s="77"/>
      <c r="C25" s="78"/>
      <c r="D25"/>
      <c r="F25"/>
    </row>
    <row r="26" spans="1:7" x14ac:dyDescent="0.35">
      <c r="A26" s="52" t="s">
        <v>63</v>
      </c>
      <c r="B26">
        <v>5</v>
      </c>
      <c r="C26" s="35" t="s">
        <v>40</v>
      </c>
      <c r="D26"/>
      <c r="F26"/>
    </row>
    <row r="27" spans="1:7" x14ac:dyDescent="0.35">
      <c r="A27" s="52" t="s">
        <v>64</v>
      </c>
      <c r="B27">
        <v>3.3</v>
      </c>
      <c r="C27" s="35" t="s">
        <v>40</v>
      </c>
      <c r="D27"/>
      <c r="F27"/>
    </row>
    <row r="28" spans="1:7" ht="27" customHeight="1" x14ac:dyDescent="0.35">
      <c r="A28" s="52" t="s">
        <v>65</v>
      </c>
      <c r="B28" s="79" t="s">
        <v>66</v>
      </c>
      <c r="C28" s="80"/>
      <c r="D28"/>
      <c r="F28"/>
    </row>
    <row r="29" spans="1:7" ht="28.25" customHeight="1" x14ac:dyDescent="0.35">
      <c r="A29" s="52"/>
      <c r="B29" s="71" t="s">
        <v>67</v>
      </c>
      <c r="C29" s="72"/>
      <c r="D29"/>
      <c r="F29"/>
    </row>
    <row r="30" spans="1:7" x14ac:dyDescent="0.35">
      <c r="A30" s="52" t="s">
        <v>12</v>
      </c>
      <c r="B30" t="s">
        <v>74</v>
      </c>
      <c r="C30" s="35" t="s">
        <v>68</v>
      </c>
      <c r="D30"/>
      <c r="E30" s="70"/>
      <c r="F30" s="70"/>
      <c r="G30" s="70"/>
    </row>
    <row r="31" spans="1:7" ht="15" thickBot="1" x14ac:dyDescent="0.4">
      <c r="A31" s="54" t="s">
        <v>13</v>
      </c>
      <c r="B31" s="42" t="s">
        <v>73</v>
      </c>
      <c r="C31" s="44" t="s">
        <v>68</v>
      </c>
      <c r="D31"/>
      <c r="F31"/>
    </row>
    <row r="32" spans="1:7" ht="15" thickBot="1" x14ac:dyDescent="0.4">
      <c r="A32"/>
      <c r="B32"/>
      <c r="C32"/>
      <c r="D32"/>
      <c r="F32"/>
    </row>
    <row r="33" spans="1:6" x14ac:dyDescent="0.35">
      <c r="A33" s="64" t="s">
        <v>90</v>
      </c>
      <c r="B33" s="65"/>
      <c r="C33" s="66"/>
      <c r="D33"/>
      <c r="F33"/>
    </row>
    <row r="34" spans="1:6" ht="29" x14ac:dyDescent="0.35">
      <c r="A34" s="51" t="s">
        <v>80</v>
      </c>
      <c r="B34">
        <v>3.3</v>
      </c>
      <c r="C34" s="35" t="s">
        <v>91</v>
      </c>
      <c r="D34"/>
      <c r="F34"/>
    </row>
    <row r="35" spans="1:6" ht="29" x14ac:dyDescent="0.35">
      <c r="A35" s="51" t="s">
        <v>81</v>
      </c>
      <c r="B35">
        <v>0.6</v>
      </c>
      <c r="C35" s="35" t="s">
        <v>91</v>
      </c>
      <c r="D35"/>
      <c r="F35"/>
    </row>
    <row r="36" spans="1:6" ht="29" x14ac:dyDescent="0.35">
      <c r="A36" s="51" t="s">
        <v>82</v>
      </c>
      <c r="B36">
        <f>0.65/1000000000000</f>
        <v>6.5000000000000006E-13</v>
      </c>
      <c r="C36" s="35" t="s">
        <v>88</v>
      </c>
      <c r="D36"/>
      <c r="F36"/>
    </row>
    <row r="37" spans="1:6" ht="43.5" x14ac:dyDescent="0.35">
      <c r="A37" s="51" t="s">
        <v>83</v>
      </c>
      <c r="B37" s="60">
        <f>300/1000000000</f>
        <v>2.9999999999999999E-7</v>
      </c>
      <c r="C37" s="35" t="s">
        <v>87</v>
      </c>
      <c r="D37"/>
      <c r="F37"/>
    </row>
    <row r="38" spans="1:6" ht="29" x14ac:dyDescent="0.35">
      <c r="A38" s="51" t="s">
        <v>84</v>
      </c>
      <c r="B38" s="60">
        <f>3/1000</f>
        <v>3.0000000000000001E-3</v>
      </c>
      <c r="C38" s="35" t="s">
        <v>89</v>
      </c>
      <c r="D38"/>
      <c r="F38"/>
    </row>
    <row r="39" spans="1:6" x14ac:dyDescent="0.35">
      <c r="A39" s="52"/>
      <c r="B39"/>
      <c r="C39" s="35"/>
      <c r="D39"/>
      <c r="F39"/>
    </row>
    <row r="40" spans="1:6" x14ac:dyDescent="0.35">
      <c r="A40" s="51" t="s">
        <v>85</v>
      </c>
      <c r="B40">
        <f>(B34-B35)/B38</f>
        <v>899.99999999999989</v>
      </c>
      <c r="C40" s="35" t="s">
        <v>68</v>
      </c>
      <c r="D40"/>
      <c r="F40"/>
    </row>
    <row r="41" spans="1:6" ht="15" thickBot="1" x14ac:dyDescent="0.4">
      <c r="A41" s="61" t="s">
        <v>86</v>
      </c>
      <c r="B41" s="42">
        <f>B37/(0.8473*B36)</f>
        <v>544716.70192194195</v>
      </c>
      <c r="C41" s="44" t="s">
        <v>68</v>
      </c>
      <c r="D41"/>
      <c r="F41"/>
    </row>
    <row r="42" spans="1:6" ht="15" thickBot="1" x14ac:dyDescent="0.4">
      <c r="A42" s="67" t="s">
        <v>92</v>
      </c>
      <c r="B42" s="68"/>
      <c r="C42" s="69"/>
      <c r="D42"/>
      <c r="F42"/>
    </row>
    <row r="43" spans="1:6" x14ac:dyDescent="0.35">
      <c r="A43"/>
      <c r="B43"/>
      <c r="C43"/>
      <c r="D43"/>
      <c r="F43"/>
    </row>
    <row r="44" spans="1:6" x14ac:dyDescent="0.35">
      <c r="A44"/>
      <c r="B44"/>
      <c r="C44"/>
      <c r="D44"/>
      <c r="F44"/>
    </row>
    <row r="45" spans="1:6" x14ac:dyDescent="0.35">
      <c r="A45"/>
      <c r="B45"/>
      <c r="C45"/>
      <c r="D45"/>
      <c r="F45"/>
    </row>
    <row r="46" spans="1:6" x14ac:dyDescent="0.35">
      <c r="A46"/>
      <c r="B46"/>
      <c r="C46"/>
      <c r="D46"/>
      <c r="F46"/>
    </row>
    <row r="47" spans="1:6" x14ac:dyDescent="0.35">
      <c r="A47"/>
      <c r="B47"/>
      <c r="C47"/>
      <c r="D47"/>
      <c r="F47"/>
    </row>
    <row r="48" spans="1:6" x14ac:dyDescent="0.35">
      <c r="A48"/>
      <c r="B48"/>
      <c r="C48"/>
      <c r="D48"/>
      <c r="F48"/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</sheetData>
  <mergeCells count="11">
    <mergeCell ref="E1:F1"/>
    <mergeCell ref="A17:C17"/>
    <mergeCell ref="A18:C18"/>
    <mergeCell ref="A25:C25"/>
    <mergeCell ref="B28:C28"/>
    <mergeCell ref="A33:C33"/>
    <mergeCell ref="A42:C42"/>
    <mergeCell ref="E17:G17"/>
    <mergeCell ref="E20:G20"/>
    <mergeCell ref="E30:G30"/>
    <mergeCell ref="B29:C29"/>
  </mergeCells>
  <phoneticPr fontId="5" type="noConversion"/>
  <hyperlinks>
    <hyperlink ref="D2" r:id="rId1" xr:uid="{DBA75FE5-EE62-4CC7-B174-7C2859455A7F}"/>
    <hyperlink ref="D3" r:id="rId2" xr:uid="{E2E41FD9-C151-4365-95EC-0AE6B314C413}"/>
    <hyperlink ref="D4" r:id="rId3" xr:uid="{F6F32F23-3013-4649-AC0D-15BAD1C59EF1}"/>
    <hyperlink ref="D5" r:id="rId4" xr:uid="{2CFC3D6A-3B05-476F-87E8-6B07B744C023}"/>
    <hyperlink ref="D6" r:id="rId5" xr:uid="{84472B6B-2AC4-4868-8D16-8873FB7DCCC1}"/>
    <hyperlink ref="D14" r:id="rId6" xr:uid="{ABC4B933-81A2-49CA-AB33-83B6FBA547B6}"/>
    <hyperlink ref="D7" r:id="rId7" xr:uid="{578DEFEB-7902-433A-8FE3-458F1B0D5DD8}"/>
    <hyperlink ref="D9" r:id="rId8" xr:uid="{FFB28031-356A-4A42-B312-183864C21486}"/>
    <hyperlink ref="D13" r:id="rId9" xr:uid="{7D408AB7-5E39-4605-8165-6129B08268E2}"/>
    <hyperlink ref="D8" r:id="rId10" xr:uid="{E18C1D97-785A-4BFB-B430-0FE4F1760AD4}"/>
    <hyperlink ref="B28" r:id="rId11" xr:uid="{9C0A6639-C871-408D-966C-13E9BA6507AF}"/>
    <hyperlink ref="D10" r:id="rId12" xr:uid="{D6CEFF03-2ED1-46C2-A65E-B16D7407B581}"/>
    <hyperlink ref="D11" r:id="rId13" xr:uid="{D5C2F5CE-13AA-469E-A72A-CC72407E23E1}"/>
  </hyperlinks>
  <pageMargins left="0.7" right="0.7" top="0.75" bottom="0.75" header="0.3" footer="0.3"/>
  <pageSetup paperSize="9" orientation="portrait" r:id="rId14"/>
  <ignoredErrors>
    <ignoredError sqref="F2:F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Bányi</dc:creator>
  <cp:lastModifiedBy>Nyuli Barnabás</cp:lastModifiedBy>
  <dcterms:created xsi:type="dcterms:W3CDTF">2024-11-04T19:38:21Z</dcterms:created>
  <dcterms:modified xsi:type="dcterms:W3CDTF">2024-11-15T18:51:05Z</dcterms:modified>
</cp:coreProperties>
</file>