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ENVY dv7\Desktop\New x\"/>
    </mc:Choice>
  </mc:AlternateContent>
  <xr:revisionPtr revIDLastSave="0" documentId="8_{F591C9D2-5AAD-4A17-8C36-22DE12B83423}" xr6:coauthVersionLast="47" xr6:coauthVersionMax="47" xr10:uidLastSave="{00000000-0000-0000-0000-000000000000}"/>
  <bookViews>
    <workbookView xWindow="-120" yWindow="-120" windowWidth="24240" windowHeight="13140" firstSheet="3" activeTab="3" xr2:uid="{26D4546B-D2A1-4444-8EAF-A6228F96F0C1}"/>
  </bookViews>
  <sheets>
    <sheet name="MAIN TABLE" sheetId="17" r:id="rId1"/>
    <sheet name="Sheet2" sheetId="24" state="hidden" r:id="rId2"/>
    <sheet name="salesperson by revenue" sheetId="23" r:id="rId3"/>
    <sheet name="products details (geo)" sheetId="27" r:id="rId4"/>
    <sheet name="top 5 vs bottom 5 salespersons" sheetId="28" r:id="rId5"/>
    <sheet name="salespersons details" sheetId="29" r:id="rId6"/>
    <sheet name="Sheet6" sheetId="30" r:id="rId7"/>
    <sheet name="REPORT" sheetId="25" r:id="rId8"/>
  </sheets>
  <definedNames>
    <definedName name="_xlchart.v1.0" hidden="1">'MAIN TABLE'!$D$1</definedName>
    <definedName name="_xlchart.v1.1" hidden="1">'MAIN TABLE'!$D$2:$D$301</definedName>
    <definedName name="Slicer_Geography">#N/A</definedName>
  </definedNames>
  <calcPr calcId="18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24" l="1"/>
  <c r="F28" i="24"/>
  <c r="F29" i="24"/>
  <c r="F30" i="24"/>
  <c r="F31" i="24"/>
  <c r="F32" i="24"/>
  <c r="F33" i="24"/>
  <c r="F34" i="24"/>
  <c r="F35" i="24"/>
  <c r="F36" i="24"/>
  <c r="E28" i="24"/>
  <c r="E29" i="24"/>
  <c r="E30" i="24"/>
  <c r="E31" i="24"/>
  <c r="E32" i="24"/>
  <c r="E33" i="24"/>
  <c r="E34" i="24"/>
  <c r="E35" i="24"/>
  <c r="E36" i="24"/>
  <c r="E27" i="24"/>
  <c r="A17" i="24"/>
  <c r="A7" i="24"/>
  <c r="A22" i="25"/>
  <c r="A12" i="25"/>
  <c r="A17" i="25"/>
  <c r="A7" i="25"/>
  <c r="G2" i="17" l="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F34" i="17"/>
  <c r="F98" i="17"/>
  <c r="F162" i="17"/>
  <c r="F226" i="17"/>
  <c r="F290" i="17"/>
  <c r="F91" i="17"/>
  <c r="F251" i="17"/>
  <c r="F28" i="17"/>
  <c r="F92" i="17"/>
  <c r="F156" i="17"/>
  <c r="F220" i="17"/>
  <c r="F29" i="17"/>
  <c r="F93" i="17"/>
  <c r="F157" i="17"/>
  <c r="F221" i="17"/>
  <c r="F14" i="17"/>
  <c r="F78" i="17"/>
  <c r="F142" i="17"/>
  <c r="F206" i="17"/>
  <c r="F270" i="17"/>
  <c r="F55" i="17"/>
  <c r="F119" i="17"/>
  <c r="F183" i="17"/>
  <c r="F247" i="17"/>
  <c r="F136" i="17"/>
  <c r="F264" i="17"/>
  <c r="F269" i="17"/>
  <c r="F56" i="17"/>
  <c r="F128" i="17"/>
  <c r="F256" i="17"/>
  <c r="F292" i="17"/>
  <c r="F57" i="17"/>
  <c r="F121" i="17"/>
  <c r="F185" i="17"/>
  <c r="F249" i="17"/>
  <c r="F27" i="17"/>
  <c r="F42" i="17"/>
  <c r="F106" i="17"/>
  <c r="F170" i="17"/>
  <c r="F234" i="17"/>
  <c r="F298" i="17"/>
  <c r="F107" i="17"/>
  <c r="F283" i="17"/>
  <c r="F36" i="17"/>
  <c r="F100" i="17"/>
  <c r="F164" i="17"/>
  <c r="F228" i="17"/>
  <c r="F37" i="17"/>
  <c r="F101" i="17"/>
  <c r="F165" i="17"/>
  <c r="F229" i="17"/>
  <c r="F22" i="17"/>
  <c r="F86" i="17"/>
  <c r="F150" i="17"/>
  <c r="F214" i="17"/>
  <c r="F278" i="17"/>
  <c r="F63" i="17"/>
  <c r="F127" i="17"/>
  <c r="F191" i="17"/>
  <c r="F255" i="17"/>
  <c r="F152" i="17"/>
  <c r="F280" i="17"/>
  <c r="F294" i="17"/>
  <c r="F64" i="17"/>
  <c r="F144" i="17"/>
  <c r="F272" i="17"/>
  <c r="F301" i="17"/>
  <c r="F65" i="17"/>
  <c r="F129" i="17"/>
  <c r="F193" i="17"/>
  <c r="F257" i="17"/>
  <c r="F43" i="17"/>
  <c r="F179" i="17"/>
  <c r="F281" i="17"/>
  <c r="F275" i="17"/>
  <c r="F50" i="17"/>
  <c r="F114" i="17"/>
  <c r="F178" i="17"/>
  <c r="F242" i="17"/>
  <c r="F3" i="17"/>
  <c r="F123" i="17"/>
  <c r="F244" i="17"/>
  <c r="F44" i="17"/>
  <c r="F108" i="17"/>
  <c r="F172" i="17"/>
  <c r="F252" i="17"/>
  <c r="F45" i="17"/>
  <c r="F109" i="17"/>
  <c r="F173" i="17"/>
  <c r="F237" i="17"/>
  <c r="F30" i="17"/>
  <c r="F94" i="17"/>
  <c r="F158" i="17"/>
  <c r="F222" i="17"/>
  <c r="F7" i="17"/>
  <c r="F71" i="17"/>
  <c r="F135" i="17"/>
  <c r="F199" i="17"/>
  <c r="F263" i="17"/>
  <c r="F168" i="17"/>
  <c r="F296" i="17"/>
  <c r="F8" i="17"/>
  <c r="F72" i="17"/>
  <c r="F160" i="17"/>
  <c r="F288" i="17"/>
  <c r="F9" i="17"/>
  <c r="F73" i="17"/>
  <c r="F137" i="17"/>
  <c r="F201" i="17"/>
  <c r="F265" i="17"/>
  <c r="F67" i="17"/>
  <c r="F211" i="17"/>
  <c r="F58" i="17"/>
  <c r="F122" i="17"/>
  <c r="F186" i="17"/>
  <c r="F250" i="17"/>
  <c r="F19" i="17"/>
  <c r="F139" i="17"/>
  <c r="F276" i="17"/>
  <c r="F52" i="17"/>
  <c r="F116" i="17"/>
  <c r="F180" i="17"/>
  <c r="F300" i="17"/>
  <c r="F53" i="17"/>
  <c r="F117" i="17"/>
  <c r="F181" i="17"/>
  <c r="F245" i="17"/>
  <c r="F38" i="17"/>
  <c r="F102" i="17"/>
  <c r="F166" i="17"/>
  <c r="F230" i="17"/>
  <c r="F15" i="17"/>
  <c r="F79" i="17"/>
  <c r="F143" i="17"/>
  <c r="F207" i="17"/>
  <c r="F271" i="17"/>
  <c r="F184" i="17"/>
  <c r="F203" i="17"/>
  <c r="F16" i="17"/>
  <c r="F80" i="17"/>
  <c r="F176" i="17"/>
  <c r="F187" i="17"/>
  <c r="F17" i="17"/>
  <c r="F81" i="17"/>
  <c r="F145" i="17"/>
  <c r="F209" i="17"/>
  <c r="F273" i="17"/>
  <c r="F83" i="17"/>
  <c r="F243" i="17"/>
  <c r="F2" i="17"/>
  <c r="F66" i="17"/>
  <c r="F130" i="17"/>
  <c r="F194" i="17"/>
  <c r="F258" i="17"/>
  <c r="F35" i="17"/>
  <c r="F155" i="17"/>
  <c r="F277" i="17"/>
  <c r="F60" i="17"/>
  <c r="F124" i="17"/>
  <c r="F188" i="17"/>
  <c r="F286" i="17"/>
  <c r="F61" i="17"/>
  <c r="F125" i="17"/>
  <c r="F189" i="17"/>
  <c r="F253" i="17"/>
  <c r="F46" i="17"/>
  <c r="F110" i="17"/>
  <c r="F174" i="17"/>
  <c r="F238" i="17"/>
  <c r="F23" i="17"/>
  <c r="F87" i="17"/>
  <c r="F151" i="17"/>
  <c r="F215" i="17"/>
  <c r="F279" i="17"/>
  <c r="F200" i="17"/>
  <c r="F235" i="17"/>
  <c r="F24" i="17"/>
  <c r="F88" i="17"/>
  <c r="F192" i="17"/>
  <c r="F227" i="17"/>
  <c r="F25" i="17"/>
  <c r="F89" i="17"/>
  <c r="F153" i="17"/>
  <c r="F217" i="17"/>
  <c r="F99" i="17"/>
  <c r="F10" i="17"/>
  <c r="F74" i="17"/>
  <c r="F138" i="17"/>
  <c r="F202" i="17"/>
  <c r="F266" i="17"/>
  <c r="F51" i="17"/>
  <c r="F171" i="17"/>
  <c r="F4" i="17"/>
  <c r="F68" i="17"/>
  <c r="F132" i="17"/>
  <c r="F196" i="17"/>
  <c r="F5" i="17"/>
  <c r="F69" i="17"/>
  <c r="F133" i="17"/>
  <c r="F197" i="17"/>
  <c r="F261" i="17"/>
  <c r="F54" i="17"/>
  <c r="F118" i="17"/>
  <c r="F182" i="17"/>
  <c r="F246" i="17"/>
  <c r="F31" i="17"/>
  <c r="F95" i="17"/>
  <c r="F159" i="17"/>
  <c r="F223" i="17"/>
  <c r="F287" i="17"/>
  <c r="F216" i="17"/>
  <c r="F267" i="17"/>
  <c r="F32" i="17"/>
  <c r="F96" i="17"/>
  <c r="F208" i="17"/>
  <c r="F259" i="17"/>
  <c r="F33" i="17"/>
  <c r="F97" i="17"/>
  <c r="F161" i="17"/>
  <c r="F225" i="17"/>
  <c r="F289" i="17"/>
  <c r="F115" i="17"/>
  <c r="F236" i="17"/>
  <c r="F163" i="17"/>
  <c r="F18" i="17"/>
  <c r="F82" i="17"/>
  <c r="F146" i="17"/>
  <c r="F210" i="17"/>
  <c r="F274" i="17"/>
  <c r="F59" i="17"/>
  <c r="F195" i="17"/>
  <c r="F12" i="17"/>
  <c r="F76" i="17"/>
  <c r="F140" i="17"/>
  <c r="F204" i="17"/>
  <c r="F13" i="17"/>
  <c r="F77" i="17"/>
  <c r="F141" i="17"/>
  <c r="F205" i="17"/>
  <c r="F285" i="17"/>
  <c r="F62" i="17"/>
  <c r="F126" i="17"/>
  <c r="F190" i="17"/>
  <c r="F254" i="17"/>
  <c r="F39" i="17"/>
  <c r="F103" i="17"/>
  <c r="F167" i="17"/>
  <c r="F231" i="17"/>
  <c r="F295" i="17"/>
  <c r="F232" i="17"/>
  <c r="F299" i="17"/>
  <c r="F40" i="17"/>
  <c r="F104" i="17"/>
  <c r="F224" i="17"/>
  <c r="F291" i="17"/>
  <c r="F41" i="17"/>
  <c r="F105" i="17"/>
  <c r="F169" i="17"/>
  <c r="F233" i="17"/>
  <c r="F297" i="17"/>
  <c r="F131" i="17"/>
  <c r="F284" i="17"/>
  <c r="F26" i="17"/>
  <c r="F90" i="17"/>
  <c r="F154" i="17"/>
  <c r="F218" i="17"/>
  <c r="F282" i="17"/>
  <c r="F75" i="17"/>
  <c r="F219" i="17"/>
  <c r="F20" i="17"/>
  <c r="F84" i="17"/>
  <c r="F148" i="17"/>
  <c r="F212" i="17"/>
  <c r="F21" i="17"/>
  <c r="F85" i="17"/>
  <c r="F149" i="17"/>
  <c r="F213" i="17"/>
  <c r="F6" i="17"/>
  <c r="F70" i="17"/>
  <c r="F134" i="17"/>
  <c r="F198" i="17"/>
  <c r="F262" i="17"/>
  <c r="F47" i="17"/>
  <c r="F111" i="17"/>
  <c r="F175" i="17"/>
  <c r="F239" i="17"/>
  <c r="F112" i="17"/>
  <c r="F248" i="17"/>
  <c r="F268" i="17"/>
  <c r="F48" i="17"/>
  <c r="F120" i="17"/>
  <c r="F240" i="17"/>
  <c r="F260" i="17"/>
  <c r="F49" i="17"/>
  <c r="F113" i="17"/>
  <c r="F177" i="17"/>
  <c r="F241" i="17"/>
  <c r="F11" i="17"/>
  <c r="F147" i="17"/>
  <c r="F293" i="17"/>
  <c r="H290" i="17" l="1"/>
  <c r="I290" i="17" s="1"/>
  <c r="H265" i="17"/>
  <c r="I265" i="17" s="1"/>
  <c r="H209" i="17"/>
  <c r="I209" i="17" s="1"/>
  <c r="H169" i="17"/>
  <c r="I169" i="17" s="1"/>
  <c r="H137" i="17"/>
  <c r="I137" i="17" s="1"/>
  <c r="H97" i="17"/>
  <c r="I97" i="17" s="1"/>
  <c r="H73" i="17"/>
  <c r="I73" i="17" s="1"/>
  <c r="H49" i="17"/>
  <c r="I49" i="17" s="1"/>
  <c r="H41" i="17"/>
  <c r="I41" i="17" s="1"/>
  <c r="H25" i="17"/>
  <c r="I25" i="17" s="1"/>
  <c r="H17" i="17"/>
  <c r="I17" i="17" s="1"/>
  <c r="H9" i="17"/>
  <c r="I9" i="17" s="1"/>
  <c r="H296" i="17"/>
  <c r="I296" i="17" s="1"/>
  <c r="H288" i="17"/>
  <c r="I288" i="17" s="1"/>
  <c r="H280" i="17"/>
  <c r="I280" i="17" s="1"/>
  <c r="H272" i="17"/>
  <c r="I272" i="17" s="1"/>
  <c r="H264" i="17"/>
  <c r="I264" i="17" s="1"/>
  <c r="H256" i="17"/>
  <c r="I256" i="17" s="1"/>
  <c r="H248" i="17"/>
  <c r="I248" i="17" s="1"/>
  <c r="H240" i="17"/>
  <c r="I240" i="17" s="1"/>
  <c r="H232" i="17"/>
  <c r="I232" i="17" s="1"/>
  <c r="H224" i="17"/>
  <c r="I224" i="17" s="1"/>
  <c r="H216" i="17"/>
  <c r="I216" i="17" s="1"/>
  <c r="H208" i="17"/>
  <c r="I208" i="17" s="1"/>
  <c r="H200" i="17"/>
  <c r="I200" i="17" s="1"/>
  <c r="H192" i="17"/>
  <c r="I192" i="17" s="1"/>
  <c r="H184" i="17"/>
  <c r="I184" i="17" s="1"/>
  <c r="H176" i="17"/>
  <c r="I176" i="17" s="1"/>
  <c r="H168" i="17"/>
  <c r="I168" i="17" s="1"/>
  <c r="H160" i="17"/>
  <c r="I160" i="17" s="1"/>
  <c r="H152" i="17"/>
  <c r="I152" i="17" s="1"/>
  <c r="H144" i="17"/>
  <c r="I144" i="17" s="1"/>
  <c r="H136" i="17"/>
  <c r="I136" i="17" s="1"/>
  <c r="H128" i="17"/>
  <c r="I128" i="17" s="1"/>
  <c r="H120" i="17"/>
  <c r="I120" i="17" s="1"/>
  <c r="H112" i="17"/>
  <c r="I112" i="17" s="1"/>
  <c r="H104" i="17"/>
  <c r="I104" i="17" s="1"/>
  <c r="H96" i="17"/>
  <c r="I96" i="17" s="1"/>
  <c r="H88" i="17"/>
  <c r="I88" i="17" s="1"/>
  <c r="H80" i="17"/>
  <c r="I80" i="17" s="1"/>
  <c r="H72" i="17"/>
  <c r="I72" i="17" s="1"/>
  <c r="H64" i="17"/>
  <c r="I64" i="17" s="1"/>
  <c r="H56" i="17"/>
  <c r="I56" i="17" s="1"/>
  <c r="H48" i="17"/>
  <c r="I48" i="17" s="1"/>
  <c r="H40" i="17"/>
  <c r="I40" i="17" s="1"/>
  <c r="H32" i="17"/>
  <c r="I32" i="17" s="1"/>
  <c r="H24" i="17"/>
  <c r="H16" i="17"/>
  <c r="I16" i="17" s="1"/>
  <c r="H8" i="17"/>
  <c r="I8" i="17" s="1"/>
  <c r="H281" i="17"/>
  <c r="I281" i="17" s="1"/>
  <c r="H225" i="17"/>
  <c r="I225" i="17" s="1"/>
  <c r="H161" i="17"/>
  <c r="I161" i="17" s="1"/>
  <c r="H129" i="17"/>
  <c r="I129" i="17" s="1"/>
  <c r="H89" i="17"/>
  <c r="I89" i="17" s="1"/>
  <c r="H57" i="17"/>
  <c r="I57" i="17" s="1"/>
  <c r="H33" i="17"/>
  <c r="I33" i="17" s="1"/>
  <c r="H295" i="17"/>
  <c r="I295" i="17" s="1"/>
  <c r="H287" i="17"/>
  <c r="I287" i="17" s="1"/>
  <c r="H279" i="17"/>
  <c r="I279" i="17" s="1"/>
  <c r="H271" i="17"/>
  <c r="I271" i="17" s="1"/>
  <c r="H263" i="17"/>
  <c r="I263" i="17" s="1"/>
  <c r="H255" i="17"/>
  <c r="I255" i="17" s="1"/>
  <c r="H247" i="17"/>
  <c r="I247" i="17" s="1"/>
  <c r="H239" i="17"/>
  <c r="I239" i="17" s="1"/>
  <c r="H231" i="17"/>
  <c r="I231" i="17" s="1"/>
  <c r="H223" i="17"/>
  <c r="I223" i="17" s="1"/>
  <c r="H215" i="17"/>
  <c r="I215" i="17" s="1"/>
  <c r="H207" i="17"/>
  <c r="I207" i="17" s="1"/>
  <c r="H199" i="17"/>
  <c r="I199" i="17" s="1"/>
  <c r="H191" i="17"/>
  <c r="I191" i="17" s="1"/>
  <c r="H183" i="17"/>
  <c r="I183" i="17" s="1"/>
  <c r="H175" i="17"/>
  <c r="I175" i="17" s="1"/>
  <c r="H167" i="17"/>
  <c r="I167" i="17" s="1"/>
  <c r="H159" i="17"/>
  <c r="I159" i="17" s="1"/>
  <c r="H151" i="17"/>
  <c r="I151" i="17" s="1"/>
  <c r="H143" i="17"/>
  <c r="I143" i="17" s="1"/>
  <c r="H135" i="17"/>
  <c r="I135" i="17" s="1"/>
  <c r="H127" i="17"/>
  <c r="I127" i="17" s="1"/>
  <c r="H119" i="17"/>
  <c r="I119" i="17" s="1"/>
  <c r="H111" i="17"/>
  <c r="I111" i="17" s="1"/>
  <c r="H103" i="17"/>
  <c r="I103" i="17" s="1"/>
  <c r="H95" i="17"/>
  <c r="I95" i="17" s="1"/>
  <c r="H87" i="17"/>
  <c r="I87" i="17" s="1"/>
  <c r="H79" i="17"/>
  <c r="I79" i="17" s="1"/>
  <c r="H71" i="17"/>
  <c r="I71" i="17" s="1"/>
  <c r="H63" i="17"/>
  <c r="I63" i="17" s="1"/>
  <c r="H55" i="17"/>
  <c r="I55" i="17" s="1"/>
  <c r="H47" i="17"/>
  <c r="I47" i="17" s="1"/>
  <c r="H39" i="17"/>
  <c r="I39" i="17" s="1"/>
  <c r="H31" i="17"/>
  <c r="I31" i="17" s="1"/>
  <c r="H23" i="17"/>
  <c r="I23" i="17" s="1"/>
  <c r="H15" i="17"/>
  <c r="I15" i="17" s="1"/>
  <c r="H7" i="17"/>
  <c r="I7" i="17" s="1"/>
  <c r="H273" i="17"/>
  <c r="I273" i="17" s="1"/>
  <c r="H233" i="17"/>
  <c r="I233" i="17" s="1"/>
  <c r="H185" i="17"/>
  <c r="I185" i="17" s="1"/>
  <c r="H145" i="17"/>
  <c r="I145" i="17" s="1"/>
  <c r="H81" i="17"/>
  <c r="I81" i="17" s="1"/>
  <c r="H294" i="17"/>
  <c r="I294" i="17" s="1"/>
  <c r="H286" i="17"/>
  <c r="I286" i="17" s="1"/>
  <c r="H278" i="17"/>
  <c r="I278" i="17" s="1"/>
  <c r="H270" i="17"/>
  <c r="I270" i="17" s="1"/>
  <c r="H262" i="17"/>
  <c r="I262" i="17" s="1"/>
  <c r="H254" i="17"/>
  <c r="I254" i="17" s="1"/>
  <c r="H246" i="17"/>
  <c r="I246" i="17" s="1"/>
  <c r="H238" i="17"/>
  <c r="I238" i="17" s="1"/>
  <c r="H230" i="17"/>
  <c r="I230" i="17" s="1"/>
  <c r="H222" i="17"/>
  <c r="I222" i="17" s="1"/>
  <c r="H214" i="17"/>
  <c r="I214" i="17" s="1"/>
  <c r="H206" i="17"/>
  <c r="I206" i="17" s="1"/>
  <c r="H198" i="17"/>
  <c r="I198" i="17" s="1"/>
  <c r="H190" i="17"/>
  <c r="I190" i="17" s="1"/>
  <c r="H182" i="17"/>
  <c r="I182" i="17" s="1"/>
  <c r="H174" i="17"/>
  <c r="I174" i="17" s="1"/>
  <c r="H166" i="17"/>
  <c r="I166" i="17" s="1"/>
  <c r="H158" i="17"/>
  <c r="I158" i="17" s="1"/>
  <c r="H150" i="17"/>
  <c r="I150" i="17" s="1"/>
  <c r="H142" i="17"/>
  <c r="I142" i="17" s="1"/>
  <c r="H134" i="17"/>
  <c r="I134" i="17" s="1"/>
  <c r="H126" i="17"/>
  <c r="I126" i="17" s="1"/>
  <c r="H118" i="17"/>
  <c r="I118" i="17" s="1"/>
  <c r="H110" i="17"/>
  <c r="I110" i="17" s="1"/>
  <c r="H102" i="17"/>
  <c r="I102" i="17" s="1"/>
  <c r="H94" i="17"/>
  <c r="I94" i="17" s="1"/>
  <c r="H86" i="17"/>
  <c r="I86" i="17" s="1"/>
  <c r="H78" i="17"/>
  <c r="I78" i="17" s="1"/>
  <c r="H70" i="17"/>
  <c r="I70" i="17" s="1"/>
  <c r="H62" i="17"/>
  <c r="I62" i="17" s="1"/>
  <c r="H54" i="17"/>
  <c r="I54" i="17" s="1"/>
  <c r="H46" i="17"/>
  <c r="I46" i="17" s="1"/>
  <c r="H38" i="17"/>
  <c r="I38" i="17" s="1"/>
  <c r="H30" i="17"/>
  <c r="I30" i="17" s="1"/>
  <c r="H22" i="17"/>
  <c r="I22" i="17" s="1"/>
  <c r="H14" i="17"/>
  <c r="I14" i="17" s="1"/>
  <c r="H6" i="17"/>
  <c r="H297" i="17"/>
  <c r="I297" i="17" s="1"/>
  <c r="H249" i="17"/>
  <c r="I249" i="17" s="1"/>
  <c r="H201" i="17"/>
  <c r="I201" i="17" s="1"/>
  <c r="H153" i="17"/>
  <c r="I153" i="17" s="1"/>
  <c r="H113" i="17"/>
  <c r="I113" i="17" s="1"/>
  <c r="H65" i="17"/>
  <c r="I65" i="17" s="1"/>
  <c r="H301" i="17"/>
  <c r="I301" i="17" s="1"/>
  <c r="H293" i="17"/>
  <c r="I293" i="17" s="1"/>
  <c r="H285" i="17"/>
  <c r="I285" i="17" s="1"/>
  <c r="H277" i="17"/>
  <c r="I277" i="17" s="1"/>
  <c r="H269" i="17"/>
  <c r="I269" i="17" s="1"/>
  <c r="H261" i="17"/>
  <c r="I261" i="17" s="1"/>
  <c r="H253" i="17"/>
  <c r="I253" i="17" s="1"/>
  <c r="H245" i="17"/>
  <c r="I245" i="17" s="1"/>
  <c r="H237" i="17"/>
  <c r="I237" i="17" s="1"/>
  <c r="H229" i="17"/>
  <c r="I229" i="17" s="1"/>
  <c r="H221" i="17"/>
  <c r="I221" i="17" s="1"/>
  <c r="H213" i="17"/>
  <c r="I213" i="17" s="1"/>
  <c r="H205" i="17"/>
  <c r="I205" i="17" s="1"/>
  <c r="H197" i="17"/>
  <c r="I197" i="17" s="1"/>
  <c r="H189" i="17"/>
  <c r="I189" i="17" s="1"/>
  <c r="H181" i="17"/>
  <c r="I181" i="17" s="1"/>
  <c r="H173" i="17"/>
  <c r="I173" i="17" s="1"/>
  <c r="H165" i="17"/>
  <c r="I165" i="17" s="1"/>
  <c r="H157" i="17"/>
  <c r="I157" i="17" s="1"/>
  <c r="H149" i="17"/>
  <c r="I149" i="17" s="1"/>
  <c r="H141" i="17"/>
  <c r="I141" i="17" s="1"/>
  <c r="H133" i="17"/>
  <c r="I133" i="17" s="1"/>
  <c r="H125" i="17"/>
  <c r="I125" i="17" s="1"/>
  <c r="H117" i="17"/>
  <c r="I117" i="17" s="1"/>
  <c r="H109" i="17"/>
  <c r="I109" i="17" s="1"/>
  <c r="H101" i="17"/>
  <c r="I101" i="17" s="1"/>
  <c r="H93" i="17"/>
  <c r="I93" i="17" s="1"/>
  <c r="H85" i="17"/>
  <c r="I85" i="17" s="1"/>
  <c r="H77" i="17"/>
  <c r="I77" i="17" s="1"/>
  <c r="H69" i="17"/>
  <c r="I69" i="17" s="1"/>
  <c r="H61" i="17"/>
  <c r="I61" i="17" s="1"/>
  <c r="H53" i="17"/>
  <c r="I53" i="17" s="1"/>
  <c r="H45" i="17"/>
  <c r="I45" i="17" s="1"/>
  <c r="H37" i="17"/>
  <c r="I37" i="17" s="1"/>
  <c r="H29" i="17"/>
  <c r="I29" i="17" s="1"/>
  <c r="H21" i="17"/>
  <c r="I21" i="17" s="1"/>
  <c r="H13" i="17"/>
  <c r="H5" i="17"/>
  <c r="H282" i="17"/>
  <c r="I282" i="17" s="1"/>
  <c r="H257" i="17"/>
  <c r="I257" i="17" s="1"/>
  <c r="H217" i="17"/>
  <c r="I217" i="17" s="1"/>
  <c r="H177" i="17"/>
  <c r="I177" i="17" s="1"/>
  <c r="H105" i="17"/>
  <c r="I105" i="17" s="1"/>
  <c r="H292" i="17"/>
  <c r="I292" i="17" s="1"/>
  <c r="H276" i="17"/>
  <c r="I276" i="17" s="1"/>
  <c r="H268" i="17"/>
  <c r="I268" i="17" s="1"/>
  <c r="H260" i="17"/>
  <c r="I260" i="17" s="1"/>
  <c r="H252" i="17"/>
  <c r="I252" i="17" s="1"/>
  <c r="H244" i="17"/>
  <c r="I244" i="17" s="1"/>
  <c r="H236" i="17"/>
  <c r="I236" i="17" s="1"/>
  <c r="H228" i="17"/>
  <c r="I228" i="17" s="1"/>
  <c r="H220" i="17"/>
  <c r="I220" i="17" s="1"/>
  <c r="H212" i="17"/>
  <c r="I212" i="17" s="1"/>
  <c r="H204" i="17"/>
  <c r="I204" i="17" s="1"/>
  <c r="H196" i="17"/>
  <c r="I196" i="17" s="1"/>
  <c r="H188" i="17"/>
  <c r="I188" i="17" s="1"/>
  <c r="H180" i="17"/>
  <c r="I180" i="17" s="1"/>
  <c r="H172" i="17"/>
  <c r="I172" i="17" s="1"/>
  <c r="H164" i="17"/>
  <c r="I164" i="17" s="1"/>
  <c r="H156" i="17"/>
  <c r="I156" i="17" s="1"/>
  <c r="H148" i="17"/>
  <c r="I148" i="17" s="1"/>
  <c r="H140" i="17"/>
  <c r="I140" i="17" s="1"/>
  <c r="H132" i="17"/>
  <c r="I132" i="17" s="1"/>
  <c r="H124" i="17"/>
  <c r="I124" i="17" s="1"/>
  <c r="H116" i="17"/>
  <c r="I116" i="17" s="1"/>
  <c r="H108" i="17"/>
  <c r="I108" i="17" s="1"/>
  <c r="H100" i="17"/>
  <c r="I100" i="17" s="1"/>
  <c r="H92" i="17"/>
  <c r="I92" i="17" s="1"/>
  <c r="H84" i="17"/>
  <c r="I84" i="17" s="1"/>
  <c r="H76" i="17"/>
  <c r="I76" i="17" s="1"/>
  <c r="H68" i="17"/>
  <c r="I68" i="17" s="1"/>
  <c r="H60" i="17"/>
  <c r="I60" i="17" s="1"/>
  <c r="H52" i="17"/>
  <c r="I52" i="17" s="1"/>
  <c r="H44" i="17"/>
  <c r="I44" i="17" s="1"/>
  <c r="H36" i="17"/>
  <c r="I36" i="17" s="1"/>
  <c r="H28" i="17"/>
  <c r="I28" i="17" s="1"/>
  <c r="H20" i="17"/>
  <c r="I20" i="17" s="1"/>
  <c r="H12" i="17"/>
  <c r="H4" i="17"/>
  <c r="H289" i="17"/>
  <c r="I289" i="17" s="1"/>
  <c r="H241" i="17"/>
  <c r="I241" i="17" s="1"/>
  <c r="H193" i="17"/>
  <c r="I193" i="17" s="1"/>
  <c r="H121" i="17"/>
  <c r="I121" i="17" s="1"/>
  <c r="H300" i="17"/>
  <c r="I300" i="17" s="1"/>
  <c r="H284" i="17"/>
  <c r="I284" i="17" s="1"/>
  <c r="H299" i="17"/>
  <c r="I299" i="17" s="1"/>
  <c r="H291" i="17"/>
  <c r="I291" i="17" s="1"/>
  <c r="H283" i="17"/>
  <c r="I283" i="17" s="1"/>
  <c r="H275" i="17"/>
  <c r="I275" i="17" s="1"/>
  <c r="H267" i="17"/>
  <c r="I267" i="17" s="1"/>
  <c r="H259" i="17"/>
  <c r="I259" i="17" s="1"/>
  <c r="H251" i="17"/>
  <c r="I251" i="17" s="1"/>
  <c r="H243" i="17"/>
  <c r="I243" i="17" s="1"/>
  <c r="H235" i="17"/>
  <c r="I235" i="17" s="1"/>
  <c r="H227" i="17"/>
  <c r="I227" i="17" s="1"/>
  <c r="H219" i="17"/>
  <c r="I219" i="17" s="1"/>
  <c r="H211" i="17"/>
  <c r="I211" i="17" s="1"/>
  <c r="H203" i="17"/>
  <c r="I203" i="17" s="1"/>
  <c r="H195" i="17"/>
  <c r="I195" i="17" s="1"/>
  <c r="H187" i="17"/>
  <c r="I187" i="17" s="1"/>
  <c r="H179" i="17"/>
  <c r="I179" i="17" s="1"/>
  <c r="H171" i="17"/>
  <c r="I171" i="17" s="1"/>
  <c r="H163" i="17"/>
  <c r="I163" i="17" s="1"/>
  <c r="H155" i="17"/>
  <c r="I155" i="17" s="1"/>
  <c r="H147" i="17"/>
  <c r="I147" i="17" s="1"/>
  <c r="H139" i="17"/>
  <c r="I139" i="17" s="1"/>
  <c r="H131" i="17"/>
  <c r="I131" i="17" s="1"/>
  <c r="H123" i="17"/>
  <c r="I123" i="17" s="1"/>
  <c r="H115" i="17"/>
  <c r="I115" i="17" s="1"/>
  <c r="H107" i="17"/>
  <c r="I107" i="17" s="1"/>
  <c r="H99" i="17"/>
  <c r="I99" i="17" s="1"/>
  <c r="H91" i="17"/>
  <c r="I91" i="17" s="1"/>
  <c r="H83" i="17"/>
  <c r="I83" i="17" s="1"/>
  <c r="H75" i="17"/>
  <c r="I75" i="17" s="1"/>
  <c r="H67" i="17"/>
  <c r="I67" i="17" s="1"/>
  <c r="H59" i="17"/>
  <c r="I59" i="17" s="1"/>
  <c r="H51" i="17"/>
  <c r="I51" i="17" s="1"/>
  <c r="H43" i="17"/>
  <c r="I43" i="17" s="1"/>
  <c r="H35" i="17"/>
  <c r="I35" i="17" s="1"/>
  <c r="H27" i="17"/>
  <c r="I27" i="17" s="1"/>
  <c r="H19" i="17"/>
  <c r="I19" i="17" s="1"/>
  <c r="H11" i="17"/>
  <c r="H3" i="17"/>
  <c r="H298" i="17"/>
  <c r="I298" i="17" s="1"/>
  <c r="H274" i="17"/>
  <c r="I274" i="17" s="1"/>
  <c r="H266" i="17"/>
  <c r="I266" i="17" s="1"/>
  <c r="H258" i="17"/>
  <c r="I258" i="17" s="1"/>
  <c r="H250" i="17"/>
  <c r="I250" i="17" s="1"/>
  <c r="H242" i="17"/>
  <c r="I242" i="17" s="1"/>
  <c r="H234" i="17"/>
  <c r="I234" i="17" s="1"/>
  <c r="H226" i="17"/>
  <c r="I226" i="17" s="1"/>
  <c r="H218" i="17"/>
  <c r="I218" i="17" s="1"/>
  <c r="H210" i="17"/>
  <c r="I210" i="17" s="1"/>
  <c r="H202" i="17"/>
  <c r="I202" i="17" s="1"/>
  <c r="H194" i="17"/>
  <c r="I194" i="17" s="1"/>
  <c r="H186" i="17"/>
  <c r="I186" i="17" s="1"/>
  <c r="H178" i="17"/>
  <c r="I178" i="17" s="1"/>
  <c r="H170" i="17"/>
  <c r="I170" i="17" s="1"/>
  <c r="H162" i="17"/>
  <c r="I162" i="17" s="1"/>
  <c r="H154" i="17"/>
  <c r="I154" i="17" s="1"/>
  <c r="H146" i="17"/>
  <c r="I146" i="17" s="1"/>
  <c r="H138" i="17"/>
  <c r="I138" i="17" s="1"/>
  <c r="H130" i="17"/>
  <c r="I130" i="17" s="1"/>
  <c r="H122" i="17"/>
  <c r="I122" i="17" s="1"/>
  <c r="H114" i="17"/>
  <c r="I114" i="17" s="1"/>
  <c r="H106" i="17"/>
  <c r="I106" i="17" s="1"/>
  <c r="H98" i="17"/>
  <c r="I98" i="17" s="1"/>
  <c r="H90" i="17"/>
  <c r="I90" i="17" s="1"/>
  <c r="H82" i="17"/>
  <c r="I82" i="17" s="1"/>
  <c r="H74" i="17"/>
  <c r="I74" i="17" s="1"/>
  <c r="H66" i="17"/>
  <c r="I66" i="17" s="1"/>
  <c r="H58" i="17"/>
  <c r="I58" i="17" s="1"/>
  <c r="H50" i="17"/>
  <c r="I50" i="17" s="1"/>
  <c r="H42" i="17"/>
  <c r="I42" i="17" s="1"/>
  <c r="H34" i="17"/>
  <c r="I34" i="17" s="1"/>
  <c r="H26" i="17"/>
  <c r="I26" i="17" s="1"/>
  <c r="H18" i="17"/>
  <c r="I18" i="17" s="1"/>
  <c r="H10" i="17"/>
  <c r="H2" i="17"/>
  <c r="I3" i="17" l="1"/>
  <c r="H28" i="24" s="1"/>
  <c r="G28" i="24"/>
  <c r="I11" i="17"/>
  <c r="H33" i="24" s="1"/>
  <c r="G33" i="24"/>
  <c r="I6" i="17"/>
  <c r="H31" i="24" s="1"/>
  <c r="G31" i="24"/>
  <c r="I24" i="17"/>
  <c r="H36" i="24" s="1"/>
  <c r="G36" i="24"/>
  <c r="I2" i="17"/>
  <c r="A12" i="24"/>
  <c r="G27" i="24"/>
  <c r="I4" i="17"/>
  <c r="H29" i="24" s="1"/>
  <c r="G29" i="24"/>
  <c r="I12" i="17"/>
  <c r="H34" i="24" s="1"/>
  <c r="G34" i="24"/>
  <c r="I5" i="17"/>
  <c r="H30" i="24" s="1"/>
  <c r="G30" i="24"/>
  <c r="I10" i="17"/>
  <c r="H32" i="24" s="1"/>
  <c r="G32" i="24"/>
  <c r="I13" i="17"/>
  <c r="H35" i="24" s="1"/>
  <c r="G35" i="24"/>
  <c r="H27" i="24" l="1"/>
  <c r="A22" i="24"/>
</calcChain>
</file>

<file path=xl/sharedStrings.xml><?xml version="1.0" encoding="utf-8"?>
<sst xmlns="http://schemas.openxmlformats.org/spreadsheetml/2006/main" count="1082" uniqueCount="73">
  <si>
    <t>Product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</si>
  <si>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</si>
  <si>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</si>
  <si>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</si>
  <si>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</si>
  <si>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</si>
  <si>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</si>
  <si>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</si>
  <si>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</si>
  <si>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</si>
  <si>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</si>
  <si>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</si>
  <si>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</si>
  <si>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</si>
  <si>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</si>
  <si>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</si>
  <si>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</si>
  <si>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</si>
  <si>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</si>
  <si>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</si>
  <si>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</si>
  <si>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</si>
  <si>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</si>
  <si>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</si>
  <si>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</si>
  <si>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</si>
  <si>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</si>
  <si>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</si>
  <si>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</si>
  <si>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</si>
  <si>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</si>
  <si>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</si>
  <si>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</si>
  <si>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</si>
  <si>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</si>
  <si>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</si>
  <si>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</si>
  <si>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</si>
  <si>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</si>
  <si>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</si>
  <si>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</si>
  <si>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Units</t>
  </si>
  <si>
    <t>Cost per unit</t>
  </si>
  <si>
    <t>Row Labels</t>
  </si>
  <si>
    <t>Grand Total</t>
  </si>
  <si>
    <t>Sum of Units</t>
  </si>
  <si>
    <t>Cost</t>
  </si>
  <si>
    <t>Sales per unit</t>
  </si>
  <si>
    <t>Profit</t>
  </si>
  <si>
    <t>Sum of Profit</t>
  </si>
  <si>
    <t>Revenue</t>
  </si>
  <si>
    <t>Sum of Revenue</t>
  </si>
  <si>
    <t>Sum of Cost</t>
  </si>
  <si>
    <t>CHOCOLATES BY WENDY</t>
  </si>
  <si>
    <t>TOTAL  REVENUE</t>
  </si>
  <si>
    <t>TOTAL COST</t>
  </si>
  <si>
    <t>TOTAL UNITS</t>
  </si>
  <si>
    <t>TOTAL PROFIT</t>
  </si>
  <si>
    <t>Total Unit</t>
  </si>
  <si>
    <t>Total Revenue</t>
  </si>
  <si>
    <t>Total Cost</t>
  </si>
  <si>
    <t>Total Profit</t>
  </si>
  <si>
    <t>COUNTRY LEVEL SALES REPORT</t>
  </si>
  <si>
    <t>Sales persons</t>
  </si>
  <si>
    <t>TOTAL REVENUE</t>
  </si>
  <si>
    <t>WENDY'S CHOCO</t>
  </si>
  <si>
    <t>BOTTOM 5 SALESPERSONS</t>
  </si>
  <si>
    <t>TOP 5 SALESPERSONS</t>
  </si>
  <si>
    <t>SALEPERSONS BY UNITS, COST, REVENUE, PROFIT</t>
  </si>
  <si>
    <t>TOP 5 PRODUCTS</t>
  </si>
  <si>
    <t>REVENUE BY COUNTRY</t>
  </si>
  <si>
    <t>SALESPERSONS BY REVENUE</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</si>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</sst>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quot;$&quot;#,##0_);[Red]\(&quot;$&quot;#,##0\)"/>
    <numFmt numFmtId="165" formatCode="&quot;$&quot;#,##0.00_);[Red]\(&quot;$&quot;#,##0.00\)"/>
    <numFmt numFmtId="166" formatCode="_(* #,##0_);_(* \(#,##0\);_(* &quot;-&quot;??_);_(@_)"/>
    <numFmt numFmtId="167" formatCode="_-* #,##0_-;\-* #,##0_-;_-* &quot;-&quot;??_-;_-@_-"/>
    <numFmt numFmtId="168" formatCode="&quot;£&quot;#,##0"/>
    <numFmt numFmtId="169" formatCode="_-[$$-409]* #,##0.00_ ;_-[$$-409]* \-#,##0.00\ ;_-[$$-409]* &quot;-&quot;??_ ;_-@_ "/>
    <numFmt numFmtId="170" formatCode="_-[$$-409]* #,##0_ ;_-[$$-409]* \-#,##0\ ;_-[$$-409]* &quot;-&quot;??_ ;_-@_ "/>
    <numFmt numFmtId="171" formatCode="[$$-409]#,##0"/>
  </numFmts>
  <fonts count="13" x14ac:knownFonts="1">
    <font>
      <sz val="11"/>
      <color theme="1"/>
      <name val="Tw Cen MT"/>
      <family val="2"/>
      <scheme val="minor"/>
    </font>
    <font>
      <b/>
      <sz val="11"/>
      <color theme="1"/>
      <name val="Tw Cen MT"/>
      <family val="2"/>
      <scheme val="minor"/>
    </font>
    <font>
      <sz val="11"/>
      <color theme="1"/>
      <name val="Tw Cen MT"/>
      <family val="2"/>
      <scheme val="minor"/>
    </font>
    <font>
      <sz val="11"/>
      <color theme="0"/>
      <name val="Tw Cen MT"/>
      <family val="2"/>
      <scheme val="minor"/>
    </font>
    <font>
      <b/>
      <sz val="18"/>
      <color theme="0"/>
      <name val="Tw Cen MT"/>
      <family val="2"/>
      <scheme val="minor"/>
    </font>
    <font>
      <b/>
      <sz val="20"/>
      <color theme="0"/>
      <name val="Tw Cen MT"/>
      <family val="2"/>
      <scheme val="minor"/>
    </font>
    <font>
      <b/>
      <sz val="10"/>
      <color theme="1"/>
      <name val="Tw Cen MT"/>
      <family val="2"/>
      <scheme val="minor"/>
    </font>
    <font>
      <b/>
      <sz val="10"/>
      <color theme="0"/>
      <name val="Tw Cen MT"/>
      <family val="2"/>
      <scheme val="minor"/>
    </font>
    <font>
      <b/>
      <sz val="36"/>
      <color theme="0"/>
      <name val="Tw Cen MT"/>
      <family val="2"/>
      <scheme val="minor"/>
    </font>
    <font>
      <b/>
      <sz val="16"/>
      <color theme="0"/>
      <name val="Tw Cen MT"/>
      <family val="2"/>
      <scheme val="minor"/>
    </font>
    <font>
      <sz val="11"/>
      <color theme="0" tint="-0.14999847407452621"/>
      <name val="Tw Cen MT"/>
      <family val="2"/>
      <scheme val="minor"/>
    </font>
    <font>
      <sz val="14"/>
      <color theme="0"/>
      <name val="Tw Cen MT"/>
      <family val="2"/>
      <scheme val="minor"/>
    </font>
    <font>
      <b/>
      <sz val="20"/>
      <color theme="0"/>
      <name val="alphabetized cassette tapes"/>
    </font>
  </fonts>
  <fills count="8">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4"/>
        <bgColor indexed="64"/>
      </patternFill>
    </fill>
    <fill>
      <patternFill patternType="solid">
        <fgColor theme="4" tint="-0.499984740745262"/>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43" fontId="2" fillId="0" borderId="0" applyFont="0" applyFill="0" applyBorder="0" applyAlignment="0" applyProtection="0"/>
  </cellStyleXfs>
  <cellXfs count="43">
    <xf numFmtId="0" fontId="0" fillId="0" borderId="0" xfId="0"/>
    <xf numFmtId="164" fontId="0" fillId="0" borderId="0" xfId="0" applyNumberFormat="1"/>
    <xf numFmtId="3" fontId="0" fillId="0" borderId="0" xfId="0" applyNumberFormat="1"/>
    <xf numFmtId="0" fontId="1" fillId="0" borderId="0" xfId="0" applyFont="1"/>
    <xf numFmtId="0" fontId="1" fillId="0" borderId="0" xfId="0" applyFont="1" applyAlignment="1">
      <alignment horizontal="right"/>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2" fontId="0" fillId="0" borderId="0" xfId="0" applyNumberFormat="1"/>
    <xf numFmtId="0" fontId="0" fillId="0" borderId="0" xfId="0" applyAlignment="1">
      <alignment horizontal="center"/>
    </xf>
    <xf numFmtId="164" fontId="0" fillId="0" borderId="0" xfId="0" applyNumberFormat="1" applyAlignment="1">
      <alignment vertical="center"/>
    </xf>
    <xf numFmtId="0" fontId="0" fillId="3" borderId="1" xfId="0" applyFill="1" applyBorder="1"/>
    <xf numFmtId="167" fontId="0" fillId="3" borderId="0" xfId="1" applyNumberFormat="1" applyFont="1" applyFill="1"/>
    <xf numFmtId="170" fontId="0" fillId="3" borderId="0" xfId="0" applyNumberFormat="1" applyFill="1"/>
    <xf numFmtId="169" fontId="0" fillId="3" borderId="0" xfId="0" applyNumberFormat="1" applyFill="1"/>
    <xf numFmtId="0" fontId="7" fillId="2" borderId="0" xfId="0" applyFont="1" applyFill="1"/>
    <xf numFmtId="0" fontId="3" fillId="0" borderId="0" xfId="0" applyFont="1"/>
    <xf numFmtId="0" fontId="8" fillId="2" borderId="0" xfId="0" applyFont="1" applyFill="1" applyAlignment="1">
      <alignment horizontal="center" vertical="center"/>
    </xf>
    <xf numFmtId="0" fontId="9" fillId="4" borderId="0" xfId="0" applyFont="1" applyFill="1" applyAlignment="1">
      <alignment horizontal="center" vertical="center"/>
    </xf>
    <xf numFmtId="0" fontId="6" fillId="3" borderId="0" xfId="0" applyFont="1" applyFill="1" applyAlignment="1">
      <alignment horizontal="center"/>
    </xf>
    <xf numFmtId="164" fontId="4" fillId="2" borderId="0" xfId="0" applyNumberFormat="1" applyFont="1" applyFill="1" applyAlignment="1">
      <alignment horizontal="center" vertical="center"/>
    </xf>
    <xf numFmtId="168" fontId="4" fillId="2" borderId="0" xfId="1" applyNumberFormat="1" applyFont="1" applyFill="1" applyAlignment="1">
      <alignment horizontal="center" vertical="center"/>
    </xf>
    <xf numFmtId="1" fontId="5" fillId="2" borderId="0" xfId="1" applyNumberFormat="1" applyFont="1" applyFill="1" applyAlignment="1">
      <alignment horizontal="center" vertical="center"/>
    </xf>
    <xf numFmtId="0" fontId="0" fillId="5" borderId="0" xfId="0" applyFill="1" applyBorder="1" applyAlignment="1">
      <alignment horizontal="left"/>
    </xf>
    <xf numFmtId="166" fontId="0" fillId="5" borderId="0" xfId="0" applyNumberFormat="1" applyFill="1" applyBorder="1"/>
    <xf numFmtId="169" fontId="0" fillId="5" borderId="0" xfId="0" applyNumberFormat="1" applyFill="1" applyBorder="1"/>
    <xf numFmtId="0" fontId="0" fillId="0" borderId="0" xfId="0" applyFill="1"/>
    <xf numFmtId="0" fontId="9" fillId="0" borderId="0" xfId="0" applyFont="1" applyFill="1" applyAlignment="1">
      <alignment vertical="center"/>
    </xf>
    <xf numFmtId="0" fontId="10" fillId="5" borderId="0" xfId="0" applyFont="1" applyFill="1" applyBorder="1" applyAlignment="1">
      <alignment horizontal="left"/>
    </xf>
    <xf numFmtId="166" fontId="10" fillId="5" borderId="0" xfId="0" applyNumberFormat="1" applyFont="1" applyFill="1" applyBorder="1"/>
    <xf numFmtId="169" fontId="10" fillId="5" borderId="0" xfId="0" applyNumberFormat="1" applyFont="1" applyFill="1" applyBorder="1"/>
    <xf numFmtId="171" fontId="5" fillId="6" borderId="0" xfId="1" applyNumberFormat="1" applyFont="1" applyFill="1" applyAlignment="1">
      <alignment horizontal="center" vertical="center"/>
    </xf>
    <xf numFmtId="3" fontId="5" fillId="6" borderId="0" xfId="1" applyNumberFormat="1" applyFont="1" applyFill="1" applyAlignment="1">
      <alignment horizontal="center" vertical="center"/>
    </xf>
    <xf numFmtId="164" fontId="5" fillId="6" borderId="0" xfId="0" applyNumberFormat="1" applyFont="1" applyFill="1" applyAlignment="1">
      <alignment horizontal="center" vertical="center"/>
    </xf>
    <xf numFmtId="0" fontId="9" fillId="6" borderId="0" xfId="0" applyFont="1" applyFill="1" applyAlignment="1">
      <alignment vertical="center"/>
    </xf>
    <xf numFmtId="0" fontId="0" fillId="6" borderId="0" xfId="0" applyFill="1"/>
    <xf numFmtId="0" fontId="3" fillId="6" borderId="0" xfId="0" applyFont="1" applyFill="1" applyBorder="1"/>
    <xf numFmtId="0" fontId="3" fillId="6" borderId="0" xfId="0" applyFont="1" applyFill="1" applyBorder="1" applyAlignment="1">
      <alignment horizontal="center"/>
    </xf>
    <xf numFmtId="0" fontId="0" fillId="3" borderId="0" xfId="0" applyFont="1" applyFill="1" applyAlignment="1">
      <alignment horizontal="center"/>
    </xf>
    <xf numFmtId="0" fontId="11" fillId="7" borderId="0" xfId="0" applyFont="1" applyFill="1" applyAlignment="1">
      <alignment horizontal="center" vertical="center"/>
    </xf>
    <xf numFmtId="0" fontId="12" fillId="6" borderId="0" xfId="0" applyFont="1" applyFill="1" applyAlignment="1">
      <alignment horizontal="left" vertical="center" indent="6"/>
    </xf>
  </cellXfs>
  <cellStyles count="2">
    <cellStyle name="Comma" xfId="1" builtinId="3"/>
    <cellStyle name="Normal" xfId="0" builtinId="0"/>
  </cellStyles>
  <dxfs count="26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horizontal="center"/>
    </dxf>
    <dxf>
      <alignment horizontal="center"/>
    </dxf>
    <dxf>
      <fill>
        <patternFill patternType="solid">
          <bgColor theme="8" tint="-0.249977111117893"/>
        </patternFill>
      </fill>
    </dxf>
    <dxf>
      <fill>
        <patternFill patternType="solid">
          <bgColor theme="8" tint="-0.249977111117893"/>
        </patternFill>
      </fill>
    </dxf>
    <dxf>
      <font>
        <color theme="0"/>
      </font>
    </dxf>
    <dxf>
      <font>
        <color theme="0"/>
      </font>
    </dxf>
    <dxf>
      <border>
        <left/>
        <right/>
        <top/>
        <bottom/>
        <vertical/>
        <horizontal/>
      </border>
    </dxf>
    <dxf>
      <numFmt numFmtId="169" formatCode="_-[$$-409]* #,##0.00_ ;_-[$$-409]* \-#,##0.00\ ;_-[$$-409]* &quot;-&quot;??_ ;_-@_ "/>
    </dxf>
    <dxf>
      <font>
        <color theme="0"/>
      </font>
    </dxf>
    <dxf>
      <font>
        <color theme="0"/>
      </font>
    </dxf>
    <dxf>
      <fill>
        <patternFill>
          <bgColor auto="1"/>
        </patternFill>
      </fill>
    </dxf>
    <dxf>
      <fill>
        <patternFill>
          <bgColor auto="1"/>
        </patternFill>
      </fill>
    </dxf>
    <dxf>
      <border>
        <right/>
        <bottom/>
      </border>
    </dxf>
    <dxf>
      <border>
        <right/>
        <bottom/>
      </border>
    </dxf>
    <dxf>
      <border>
        <right/>
        <bottom/>
      </border>
    </dxf>
    <dxf>
      <border>
        <right/>
        <bottom/>
      </border>
    </dxf>
    <dxf>
      <border>
        <right/>
        <bottom/>
      </border>
    </dxf>
    <dxf>
      <border>
        <right/>
        <bottom/>
      </border>
    </dxf>
    <dxf>
      <font>
        <color theme="4" tint="0.79998168889431442"/>
      </font>
    </dxf>
    <dxf>
      <font>
        <color theme="4" tint="0.79998168889431442"/>
      </font>
    </dxf>
    <dxf>
      <fill>
        <patternFill patternType="solid">
          <bgColor theme="0" tint="-0.14999847407452621"/>
        </patternFill>
      </fill>
    </dxf>
    <dxf>
      <border>
        <left/>
        <top/>
        <vertical/>
      </border>
    </dxf>
    <dxf>
      <fill>
        <patternFill patternType="solid">
          <bgColor theme="0" tint="-0.14999847407452621"/>
        </patternFill>
      </fill>
    </dxf>
    <dxf>
      <font>
        <color theme="0" tint="-0.14999847407452621"/>
      </font>
    </dxf>
    <dxf>
      <fill>
        <patternFill>
          <bgColor theme="4"/>
        </patternFill>
      </fill>
    </dxf>
    <dxf>
      <fill>
        <patternFill>
          <bgColor theme="4"/>
        </patternFill>
      </fill>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horizontal="center"/>
    </dxf>
    <dxf>
      <alignment horizontal="center"/>
    </dxf>
    <dxf>
      <fill>
        <patternFill patternType="solid">
          <bgColor theme="8" tint="-0.249977111117893"/>
        </patternFill>
      </fill>
    </dxf>
    <dxf>
      <fill>
        <patternFill patternType="solid">
          <bgColor theme="8" tint="-0.249977111117893"/>
        </patternFill>
      </fill>
    </dxf>
    <dxf>
      <font>
        <color theme="0"/>
      </font>
    </dxf>
    <dxf>
      <font>
        <color theme="0"/>
      </font>
    </dxf>
    <dxf>
      <border>
        <left/>
        <right/>
        <top/>
        <bottom/>
        <vertical/>
        <horizontal/>
      </border>
    </dxf>
    <dxf>
      <numFmt numFmtId="169" formatCode="_-[$$-409]* #,##0.00_ ;_-[$$-409]* \-#,##0.00\ ;_-[$$-409]* &quot;-&quot;??_ ;_-@_ "/>
    </dxf>
    <dxf>
      <font>
        <color theme="0"/>
      </font>
    </dxf>
    <dxf>
      <font>
        <color theme="0"/>
      </font>
    </dxf>
    <dxf>
      <fill>
        <patternFill>
          <bgColor auto="1"/>
        </patternFill>
      </fill>
    </dxf>
    <dxf>
      <fill>
        <patternFill>
          <bgColor auto="1"/>
        </patternFill>
      </fill>
    </dxf>
    <dxf>
      <border>
        <right/>
        <bottom/>
      </border>
    </dxf>
    <dxf>
      <border>
        <right/>
        <bottom/>
      </border>
    </dxf>
    <dxf>
      <border>
        <right/>
        <bottom/>
      </border>
    </dxf>
    <dxf>
      <border>
        <right/>
        <bottom/>
      </border>
    </dxf>
    <dxf>
      <border>
        <right/>
        <bottom/>
      </border>
    </dxf>
    <dxf>
      <border>
        <right/>
        <bottom/>
      </border>
    </dxf>
    <dxf>
      <font>
        <color theme="4" tint="0.79998168889431442"/>
      </font>
    </dxf>
    <dxf>
      <font>
        <color theme="4" tint="0.79998168889431442"/>
      </font>
    </dxf>
    <dxf>
      <fill>
        <patternFill patternType="solid">
          <bgColor theme="0" tint="-0.14999847407452621"/>
        </patternFill>
      </fill>
    </dxf>
    <dxf>
      <border>
        <left/>
        <top/>
        <vertical/>
      </border>
    </dxf>
    <dxf>
      <fill>
        <patternFill patternType="solid">
          <bgColor theme="0" tint="-0.14999847407452621"/>
        </patternFill>
      </fill>
    </dxf>
    <dxf>
      <font>
        <color theme="0" tint="-0.14999847407452621"/>
      </font>
    </dxf>
    <dxf>
      <fill>
        <patternFill>
          <bgColor theme="4"/>
        </patternFill>
      </fill>
    </dxf>
    <dxf>
      <fill>
        <patternFill>
          <bgColor theme="4"/>
        </patternFill>
      </fill>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horizontal="center"/>
    </dxf>
    <dxf>
      <alignment horizontal="center"/>
    </dxf>
    <dxf>
      <fill>
        <patternFill patternType="solid">
          <bgColor theme="8" tint="-0.249977111117893"/>
        </patternFill>
      </fill>
    </dxf>
    <dxf>
      <fill>
        <patternFill patternType="solid">
          <bgColor theme="8" tint="-0.249977111117893"/>
        </patternFill>
      </fill>
    </dxf>
    <dxf>
      <font>
        <color theme="0"/>
      </font>
    </dxf>
    <dxf>
      <font>
        <color theme="0"/>
      </font>
    </dxf>
    <dxf>
      <border>
        <left/>
        <right/>
        <top/>
        <bottom/>
        <vertical/>
        <horizontal/>
      </border>
    </dxf>
    <dxf>
      <numFmt numFmtId="169" formatCode="_-[$$-409]* #,##0.00_ ;_-[$$-409]* \-#,##0.00\ ;_-[$$-409]* &quot;-&quot;??_ ;_-@_ "/>
    </dxf>
    <dxf>
      <font>
        <color theme="0"/>
      </font>
    </dxf>
    <dxf>
      <font>
        <color theme="0"/>
      </font>
    </dxf>
    <dxf>
      <fill>
        <patternFill>
          <bgColor auto="1"/>
        </patternFill>
      </fill>
    </dxf>
    <dxf>
      <fill>
        <patternFill>
          <bgColor auto="1"/>
        </patternFill>
      </fill>
    </dxf>
    <dxf>
      <border>
        <right/>
        <bottom/>
      </border>
    </dxf>
    <dxf>
      <border>
        <right/>
        <bottom/>
      </border>
    </dxf>
    <dxf>
      <border>
        <right/>
        <bottom/>
      </border>
    </dxf>
    <dxf>
      <border>
        <right/>
        <bottom/>
      </border>
    </dxf>
    <dxf>
      <border>
        <right/>
        <bottom/>
      </border>
    </dxf>
    <dxf>
      <border>
        <right/>
        <bottom/>
      </border>
    </dxf>
    <dxf>
      <font>
        <color theme="4" tint="0.79998168889431442"/>
      </font>
    </dxf>
    <dxf>
      <font>
        <color theme="4" tint="0.79998168889431442"/>
      </font>
    </dxf>
    <dxf>
      <fill>
        <patternFill patternType="solid">
          <bgColor theme="0" tint="-0.14999847407452621"/>
        </patternFill>
      </fill>
    </dxf>
    <dxf>
      <border>
        <left/>
        <top/>
        <vertical/>
      </border>
    </dxf>
    <dxf>
      <fill>
        <patternFill patternType="solid">
          <bgColor theme="0" tint="-0.14999847407452621"/>
        </patternFill>
      </fill>
    </dxf>
    <dxf>
      <font>
        <color theme="0" tint="-0.14999847407452621"/>
      </font>
    </dxf>
    <dxf>
      <fill>
        <patternFill>
          <bgColor theme="4"/>
        </patternFill>
      </fill>
    </dxf>
    <dxf>
      <fill>
        <patternFill>
          <bgColor theme="4"/>
        </patternFill>
      </fill>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horizontal="center"/>
    </dxf>
    <dxf>
      <alignment horizontal="center"/>
    </dxf>
    <dxf>
      <fill>
        <patternFill patternType="solid">
          <bgColor theme="8" tint="-0.249977111117893"/>
        </patternFill>
      </fill>
    </dxf>
    <dxf>
      <fill>
        <patternFill patternType="solid">
          <bgColor theme="8" tint="-0.249977111117893"/>
        </patternFill>
      </fill>
    </dxf>
    <dxf>
      <font>
        <color theme="0"/>
      </font>
    </dxf>
    <dxf>
      <font>
        <color theme="0"/>
      </font>
    </dxf>
    <dxf>
      <border>
        <left/>
        <right/>
        <top/>
        <bottom/>
        <vertical/>
        <horizontal/>
      </border>
    </dxf>
    <dxf>
      <numFmt numFmtId="169" formatCode="_-[$$-409]* #,##0.00_ ;_-[$$-409]* \-#,##0.00\ ;_-[$$-409]* &quot;-&quot;??_ ;_-@_ "/>
    </dxf>
    <dxf>
      <font>
        <color theme="0"/>
      </font>
    </dxf>
    <dxf>
      <font>
        <color theme="0"/>
      </font>
    </dxf>
    <dxf>
      <fill>
        <patternFill>
          <bgColor auto="1"/>
        </patternFill>
      </fill>
    </dxf>
    <dxf>
      <fill>
        <patternFill>
          <bgColor auto="1"/>
        </patternFill>
      </fill>
    </dxf>
    <dxf>
      <border>
        <right/>
        <bottom/>
      </border>
    </dxf>
    <dxf>
      <border>
        <right/>
        <bottom/>
      </border>
    </dxf>
    <dxf>
      <border>
        <right/>
        <bottom/>
      </border>
    </dxf>
    <dxf>
      <border>
        <right/>
        <bottom/>
      </border>
    </dxf>
    <dxf>
      <border>
        <right/>
        <bottom/>
      </border>
    </dxf>
    <dxf>
      <border>
        <right/>
        <bottom/>
      </border>
    </dxf>
    <dxf>
      <font>
        <color theme="4" tint="0.79998168889431442"/>
      </font>
    </dxf>
    <dxf>
      <font>
        <color theme="4" tint="0.79998168889431442"/>
      </font>
    </dxf>
    <dxf>
      <fill>
        <patternFill patternType="solid">
          <bgColor theme="0" tint="-0.14999847407452621"/>
        </patternFill>
      </fill>
    </dxf>
    <dxf>
      <border>
        <left/>
        <top/>
        <vertical/>
      </border>
    </dxf>
    <dxf>
      <fill>
        <patternFill patternType="solid">
          <bgColor theme="0" tint="-0.14999847407452621"/>
        </patternFill>
      </fill>
    </dxf>
    <dxf>
      <font>
        <color theme="0" tint="-0.14999847407452621"/>
      </font>
    </dxf>
    <dxf>
      <fill>
        <patternFill>
          <bgColor theme="4"/>
        </patternFill>
      </fill>
    </dxf>
    <dxf>
      <fill>
        <patternFill>
          <bgColor theme="4"/>
        </patternFill>
      </fill>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horizontal="center"/>
    </dxf>
    <dxf>
      <alignment horizontal="center"/>
    </dxf>
    <dxf>
      <fill>
        <patternFill patternType="solid">
          <bgColor theme="8" tint="-0.249977111117893"/>
        </patternFill>
      </fill>
    </dxf>
    <dxf>
      <fill>
        <patternFill patternType="solid">
          <bgColor theme="8" tint="-0.249977111117893"/>
        </patternFill>
      </fill>
    </dxf>
    <dxf>
      <font>
        <color theme="0"/>
      </font>
    </dxf>
    <dxf>
      <font>
        <color theme="0"/>
      </font>
    </dxf>
    <dxf>
      <border>
        <left/>
        <right/>
        <top/>
        <bottom/>
        <vertical/>
        <horizontal/>
      </border>
    </dxf>
    <dxf>
      <numFmt numFmtId="169" formatCode="_-[$$-409]* #,##0.00_ ;_-[$$-409]* \-#,##0.00\ ;_-[$$-409]* &quot;-&quot;??_ ;_-@_ "/>
    </dxf>
    <dxf>
      <font>
        <color theme="0"/>
      </font>
    </dxf>
    <dxf>
      <font>
        <color theme="0"/>
      </font>
    </dxf>
    <dxf>
      <fill>
        <patternFill>
          <bgColor auto="1"/>
        </patternFill>
      </fill>
    </dxf>
    <dxf>
      <fill>
        <patternFill>
          <bgColor auto="1"/>
        </patternFill>
      </fill>
    </dxf>
    <dxf>
      <border>
        <right/>
        <bottom/>
      </border>
    </dxf>
    <dxf>
      <border>
        <right/>
        <bottom/>
      </border>
    </dxf>
    <dxf>
      <border>
        <right/>
        <bottom/>
      </border>
    </dxf>
    <dxf>
      <border>
        <right/>
        <bottom/>
      </border>
    </dxf>
    <dxf>
      <border>
        <right/>
        <bottom/>
      </border>
    </dxf>
    <dxf>
      <border>
        <right/>
        <bottom/>
      </border>
    </dxf>
    <dxf>
      <font>
        <color theme="4" tint="0.79998168889431442"/>
      </font>
    </dxf>
    <dxf>
      <font>
        <color theme="4" tint="0.79998168889431442"/>
      </font>
    </dxf>
    <dxf>
      <fill>
        <patternFill patternType="solid">
          <bgColor theme="0" tint="-0.14999847407452621"/>
        </patternFill>
      </fill>
    </dxf>
    <dxf>
      <border>
        <left/>
        <top/>
        <vertical/>
      </border>
    </dxf>
    <dxf>
      <fill>
        <patternFill patternType="solid">
          <bgColor theme="0" tint="-0.14999847407452621"/>
        </patternFill>
      </fill>
    </dxf>
    <dxf>
      <font>
        <color theme="0" tint="-0.14999847407452621"/>
      </font>
    </dxf>
    <dxf>
      <fill>
        <patternFill>
          <bgColor theme="4"/>
        </patternFill>
      </fill>
    </dxf>
    <dxf>
      <fill>
        <patternFill>
          <bgColor theme="4"/>
        </patternFill>
      </fill>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horizontal="center"/>
    </dxf>
    <dxf>
      <alignment horizontal="center"/>
    </dxf>
    <dxf>
      <fill>
        <patternFill patternType="solid">
          <bgColor theme="8" tint="-0.249977111117893"/>
        </patternFill>
      </fill>
    </dxf>
    <dxf>
      <fill>
        <patternFill patternType="solid">
          <bgColor theme="8" tint="-0.249977111117893"/>
        </patternFill>
      </fill>
    </dxf>
    <dxf>
      <font>
        <color theme="0"/>
      </font>
    </dxf>
    <dxf>
      <font>
        <color theme="0"/>
      </font>
    </dxf>
    <dxf>
      <border>
        <left/>
        <right/>
        <top/>
        <bottom/>
        <vertical/>
        <horizontal/>
      </border>
    </dxf>
    <dxf>
      <numFmt numFmtId="169" formatCode="_-[$$-409]* #,##0.00_ ;_-[$$-409]* \-#,##0.00\ ;_-[$$-409]* &quot;-&quot;??_ ;_-@_ "/>
    </dxf>
    <dxf>
      <font>
        <color theme="0"/>
      </font>
    </dxf>
    <dxf>
      <font>
        <color theme="0"/>
      </font>
    </dxf>
    <dxf>
      <fill>
        <patternFill>
          <bgColor auto="1"/>
        </patternFill>
      </fill>
    </dxf>
    <dxf>
      <fill>
        <patternFill>
          <bgColor auto="1"/>
        </patternFill>
      </fill>
    </dxf>
    <dxf>
      <border>
        <right/>
        <bottom/>
      </border>
    </dxf>
    <dxf>
      <border>
        <right/>
        <bottom/>
      </border>
    </dxf>
    <dxf>
      <border>
        <right/>
        <bottom/>
      </border>
    </dxf>
    <dxf>
      <border>
        <right/>
        <bottom/>
      </border>
    </dxf>
    <dxf>
      <border>
        <right/>
        <bottom/>
      </border>
    </dxf>
    <dxf>
      <border>
        <right/>
        <bottom/>
      </border>
    </dxf>
    <dxf>
      <font>
        <color theme="4" tint="0.79998168889431442"/>
      </font>
    </dxf>
    <dxf>
      <font>
        <color theme="4" tint="0.79998168889431442"/>
      </font>
    </dxf>
    <dxf>
      <fill>
        <patternFill patternType="solid">
          <bgColor theme="0" tint="-0.14999847407452621"/>
        </patternFill>
      </fill>
    </dxf>
    <dxf>
      <border>
        <left/>
        <top/>
        <vertical/>
      </border>
    </dxf>
    <dxf>
      <fill>
        <patternFill patternType="solid">
          <bgColor theme="0" tint="-0.14999847407452621"/>
        </patternFill>
      </fill>
    </dxf>
    <dxf>
      <font>
        <color theme="0" tint="-0.14999847407452621"/>
      </font>
    </dxf>
    <dxf>
      <fill>
        <patternFill>
          <bgColor theme="4"/>
        </patternFill>
      </fill>
    </dxf>
    <dxf>
      <fill>
        <patternFill>
          <bgColor theme="4"/>
        </patternFill>
      </fill>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horizontal="center"/>
    </dxf>
    <dxf>
      <alignment horizontal="center"/>
    </dxf>
    <dxf>
      <fill>
        <patternFill patternType="solid">
          <bgColor theme="8" tint="-0.249977111117893"/>
        </patternFill>
      </fill>
    </dxf>
    <dxf>
      <fill>
        <patternFill patternType="solid">
          <bgColor theme="8" tint="-0.249977111117893"/>
        </patternFill>
      </fill>
    </dxf>
    <dxf>
      <font>
        <color theme="0"/>
      </font>
    </dxf>
    <dxf>
      <font>
        <color theme="0"/>
      </font>
    </dxf>
    <dxf>
      <border>
        <left/>
        <right/>
        <top/>
        <bottom/>
        <vertical/>
        <horizontal/>
      </border>
    </dxf>
    <dxf>
      <numFmt numFmtId="169" formatCode="_-[$$-409]* #,##0.00_ ;_-[$$-409]* \-#,##0.00\ ;_-[$$-409]* &quot;-&quot;??_ ;_-@_ "/>
    </dxf>
    <dxf>
      <font>
        <color theme="0"/>
      </font>
    </dxf>
    <dxf>
      <font>
        <color theme="0"/>
      </font>
    </dxf>
    <dxf>
      <fill>
        <patternFill>
          <bgColor auto="1"/>
        </patternFill>
      </fill>
    </dxf>
    <dxf>
      <fill>
        <patternFill>
          <bgColor auto="1"/>
        </patternFill>
      </fill>
    </dxf>
    <dxf>
      <border>
        <right/>
        <bottom/>
      </border>
    </dxf>
    <dxf>
      <border>
        <right/>
        <bottom/>
      </border>
    </dxf>
    <dxf>
      <border>
        <right/>
        <bottom/>
      </border>
    </dxf>
    <dxf>
      <border>
        <right/>
        <bottom/>
      </border>
    </dxf>
    <dxf>
      <border>
        <right/>
        <bottom/>
      </border>
    </dxf>
    <dxf>
      <border>
        <right/>
        <bottom/>
      </border>
    </dxf>
    <dxf>
      <font>
        <color theme="4" tint="0.79998168889431442"/>
      </font>
    </dxf>
    <dxf>
      <font>
        <color theme="4" tint="0.79998168889431442"/>
      </font>
    </dxf>
    <dxf>
      <fill>
        <patternFill patternType="solid">
          <bgColor theme="0" tint="-0.14999847407452621"/>
        </patternFill>
      </fill>
    </dxf>
    <dxf>
      <border>
        <left/>
        <top/>
        <vertical/>
      </border>
    </dxf>
    <dxf>
      <fill>
        <patternFill patternType="solid">
          <bgColor theme="0" tint="-0.14999847407452621"/>
        </patternFill>
      </fill>
    </dxf>
    <dxf>
      <font>
        <color theme="0" tint="-0.14999847407452621"/>
      </font>
    </dxf>
    <dxf>
      <fill>
        <patternFill>
          <bgColor theme="4"/>
        </patternFill>
      </fill>
    </dxf>
    <dxf>
      <fill>
        <patternFill>
          <bgColor theme="4"/>
        </patternFill>
      </fill>
    </dxf>
    <dxf>
      <font>
        <b/>
        <color theme="1"/>
      </font>
      <border>
        <bottom style="thin">
          <color theme="4"/>
        </bottom>
        <vertical/>
        <horizontal/>
      </border>
    </dxf>
    <dxf>
      <font>
        <color theme="1"/>
      </font>
      <fill>
        <patternFill patternType="solid">
          <fgColor auto="1"/>
          <bgColor theme="0" tint="-0.14996795556505021"/>
        </patternFill>
      </fill>
      <border>
        <left style="thin">
          <color theme="4"/>
        </left>
        <right style="thin">
          <color theme="4"/>
        </right>
        <top style="thin">
          <color theme="4"/>
        </top>
        <bottom style="thin">
          <color theme="4"/>
        </bottom>
        <vertical/>
        <horizontal/>
      </border>
    </dxf>
    <dxf>
      <numFmt numFmtId="166" formatCode="_(* #,##0_);_(* \(#,##0\);_(* &quot;-&quot;??_);_(@_)"/>
    </dxf>
    <dxf>
      <numFmt numFmtId="166" formatCode="_(* #,##0_);_(* \(#,##0\);_(* &quot;-&quot;??_);_(@_)"/>
    </dxf>
    <dxf>
      <numFmt numFmtId="166" formatCode="_(* #,##0_);_(* \(#,##0\);_(* &quot;-&quot;??_);_(@_)"/>
    </dxf>
    <dxf>
      <numFmt numFmtId="169" formatCode="_-[$$-409]* #,##0.00_ ;_-[$$-409]* \-#,##0.00\ ;_-[$$-409]* &quot;-&quot;??_ ;_-@_ "/>
      <fill>
        <patternFill patternType="solid">
          <fgColor indexed="64"/>
          <bgColor theme="0" tint="-4.9989318521683403E-2"/>
        </patternFill>
      </fill>
    </dxf>
    <dxf>
      <numFmt numFmtId="169" formatCode="_-[$$-409]* #,##0.00_ ;_-[$$-409]* \-#,##0.00\ ;_-[$$-409]* &quot;-&quot;??_ ;_-@_ "/>
      <fill>
        <patternFill patternType="solid">
          <fgColor indexed="64"/>
          <bgColor theme="0" tint="-4.9989318521683403E-2"/>
        </patternFill>
      </fill>
    </dxf>
    <dxf>
      <numFmt numFmtId="170" formatCode="_-[$$-409]* #,##0_ ;_-[$$-409]* \-#,##0\ ;_-[$$-409]* &quot;-&quot;??_ ;_-@_ "/>
      <fill>
        <patternFill patternType="solid">
          <fgColor indexed="64"/>
          <bgColor theme="0" tint="-4.9989318521683403E-2"/>
        </patternFill>
      </fill>
    </dxf>
    <dxf>
      <font>
        <b val="0"/>
        <i val="0"/>
        <strike val="0"/>
        <condense val="0"/>
        <extend val="0"/>
        <outline val="0"/>
        <shadow val="0"/>
        <u val="none"/>
        <vertAlign val="baseline"/>
        <sz val="11"/>
        <color theme="1"/>
        <name val="Tw Cen MT"/>
        <family val="2"/>
        <scheme val="minor"/>
      </font>
      <numFmt numFmtId="167" formatCode="_-* #,##0_-;\-* #,##0_-;_-* &quot;-&quot;??_-;_-@_-"/>
      <fill>
        <patternFill patternType="solid">
          <fgColor indexed="64"/>
          <bgColor theme="0" tint="-4.9989318521683403E-2"/>
        </patternFill>
      </fill>
    </dxf>
    <dxf>
      <font>
        <b val="0"/>
        <i val="0"/>
        <strike val="0"/>
        <condense val="0"/>
        <extend val="0"/>
        <outline val="0"/>
        <shadow val="0"/>
        <u val="none"/>
        <vertAlign val="baseline"/>
        <sz val="11"/>
        <color theme="1"/>
        <name val="Tw Cen MT"/>
        <family val="2"/>
        <scheme val="minor"/>
      </font>
      <fill>
        <patternFill patternType="solid">
          <fgColor indexed="64"/>
          <bgColor theme="0" tint="-4.9989318521683403E-2"/>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solid">
          <fgColor indexed="64"/>
          <bgColor theme="0" tint="-4.9989318521683403E-2"/>
        </patternFill>
      </fill>
    </dxf>
    <dxf>
      <font>
        <b/>
        <i val="0"/>
        <strike val="0"/>
        <condense val="0"/>
        <extend val="0"/>
        <outline val="0"/>
        <shadow val="0"/>
        <u val="none"/>
        <vertAlign val="baseline"/>
        <sz val="10"/>
        <color theme="0"/>
        <name val="Tw Cen MT"/>
        <family val="2"/>
        <scheme val="minor"/>
      </font>
      <fill>
        <patternFill patternType="solid">
          <fgColor indexed="64"/>
          <bgColor theme="5"/>
        </patternFill>
      </fill>
      <alignment horizontal="general" vertical="bottom" textRotation="0" wrapText="0" indent="0" justifyLastLine="0" shrinkToFit="0" readingOrder="0"/>
    </dxf>
    <dxf>
      <numFmt numFmtId="165" formatCode="&quot;$&quot;#,##0.00_);[Red]\(&quot;$&quot;#,##0.00\)"/>
    </dxf>
    <dxf>
      <numFmt numFmtId="165" formatCode="&quot;$&quot;#,##0.00_);[Red]\(&quot;$&quot;#,##0.00\)"/>
    </dxf>
    <dxf>
      <numFmt numFmtId="0" formatCode="General"/>
    </dxf>
    <dxf>
      <numFmt numFmtId="2" formatCode="0.00"/>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Tw Cen MT"/>
        <family val="2"/>
        <scheme val="minor"/>
      </font>
    </dxf>
  </dxfs>
  <tableStyles count="1" defaultTableStyle="TableStyleMedium2" defaultPivotStyle="PivotStyleLight16">
    <tableStyle name="SlicerStyleDark1 2" pivot="0" table="0" count="10" xr9:uid="{608C022C-ACF2-4566-9B88-BF798988FD05}">
      <tableStyleElement type="wholeTable" dxfId="250"/>
      <tableStyleElement type="headerRow" dxfId="24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[WENDY'S CHOCO COUNTRY LEVEL SALES REPORT.xlsx]salesperson by revenue!PivotTable6</c:name>
    <c:fmtId val="2"/>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Sum of Revenue by Country</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 by revenue'!$B$31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'salesperson by revenue'!$A$32:$A$38</c:f>
              <c:strCache>
                <c:ptCount val="6"/>
                <c:pt idx="0">
                  <c:v>Australia</c:v>
                </c:pt>
                <c:pt idx="1">
                  <c:v>UK</c:v>
                </c:pt>
                <c:pt idx="2">
                  <c:v>USA</c:v>
                </c:pt>
                <c:pt idx="3">
                  <c:v>New Zealand</c:v>
                </c:pt>
                <c:pt idx="4">
                  <c:v>Canada</c:v>
                </c:pt>
                <c:pt idx="5">
                  <c:v>India</c:v>
                </c:pt>
              </c:strCache>
            </c:strRef>
          </c:cat>
          <c:val>
            <c:numRef>
              <c:f>'salesperson by revenue'!$B$32:$B$38</c:f>
              <c:numCache>
                <c:formatCode>_(* #,##0_);_(* \(#,##0\);_(* "-"??_);_(@_)</c:formatCode>
                <c:ptCount val="6"/>
                <c:pt idx="0">
                  <c:v>168679</c:v>
                </c:pt>
                <c:pt idx="1">
                  <c:v>173530</c:v>
                </c:pt>
                <c:pt idx="2">
                  <c:v>189434</c:v>
                </c:pt>
                <c:pt idx="3">
                  <c:v>218813</c:v>
                </c:pt>
                <c:pt idx="4">
                  <c:v>237944</c:v>
                </c:pt>
                <c:pt idx="5">
                  <c:v>252469</c:v>
                </c:pt>
              </c:numCache>
            </c:numRef>
          </c:val>
          <c:extLst>
            <c:ext xmlns:c16="http://schemas.microsoft.com/office/drawing/2014/chart" uri="{C3380CC4-5D6E-409C-BE32-E72D297353CC}">
              <c16:uniqueId val="{00000000-2DDF-4ABC-9790-649731FE30ED}"/>
            </c:ext>
          </c:extLst>
        </c:ser>
        <c:dLbls>
          <c:dLblPos val="inEnd"/>
          <c:showLegendKey val="0"/>
          <c:showVal val="1"/>
          <c:showCatName val="0"/>
          <c:showSerName val="0"/>
          <c:showPercent val="0"/>
          <c:showBubbleSize val="0"/>
        </c:dLbls>
        <c:gapWidth val="65"/>
        <c:axId val="1780235616"/>
        <c:axId val="1780233952"/>
      </c:barChart>
      <c:catAx>
        <c:axId val="17802356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80233952"/>
        <c:crosses val="autoZero"/>
        <c:auto val="1"/>
        <c:lblAlgn val="ctr"/>
        <c:lblOffset val="100"/>
        <c:noMultiLvlLbl val="0"/>
      </c:catAx>
      <c:valAx>
        <c:axId val="17802339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023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[WENDY'S CHOCO COUNTRY LEVEL SALES REPORT.xlsx]salesperson by revenue!PivotTable7</c:name>
    <c:fmtId val="2"/>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Top 5 Products sold</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957911348454842"/>
          <c:y val="0.21908190047672613"/>
          <c:w val="0.58240197447378317"/>
          <c:h val="0.62310675451282871"/>
        </c:manualLayout>
      </c:layout>
      <c:barChart>
        <c:barDir val="bar"/>
        <c:grouping val="clustered"/>
        <c:varyColors val="0"/>
        <c:ser>
          <c:idx val="0"/>
          <c:order val="0"/>
          <c:tx>
            <c:strRef>
              <c:f>'salesperson by revenue'!$B$41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'salesperson by revenue'!$A$42:$A$46</c:f>
              <c:strCache>
                <c:ptCount val="5"/>
                <c:pt idx="0">
                  <c:v>Peanut Butter Cubes</c:v>
                </c:pt>
                <c:pt idx="1">
                  <c:v>Organic Choco Syrup</c:v>
                </c:pt>
                <c:pt idx="2">
                  <c:v>Baker's Choco Chips</c:v>
                </c:pt>
                <c:pt idx="3">
                  <c:v>Choco Coated Almonds</c:v>
                </c:pt>
                <c:pt idx="4">
                  <c:v>Caramel Stuffed Bars</c:v>
                </c:pt>
              </c:strCache>
            </c:strRef>
          </c:cat>
          <c:val>
            <c:numRef>
              <c:f>'salesperson by revenue'!$B$42:$B$46</c:f>
              <c:numCache>
                <c:formatCode>_(* #,##0_);_(* \(#,##0\);_(* "-"??_);_(@_)</c:formatCode>
                <c:ptCount val="5"/>
                <c:pt idx="0">
                  <c:v>69160</c:v>
                </c:pt>
                <c:pt idx="1">
                  <c:v>69461</c:v>
                </c:pt>
                <c:pt idx="2">
                  <c:v>70273</c:v>
                </c:pt>
                <c:pt idx="3">
                  <c:v>71967</c:v>
                </c:pt>
                <c:pt idx="4">
                  <c:v>72373</c:v>
                </c:pt>
              </c:numCache>
            </c:numRef>
          </c:val>
          <c:extLst>
            <c:ext xmlns:c16="http://schemas.microsoft.com/office/drawing/2014/chart" uri="{C3380CC4-5D6E-409C-BE32-E72D297353CC}">
              <c16:uniqueId val="{00000000-1758-42A3-A025-0A1C8943B35F}"/>
            </c:ext>
          </c:extLst>
        </c:ser>
        <c:dLbls>
          <c:dLblPos val="inEnd"/>
          <c:showLegendKey val="0"/>
          <c:showVal val="1"/>
          <c:showCatName val="0"/>
          <c:showSerName val="0"/>
          <c:showPercent val="0"/>
          <c:showBubbleSize val="0"/>
        </c:dLbls>
        <c:gapWidth val="65"/>
        <c:axId val="1378137136"/>
        <c:axId val="1378137552"/>
      </c:barChart>
      <c:catAx>
        <c:axId val="13781371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8137552"/>
        <c:crosses val="autoZero"/>
        <c:auto val="1"/>
        <c:lblAlgn val="ctr"/>
        <c:lblOffset val="100"/>
        <c:noMultiLvlLbl val="0"/>
      </c:catAx>
      <c:valAx>
        <c:axId val="13781375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813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[WENDY'S CHOCO COUNTRY LEVEL SALES REPORT.xlsx]salesperson by revenue!PivotTable4</c:name>
    <c:fmtId val="15"/>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US" sz="1100"/>
              <a:t>Revenue by Sales Persons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 by revenue'!$B$3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'salesperson by revenue'!$A$4:$A$14</c:f>
              <c:strCache>
                <c:ptCount val="10"/>
                <c:pt idx="0">
                  <c:v>Oby Sorrel</c:v>
                </c:pt>
                <c:pt idx="1">
                  <c:v>Brien Boise</c:v>
                </c:pt>
                <c:pt idx="2">
                  <c:v>Carla Molina</c:v>
                </c:pt>
                <c:pt idx="3">
                  <c:v>Gunar Cockshoot</c:v>
                </c:pt>
                <c:pt idx="4">
                  <c:v>Barr Faughny</c:v>
                </c:pt>
                <c:pt idx="5">
                  <c:v>Curtice Advani</c:v>
                </c:pt>
                <c:pt idx="6">
                  <c:v>Husein Augar</c:v>
                </c:pt>
                <c:pt idx="7">
                  <c:v>Ches Bonnell</c:v>
                </c:pt>
                <c:pt idx="8">
                  <c:v>Ram Mahesh</c:v>
                </c:pt>
                <c:pt idx="9">
                  <c:v>Gigi Bohling</c:v>
                </c:pt>
              </c:strCache>
            </c:strRef>
          </c:cat>
          <c:val>
            <c:numRef>
              <c:f>'salesperson by revenue'!$B$4:$B$14</c:f>
              <c:numCache>
                <c:formatCode>_(* #,##0_);_(* \(#,##0\);_(* "-"??_);_(@_)</c:formatCode>
                <c:ptCount val="10"/>
                <c:pt idx="0">
                  <c:v>83216</c:v>
                </c:pt>
                <c:pt idx="1">
                  <c:v>98084</c:v>
                </c:pt>
                <c:pt idx="2">
                  <c:v>98210</c:v>
                </c:pt>
                <c:pt idx="3">
                  <c:v>106834</c:v>
                </c:pt>
                <c:pt idx="4">
                  <c:v>123949</c:v>
                </c:pt>
                <c:pt idx="5">
                  <c:v>130697</c:v>
                </c:pt>
                <c:pt idx="6">
                  <c:v>132580</c:v>
                </c:pt>
                <c:pt idx="7">
                  <c:v>149975</c:v>
                </c:pt>
                <c:pt idx="8">
                  <c:v>151599</c:v>
                </c:pt>
                <c:pt idx="9">
                  <c:v>165725</c:v>
                </c:pt>
              </c:numCache>
            </c:numRef>
          </c:val>
          <c:extLst>
            <c:ext xmlns:c16="http://schemas.microsoft.com/office/drawing/2014/chart" uri="{C3380CC4-5D6E-409C-BE32-E72D297353CC}">
              <c16:uniqueId val="{00000000-C90E-4031-AA5A-478810048265}"/>
            </c:ext>
          </c:extLst>
        </c:ser>
        <c:dLbls>
          <c:dLblPos val="inEnd"/>
          <c:showLegendKey val="0"/>
          <c:showVal val="1"/>
          <c:showCatName val="0"/>
          <c:showSerName val="0"/>
          <c:showPercent val="0"/>
          <c:showBubbleSize val="0"/>
        </c:dLbls>
        <c:gapWidth val="65"/>
        <c:axId val="1962926640"/>
        <c:axId val="1962928304"/>
      </c:barChart>
      <c:catAx>
        <c:axId val="19629266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2928304"/>
        <c:crosses val="autoZero"/>
        <c:auto val="1"/>
        <c:lblAlgn val="ctr"/>
        <c:lblOffset val="100"/>
        <c:noMultiLvlLbl val="0"/>
      </c:catAx>
      <c:valAx>
        <c:axId val="19629283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292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Relationship btw</a:t>
            </a:r>
            <a:r>
              <a:rPr lang="en-US" sz="1000" b="1" baseline="0"/>
              <a:t> Revenue and Units sold</a:t>
            </a:r>
            <a:endParaRPr lang="en-US"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TABLE'!$E$1</c:f>
              <c:strCache>
                <c:ptCount val="1"/>
                <c:pt idx="0">
                  <c:v>Units</c:v>
                </c:pt>
              </c:strCache>
            </c:strRef>
          </c:tx>
          <c:spPr>
            <a:ln w="19050" cap="rnd">
              <a:noFill/>
              <a:round/>
            </a:ln>
            <a:effectLst/>
          </c:spPr>
          <c:marker>
            <c:symbol val="circle"/>
            <c:size val="5"/>
            <c:spPr>
              <a:solidFill>
                <a:schemeClr val="accent2"/>
              </a:solidFill>
              <a:ln w="9525">
                <a:solidFill>
                  <a:schemeClr val="accent2"/>
                </a:solidFill>
              </a:ln>
              <a:effectLst/>
            </c:spPr>
          </c:marker>
          <c:xVal>
            <c:numRef>
              <c:f>'MAIN TABLE'!$D$2:$D$301</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'MAIN TABLE'!$E$2:$E$301</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A278-4D98-8908-B2CB924D43B6}"/>
            </c:ext>
          </c:extLst>
        </c:ser>
        <c:dLbls>
          <c:showLegendKey val="0"/>
          <c:showVal val="0"/>
          <c:showCatName val="0"/>
          <c:showSerName val="0"/>
          <c:showPercent val="0"/>
          <c:showBubbleSize val="0"/>
        </c:dLbls>
        <c:axId val="542429120"/>
        <c:axId val="542428288"/>
      </c:scatterChart>
      <c:valAx>
        <c:axId val="542429120"/>
        <c:scaling>
          <c:orientation val="minMax"/>
        </c:scaling>
        <c:delete val="0"/>
        <c:axPos val="b"/>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8288"/>
        <c:crosses val="autoZero"/>
        <c:crossBetween val="midCat"/>
      </c:valAx>
      <c:valAx>
        <c:axId val="54242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9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'MAIN TABLE'!$E$1</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'MAIN TABLE'!$D$2:$D$301</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'MAIN TABLE'!$E$2:$E$301</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7938-40C0-A687-F61173658A83}"/>
            </c:ext>
          </c:extLst>
        </c:ser>
        <c:dLbls>
          <c:showLegendKey val="0"/>
          <c:showVal val="0"/>
          <c:showCatName val="0"/>
          <c:showSerName val="0"/>
          <c:showPercent val="0"/>
          <c:showBubbleSize val="0"/>
        </c:dLbls>
        <c:axId val="542429120"/>
        <c:axId val="542428288"/>
      </c:scatterChart>
      <c:valAx>
        <c:axId val="5424291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8288"/>
        <c:crosses val="autoZero"/>
        <c:crossBetween val="midCat"/>
      </c:valAx>
      <c:valAx>
        <c:axId val="54242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9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[WENDY'S CHOCO COUNTRY LEVEL SALES REPORT.xlsx]salesperson by revenue!PivotTable6</c:name>
    <c:fmtId val="4"/>
  </c:pivotSource>
  <c:chart>
    <c:title>
      <c:tx>
        <c:rich>
          <a:bodyPr rot="0" spcFirstLastPara="1" vertOverflow="ellipsis" vert="horz" wrap="square" anchor="ctr" anchorCtr="1"/>
          <a:lstStyle/>
          <a:p>
            <a:pPr>
              <a:defRPr sz="1100" b="1" i="0" u="none" strike="noStrike" kern="1200" baseline="0">
                <a:solidFill>
                  <a:schemeClr val="tx2">
                    <a:lumMod val="75000"/>
                    <a:lumOff val="25000"/>
                  </a:schemeClr>
                </a:solidFill>
                <a:latin typeface="+mn-lt"/>
                <a:ea typeface="+mn-ea"/>
                <a:cs typeface="+mn-cs"/>
              </a:defRPr>
            </a:pPr>
            <a:r>
              <a:rPr lang="en-US" sz="1100">
                <a:solidFill>
                  <a:schemeClr val="tx2">
                    <a:lumMod val="75000"/>
                    <a:lumOff val="25000"/>
                  </a:schemeClr>
                </a:solidFill>
              </a:rPr>
              <a:t>Revenue by Country</a:t>
            </a:r>
          </a:p>
        </c:rich>
      </c:tx>
      <c:layout>
        <c:manualLayout>
          <c:xMode val="edge"/>
          <c:yMode val="edge"/>
          <c:x val="0.34668213602553322"/>
          <c:y val="9.1097249084788917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 by revenue'!$B$31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'salesperson by revenue'!$A$32:$A$38</c:f>
              <c:strCache>
                <c:ptCount val="6"/>
                <c:pt idx="0">
                  <c:v>Australia</c:v>
                </c:pt>
                <c:pt idx="1">
                  <c:v>UK</c:v>
                </c:pt>
                <c:pt idx="2">
                  <c:v>USA</c:v>
                </c:pt>
                <c:pt idx="3">
                  <c:v>New Zealand</c:v>
                </c:pt>
                <c:pt idx="4">
                  <c:v>Canada</c:v>
                </c:pt>
                <c:pt idx="5">
                  <c:v>India</c:v>
                </c:pt>
              </c:strCache>
            </c:strRef>
          </c:cat>
          <c:val>
            <c:numRef>
              <c:f>'salesperson by revenue'!$B$32:$B$38</c:f>
              <c:numCache>
                <c:formatCode>_(* #,##0_);_(* \(#,##0\);_(* "-"??_);_(@_)</c:formatCode>
                <c:ptCount val="6"/>
                <c:pt idx="0">
                  <c:v>168679</c:v>
                </c:pt>
                <c:pt idx="1">
                  <c:v>173530</c:v>
                </c:pt>
                <c:pt idx="2">
                  <c:v>189434</c:v>
                </c:pt>
                <c:pt idx="3">
                  <c:v>218813</c:v>
                </c:pt>
                <c:pt idx="4">
                  <c:v>237944</c:v>
                </c:pt>
                <c:pt idx="5">
                  <c:v>252469</c:v>
                </c:pt>
              </c:numCache>
            </c:numRef>
          </c:val>
          <c:extLst>
            <c:ext xmlns:c16="http://schemas.microsoft.com/office/drawing/2014/chart" uri="{C3380CC4-5D6E-409C-BE32-E72D297353CC}">
              <c16:uniqueId val="{00000000-9CBF-4C10-9D3D-6A8B68F3B326}"/>
            </c:ext>
          </c:extLst>
        </c:ser>
        <c:dLbls>
          <c:dLblPos val="inEnd"/>
          <c:showLegendKey val="0"/>
          <c:showVal val="1"/>
          <c:showCatName val="0"/>
          <c:showSerName val="0"/>
          <c:showPercent val="0"/>
          <c:showBubbleSize val="0"/>
        </c:dLbls>
        <c:gapWidth val="65"/>
        <c:axId val="1780235616"/>
        <c:axId val="1780233952"/>
      </c:barChart>
      <c:catAx>
        <c:axId val="17802356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80233952"/>
        <c:crosses val="autoZero"/>
        <c:auto val="1"/>
        <c:lblAlgn val="ctr"/>
        <c:lblOffset val="100"/>
        <c:noMultiLvlLbl val="0"/>
      </c:catAx>
      <c:valAx>
        <c:axId val="17802339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023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[WENDY'S CHOCO COUNTRY LEVEL SALES REPORT.xlsx]salesperson by revenue!PivotTable7</c:name>
    <c:fmtId val="4"/>
  </c:pivotSource>
  <c:chart>
    <c:title>
      <c:tx>
        <c:rich>
          <a:bodyPr rot="0" spcFirstLastPara="1" vertOverflow="ellipsis" vert="horz" wrap="square" anchor="ctr" anchorCtr="1"/>
          <a:lstStyle/>
          <a:p>
            <a:pPr>
              <a:defRPr sz="1100" b="1" i="0" u="none" strike="noStrike" kern="1200" baseline="0">
                <a:solidFill>
                  <a:schemeClr val="tx2">
                    <a:lumMod val="75000"/>
                    <a:lumOff val="25000"/>
                  </a:schemeClr>
                </a:solidFill>
                <a:latin typeface="+mn-lt"/>
                <a:ea typeface="+mn-ea"/>
                <a:cs typeface="+mn-cs"/>
              </a:defRPr>
            </a:pPr>
            <a:r>
              <a:rPr lang="en-US" sz="1100">
                <a:solidFill>
                  <a:schemeClr val="tx2">
                    <a:lumMod val="75000"/>
                    <a:lumOff val="25000"/>
                  </a:schemeClr>
                </a:solidFill>
              </a:rPr>
              <a:t>Top 5 Products sold</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2">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957911348454842"/>
          <c:y val="0.21908190047672613"/>
          <c:w val="0.58240197447378317"/>
          <c:h val="0.62310675451282871"/>
        </c:manualLayout>
      </c:layout>
      <c:barChart>
        <c:barDir val="bar"/>
        <c:grouping val="clustered"/>
        <c:varyColors val="0"/>
        <c:ser>
          <c:idx val="0"/>
          <c:order val="0"/>
          <c:tx>
            <c:strRef>
              <c:f>'salesperson by revenue'!$B$41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'salesperson by revenue'!$A$42:$A$46</c:f>
              <c:strCache>
                <c:ptCount val="5"/>
                <c:pt idx="0">
                  <c:v>Peanut Butter Cubes</c:v>
                </c:pt>
                <c:pt idx="1">
                  <c:v>Organic Choco Syrup</c:v>
                </c:pt>
                <c:pt idx="2">
                  <c:v>Baker's Choco Chips</c:v>
                </c:pt>
                <c:pt idx="3">
                  <c:v>Choco Coated Almonds</c:v>
                </c:pt>
                <c:pt idx="4">
                  <c:v>Caramel Stuffed Bars</c:v>
                </c:pt>
              </c:strCache>
            </c:strRef>
          </c:cat>
          <c:val>
            <c:numRef>
              <c:f>'salesperson by revenue'!$B$42:$B$46</c:f>
              <c:numCache>
                <c:formatCode>_(* #,##0_);_(* \(#,##0\);_(* "-"??_);_(@_)</c:formatCode>
                <c:ptCount val="5"/>
                <c:pt idx="0">
                  <c:v>69160</c:v>
                </c:pt>
                <c:pt idx="1">
                  <c:v>69461</c:v>
                </c:pt>
                <c:pt idx="2">
                  <c:v>70273</c:v>
                </c:pt>
                <c:pt idx="3">
                  <c:v>71967</c:v>
                </c:pt>
                <c:pt idx="4">
                  <c:v>72373</c:v>
                </c:pt>
              </c:numCache>
            </c:numRef>
          </c:val>
          <c:extLst>
            <c:ext xmlns:c16="http://schemas.microsoft.com/office/drawing/2014/chart" uri="{C3380CC4-5D6E-409C-BE32-E72D297353CC}">
              <c16:uniqueId val="{00000000-2A7A-43B5-9546-3299D935B5C8}"/>
            </c:ext>
          </c:extLst>
        </c:ser>
        <c:dLbls>
          <c:dLblPos val="inEnd"/>
          <c:showLegendKey val="0"/>
          <c:showVal val="1"/>
          <c:showCatName val="0"/>
          <c:showSerName val="0"/>
          <c:showPercent val="0"/>
          <c:showBubbleSize val="0"/>
        </c:dLbls>
        <c:gapWidth val="65"/>
        <c:axId val="1378137136"/>
        <c:axId val="1378137552"/>
      </c:barChart>
      <c:catAx>
        <c:axId val="13781371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8137552"/>
        <c:crosses val="autoZero"/>
        <c:auto val="1"/>
        <c:lblAlgn val="ctr"/>
        <c:lblOffset val="100"/>
        <c:noMultiLvlLbl val="0"/>
      </c:catAx>
      <c:valAx>
        <c:axId val="13781375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813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[WENDY'S CHOCO COUNTRY LEVEL SALES REPORT.xlsx]salesperson by revenue!PivotTable4</c:name>
    <c:fmtId val="17"/>
  </c:pivotSource>
  <c:chart>
    <c:title>
      <c:tx>
        <c:rich>
          <a:bodyPr rot="0" spcFirstLastPara="1" vertOverflow="ellipsis" vert="horz" wrap="square" anchor="ctr" anchorCtr="1"/>
          <a:lstStyle/>
          <a:p>
            <a:pPr>
              <a:defRPr sz="1100" b="1" i="0" u="none" strike="noStrike" kern="1200" baseline="0">
                <a:solidFill>
                  <a:schemeClr val="tx2">
                    <a:lumMod val="75000"/>
                    <a:lumOff val="25000"/>
                  </a:schemeClr>
                </a:solidFill>
                <a:latin typeface="+mn-lt"/>
                <a:ea typeface="+mn-ea"/>
                <a:cs typeface="+mn-cs"/>
              </a:defRPr>
            </a:pPr>
            <a:r>
              <a:rPr lang="en-US" sz="1100">
                <a:solidFill>
                  <a:schemeClr val="tx2">
                    <a:lumMod val="75000"/>
                    <a:lumOff val="25000"/>
                  </a:schemeClr>
                </a:solidFill>
              </a:rPr>
              <a:t>Revenue by Sales Persons</a:t>
            </a:r>
          </a:p>
        </c:rich>
      </c:tx>
      <c:layout>
        <c:manualLayout>
          <c:xMode val="edge"/>
          <c:yMode val="edge"/>
          <c:x val="0.34898041590954976"/>
          <c:y val="4.569055036344756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'salesperson by revenue'!$B$3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'salesperson by revenue'!$A$4:$A$14</c:f>
              <c:strCache>
                <c:ptCount val="10"/>
                <c:pt idx="0">
                  <c:v>Oby Sorrel</c:v>
                </c:pt>
                <c:pt idx="1">
                  <c:v>Brien Boise</c:v>
                </c:pt>
                <c:pt idx="2">
                  <c:v>Carla Molina</c:v>
                </c:pt>
                <c:pt idx="3">
                  <c:v>Gunar Cockshoot</c:v>
                </c:pt>
                <c:pt idx="4">
                  <c:v>Barr Faughny</c:v>
                </c:pt>
                <c:pt idx="5">
                  <c:v>Curtice Advani</c:v>
                </c:pt>
                <c:pt idx="6">
                  <c:v>Husein Augar</c:v>
                </c:pt>
                <c:pt idx="7">
                  <c:v>Ches Bonnell</c:v>
                </c:pt>
                <c:pt idx="8">
                  <c:v>Ram Mahesh</c:v>
                </c:pt>
                <c:pt idx="9">
                  <c:v>Gigi Bohling</c:v>
                </c:pt>
              </c:strCache>
            </c:strRef>
          </c:cat>
          <c:val>
            <c:numRef>
              <c:f>'salesperson by revenue'!$B$4:$B$14</c:f>
              <c:numCache>
                <c:formatCode>_(* #,##0_);_(* \(#,##0\);_(* "-"??_);_(@_)</c:formatCode>
                <c:ptCount val="10"/>
                <c:pt idx="0">
                  <c:v>83216</c:v>
                </c:pt>
                <c:pt idx="1">
                  <c:v>98084</c:v>
                </c:pt>
                <c:pt idx="2">
                  <c:v>98210</c:v>
                </c:pt>
                <c:pt idx="3">
                  <c:v>106834</c:v>
                </c:pt>
                <c:pt idx="4">
                  <c:v>123949</c:v>
                </c:pt>
                <c:pt idx="5">
                  <c:v>130697</c:v>
                </c:pt>
                <c:pt idx="6">
                  <c:v>132580</c:v>
                </c:pt>
                <c:pt idx="7">
                  <c:v>149975</c:v>
                </c:pt>
                <c:pt idx="8">
                  <c:v>151599</c:v>
                </c:pt>
                <c:pt idx="9">
                  <c:v>165725</c:v>
                </c:pt>
              </c:numCache>
            </c:numRef>
          </c:val>
          <c:extLst>
            <c:ext xmlns:c16="http://schemas.microsoft.com/office/drawing/2014/chart" uri="{C3380CC4-5D6E-409C-BE32-E72D297353CC}">
              <c16:uniqueId val="{00000000-3571-4672-AE2E-220365128010}"/>
            </c:ext>
          </c:extLst>
        </c:ser>
        <c:dLbls>
          <c:dLblPos val="inEnd"/>
          <c:showLegendKey val="0"/>
          <c:showVal val="1"/>
          <c:showCatName val="0"/>
          <c:showSerName val="0"/>
          <c:showPercent val="0"/>
          <c:showBubbleSize val="0"/>
        </c:dLbls>
        <c:gapWidth val="65"/>
        <c:axId val="1962926640"/>
        <c:axId val="1962928304"/>
      </c:barChart>
      <c:catAx>
        <c:axId val="19629266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2928304"/>
        <c:crosses val="autoZero"/>
        <c:auto val="1"/>
        <c:lblAlgn val="ctr"/>
        <c:lblOffset val="100"/>
        <c:noMultiLvlLbl val="0"/>
      </c:catAx>
      <c:valAx>
        <c:axId val="19629283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96292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2">
                    <a:lumMod val="90000"/>
                    <a:lumOff val="10000"/>
                  </a:schemeClr>
                </a:solidFill>
                <a:latin typeface="+mn-lt"/>
                <a:ea typeface="+mn-ea"/>
                <a:cs typeface="+mn-cs"/>
              </a:defRPr>
            </a:pPr>
            <a:r>
              <a:rPr lang="en-US" sz="1100" b="1">
                <a:solidFill>
                  <a:schemeClr val="tx2">
                    <a:lumMod val="90000"/>
                    <a:lumOff val="10000"/>
                  </a:schemeClr>
                </a:solidFill>
              </a:rPr>
              <a:t>Relationship btw</a:t>
            </a:r>
            <a:r>
              <a:rPr lang="en-US" sz="1100" b="1" baseline="0">
                <a:solidFill>
                  <a:schemeClr val="tx2">
                    <a:lumMod val="90000"/>
                    <a:lumOff val="10000"/>
                  </a:schemeClr>
                </a:solidFill>
              </a:rPr>
              <a:t> Revenue and Units sold</a:t>
            </a:r>
            <a:endParaRPr lang="en-US" sz="1100" b="1">
              <a:solidFill>
                <a:schemeClr val="tx2">
                  <a:lumMod val="90000"/>
                  <a:lumOff val="10000"/>
                </a:schemeClr>
              </a:solidFill>
            </a:endParaRPr>
          </a:p>
        </c:rich>
      </c:tx>
      <c:layout>
        <c:manualLayout>
          <c:xMode val="edge"/>
          <c:yMode val="edge"/>
          <c:x val="0.19577733628628136"/>
          <c:y val="7.602339181286549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2">
                  <a:lumMod val="90000"/>
                  <a:lumOff val="10000"/>
                </a:schemeClr>
              </a:solidFill>
              <a:latin typeface="+mn-lt"/>
              <a:ea typeface="+mn-ea"/>
              <a:cs typeface="+mn-cs"/>
            </a:defRPr>
          </a:pPr>
          <a:endParaRPr lang="en-US"/>
        </a:p>
      </c:txPr>
    </c:title>
    <c:autoTitleDeleted val="0"/>
    <c:plotArea>
      <c:layout/>
      <c:scatterChart>
        <c:scatterStyle val="lineMarker"/>
        <c:varyColors val="0"/>
        <c:ser>
          <c:idx val="0"/>
          <c:order val="0"/>
          <c:tx>
            <c:strRef>
              <c:f>'MAIN TABLE'!$E$1</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'MAIN TABLE'!$D$2:$D$301</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'MAIN TABLE'!$E$2:$E$301</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04D1-475B-9307-4A721B6B7EF6}"/>
            </c:ext>
          </c:extLst>
        </c:ser>
        <c:dLbls>
          <c:showLegendKey val="0"/>
          <c:showVal val="0"/>
          <c:showCatName val="0"/>
          <c:showSerName val="0"/>
          <c:showPercent val="0"/>
          <c:showBubbleSize val="0"/>
        </c:dLbls>
        <c:axId val="542429120"/>
        <c:axId val="542428288"/>
      </c:scatterChart>
      <c:valAx>
        <c:axId val="542429120"/>
        <c:scaling>
          <c:orientation val="minMax"/>
        </c:scaling>
        <c:delete val="0"/>
        <c:axPos val="b"/>
        <c:majorGridlines>
          <c:spPr>
            <a:ln w="9525" cap="flat" cmpd="sng" algn="ctr">
              <a:solidFill>
                <a:schemeClr val="tx1">
                  <a:lumMod val="15000"/>
                  <a:lumOff val="85000"/>
                </a:schemeClr>
              </a:solidFill>
              <a:round/>
            </a:ln>
            <a:effectLst/>
          </c:spPr>
        </c:majorGridlines>
        <c:numFmt formatCode="0,\k"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8288"/>
        <c:crosses val="autoZero"/>
        <c:crossBetween val="midCat"/>
      </c:valAx>
      <c:valAx>
        <c:axId val="54242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29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BBD512A0-22D2-4B3E-A510-749622536B03}">
          <cx:tx>
            <cx:txData>
              <cx:f>_xlchart.v1.0</cx:f>
              <cx:v>Revenue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image" Target="../media/image2.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28574</xdr:colOff>
      <xdr:row>4</xdr:row>
      <xdr:rowOff>190499</xdr:rowOff>
    </xdr:from>
    <xdr:to>
      <xdr:col>15</xdr:col>
      <xdr:colOff>0</xdr:colOff>
      <xdr:row>14</xdr:row>
      <xdr:rowOff>0</xdr:rowOff>
    </xdr:to>
    <xdr:graphicFrame macro="">
      <xdr:nvGraphicFramePr>
        <xdr:cNvPr id="3" name="Chart 2">
          <a:extLst>
            <a:ext uri="{FF2B5EF4-FFF2-40B4-BE49-F238E27FC236}">
              <a16:creationId xmlns:a16="http://schemas.microsoft.com/office/drawing/2014/main" id="{E435164F-5515-437B-9811-C923D5487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xdr:colOff>
      <xdr:row>15</xdr:row>
      <xdr:rowOff>1</xdr:rowOff>
    </xdr:from>
    <xdr:to>
      <xdr:col>14</xdr:col>
      <xdr:colOff>600076</xdr:colOff>
      <xdr:row>23</xdr:row>
      <xdr:rowOff>180975</xdr:rowOff>
    </xdr:to>
    <xdr:graphicFrame macro="">
      <xdr:nvGraphicFramePr>
        <xdr:cNvPr id="4" name="Chart 3">
          <a:extLst>
            <a:ext uri="{FF2B5EF4-FFF2-40B4-BE49-F238E27FC236}">
              <a16:creationId xmlns:a16="http://schemas.microsoft.com/office/drawing/2014/main" id="{8E58251B-8FF8-4746-AD1A-D8B9E9F01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5</xdr:row>
      <xdr:rowOff>9525</xdr:rowOff>
    </xdr:from>
    <xdr:to>
      <xdr:col>8</xdr:col>
      <xdr:colOff>0</xdr:colOff>
      <xdr:row>24</xdr:row>
      <xdr:rowOff>0</xdr:rowOff>
    </xdr:to>
    <xdr:graphicFrame macro="">
      <xdr:nvGraphicFramePr>
        <xdr:cNvPr id="5" name="Chart 4">
          <a:extLst>
            <a:ext uri="{FF2B5EF4-FFF2-40B4-BE49-F238E27FC236}">
              <a16:creationId xmlns:a16="http://schemas.microsoft.com/office/drawing/2014/main" id="{BA36C494-86C4-41AE-95FD-160E56A26A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xdr:colOff>
      <xdr:row>25</xdr:row>
      <xdr:rowOff>0</xdr:rowOff>
    </xdr:from>
    <xdr:to>
      <xdr:col>15</xdr:col>
      <xdr:colOff>1</xdr:colOff>
      <xdr:row>36</xdr:row>
      <xdr:rowOff>19050</xdr:rowOff>
    </xdr:to>
    <xdr:graphicFrame macro="">
      <xdr:nvGraphicFramePr>
        <xdr:cNvPr id="6" name="Chart 5">
          <a:extLst>
            <a:ext uri="{FF2B5EF4-FFF2-40B4-BE49-F238E27FC236}">
              <a16:creationId xmlns:a16="http://schemas.microsoft.com/office/drawing/2014/main" id="{DCEA4F72-BE57-4849-8E83-C4623E754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25</xdr:row>
      <xdr:rowOff>9525</xdr:rowOff>
    </xdr:from>
    <xdr:to>
      <xdr:col>1</xdr:col>
      <xdr:colOff>609600</xdr:colOff>
      <xdr:row>36</xdr:row>
      <xdr:rowOff>104775</xdr:rowOff>
    </xdr:to>
    <mc:AlternateContent xmlns:mc="http://schemas.openxmlformats.org/markup-compatibility/2006" xmlns:a14="http://schemas.microsoft.com/office/drawing/2010/main">
      <mc:Choice Requires="a14">
        <xdr:graphicFrame macro="">
          <xdr:nvGraphicFramePr>
            <xdr:cNvPr id="7" name="Geography">
              <a:extLst>
                <a:ext uri="{FF2B5EF4-FFF2-40B4-BE49-F238E27FC236}">
                  <a16:creationId xmlns:a16="http://schemas.microsoft.com/office/drawing/2014/main" id="{3F19CC24-AC99-453A-B4B7-FCEDAE99DFBB}"/>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9525" y="4048125"/>
              <a:ext cx="1533525" cy="2085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495300</xdr:colOff>
      <xdr:row>6</xdr:row>
      <xdr:rowOff>28575</xdr:rowOff>
    </xdr:from>
    <xdr:to>
      <xdr:col>8</xdr:col>
      <xdr:colOff>266700</xdr:colOff>
      <xdr:row>17</xdr:row>
      <xdr:rowOff>28575</xdr:rowOff>
    </xdr:to>
    <mc:AlternateContent xmlns:mc="http://schemas.openxmlformats.org/markup-compatibility/2006">
      <mc:Choice xmlns:a14="http://schemas.microsoft.com/office/drawing/2010/main" Requires="a14">
        <xdr:graphicFrame macro="">
          <xdr:nvGraphicFramePr>
            <xdr:cNvPr id="2" name="Geography 2">
              <a:extLst>
                <a:ext uri="{FF2B5EF4-FFF2-40B4-BE49-F238E27FC236}">
                  <a16:creationId xmlns:a16="http://schemas.microsoft.com/office/drawing/2014/main" id="{F96F135B-9218-407C-83EE-FDF923A7F0CF}"/>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5429250" y="1114425"/>
              <a:ext cx="1828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304800</xdr:colOff>
      <xdr:row>18</xdr:row>
      <xdr:rowOff>76200</xdr:rowOff>
    </xdr:to>
    <xdr:graphicFrame macro="">
      <xdr:nvGraphicFramePr>
        <xdr:cNvPr id="2" name="Chart 1">
          <a:extLst>
            <a:ext uri="{FF2B5EF4-FFF2-40B4-BE49-F238E27FC236}">
              <a16:creationId xmlns:a16="http://schemas.microsoft.com/office/drawing/2014/main" id="{75677AEA-FB32-4EC9-BC08-1FEEAA1FF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18</xdr:row>
      <xdr:rowOff>142875</xdr:rowOff>
    </xdr:from>
    <xdr:to>
      <xdr:col>8</xdr:col>
      <xdr:colOff>314325</xdr:colOff>
      <xdr:row>33</xdr:row>
      <xdr:rowOff>38100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13EDFB2-522E-4EC7-855B-5D7CC8F3AE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5325" y="3400425"/>
              <a:ext cx="5105400" cy="2609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28574</xdr:colOff>
      <xdr:row>4</xdr:row>
      <xdr:rowOff>190499</xdr:rowOff>
    </xdr:from>
    <xdr:to>
      <xdr:col>15</xdr:col>
      <xdr:colOff>0</xdr:colOff>
      <xdr:row>14</xdr:row>
      <xdr:rowOff>0</xdr:rowOff>
    </xdr:to>
    <xdr:graphicFrame macro="">
      <xdr:nvGraphicFramePr>
        <xdr:cNvPr id="2" name="Chart 1">
          <a:extLst>
            <a:ext uri="{FF2B5EF4-FFF2-40B4-BE49-F238E27FC236}">
              <a16:creationId xmlns:a16="http://schemas.microsoft.com/office/drawing/2014/main" id="{E7F51372-3512-4826-9377-955A884CF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xdr:colOff>
      <xdr:row>15</xdr:row>
      <xdr:rowOff>1</xdr:rowOff>
    </xdr:from>
    <xdr:to>
      <xdr:col>15</xdr:col>
      <xdr:colOff>9525</xdr:colOff>
      <xdr:row>24</xdr:row>
      <xdr:rowOff>0</xdr:rowOff>
    </xdr:to>
    <xdr:graphicFrame macro="">
      <xdr:nvGraphicFramePr>
        <xdr:cNvPr id="3" name="Chart 2">
          <a:extLst>
            <a:ext uri="{FF2B5EF4-FFF2-40B4-BE49-F238E27FC236}">
              <a16:creationId xmlns:a16="http://schemas.microsoft.com/office/drawing/2014/main" id="{7C960FF2-F179-456E-BD02-D6AF15AA7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5</xdr:row>
      <xdr:rowOff>9525</xdr:rowOff>
    </xdr:from>
    <xdr:to>
      <xdr:col>8</xdr:col>
      <xdr:colOff>0</xdr:colOff>
      <xdr:row>24</xdr:row>
      <xdr:rowOff>0</xdr:rowOff>
    </xdr:to>
    <xdr:graphicFrame macro="">
      <xdr:nvGraphicFramePr>
        <xdr:cNvPr id="4" name="Chart 3">
          <a:extLst>
            <a:ext uri="{FF2B5EF4-FFF2-40B4-BE49-F238E27FC236}">
              <a16:creationId xmlns:a16="http://schemas.microsoft.com/office/drawing/2014/main" id="{0CC77BF9-F501-4D8C-8878-E3C7CC62A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xdr:colOff>
      <xdr:row>25</xdr:row>
      <xdr:rowOff>0</xdr:rowOff>
    </xdr:from>
    <xdr:to>
      <xdr:col>15</xdr:col>
      <xdr:colOff>1</xdr:colOff>
      <xdr:row>37</xdr:row>
      <xdr:rowOff>0</xdr:rowOff>
    </xdr:to>
    <xdr:graphicFrame macro="">
      <xdr:nvGraphicFramePr>
        <xdr:cNvPr id="5" name="Chart 4">
          <a:extLst>
            <a:ext uri="{FF2B5EF4-FFF2-40B4-BE49-F238E27FC236}">
              <a16:creationId xmlns:a16="http://schemas.microsoft.com/office/drawing/2014/main" id="{D20DF829-5FFF-4429-9798-076F86C89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25</xdr:row>
      <xdr:rowOff>9524</xdr:rowOff>
    </xdr:from>
    <xdr:to>
      <xdr:col>1</xdr:col>
      <xdr:colOff>809625</xdr:colOff>
      <xdr:row>37</xdr:row>
      <xdr:rowOff>9525</xdr:rowOff>
    </xdr:to>
    <mc:AlternateContent xmlns:mc="http://schemas.openxmlformats.org/markup-compatibility/2006" xmlns:a14="http://schemas.microsoft.com/office/drawing/2010/main">
      <mc:Choice Requires="a14">
        <xdr:graphicFrame macro="">
          <xdr:nvGraphicFramePr>
            <xdr:cNvPr id="6" name="Geography 1">
              <a:extLst>
                <a:ext uri="{FF2B5EF4-FFF2-40B4-BE49-F238E27FC236}">
                  <a16:creationId xmlns:a16="http://schemas.microsoft.com/office/drawing/2014/main" id="{4DFF9129-1EE9-4307-92CC-37DFC8380382}"/>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9525" y="4210049"/>
              <a:ext cx="1762125" cy="2295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0</xdr:row>
      <xdr:rowOff>180974</xdr:rowOff>
    </xdr:from>
    <xdr:to>
      <xdr:col>0</xdr:col>
      <xdr:colOff>773910</xdr:colOff>
      <xdr:row>4</xdr:row>
      <xdr:rowOff>23697</xdr:rowOff>
    </xdr:to>
    <xdr:pic>
      <xdr:nvPicPr>
        <xdr:cNvPr id="8" name="Picture 7">
          <a:extLst>
            <a:ext uri="{FF2B5EF4-FFF2-40B4-BE49-F238E27FC236}">
              <a16:creationId xmlns:a16="http://schemas.microsoft.com/office/drawing/2014/main" id="{9228DF14-CE90-4E4D-8B27-022D1347763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2875" y="180974"/>
          <a:ext cx="631035" cy="58567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VY dv7" refreshedDate="45461.00724525463" createdVersion="7" refreshedVersion="7" minRefreshableVersion="3" recordCount="300" xr:uid="{6A513463-604E-47B3-9BE9-B2E8247A9A8F}">
  <cacheSource type="worksheet">
    <worksheetSource name="maintable"/>
  </cacheSource>
  <cacheFields count="10">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Revenue"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Sales per unit" numFmtId="2">
      <sharedItems containsMixedTypes="1" containsNumber="1" minValue="0" maxValue="2037"/>
    </cacheField>
    <cacheField name="Cost" numFmtId="0">
      <sharedItems containsSemiMixedTypes="0" containsString="0" containsNumber="1" minValue="0" maxValue="8682.8700000000008"/>
    </cacheField>
    <cacheField name="Profit" numFmtId="165">
      <sharedItems containsSemiMixedTypes="0" containsString="0" containsNumber="1" minValue="-7884.8700000000008" maxValue="15841.19"/>
    </cacheField>
    <cacheField name="%PROFIT" numFmtId="9">
      <sharedItems containsMixedTypes="1" containsNumber="1" minValue="-69.319999999999993" maxValue="1" count="300">
        <n v="-1.7155172413793184E-2"/>
        <n v="0.40794065016403214"/>
        <n v="-0.82102189781021906"/>
        <n v="0.80654485049833891"/>
        <n v="-1.5924285714285715"/>
        <n v="0.39746983876423508"/>
        <n v="0.88337933606863117"/>
        <n v="0.59064245810055871"/>
        <n v="0.31498829039812648"/>
        <n v="0.97186936485674225"/>
        <n v="-2.4035294117647061"/>
        <n v="0.88756213909113735"/>
        <n v="0.60136054421768714"/>
        <n v="-0.99928571428571422"/>
        <n v="-0.2488230519480519"/>
        <n v="0.77646168401135296"/>
        <n v="0.93452099311062009"/>
        <n v="0.76936707238949387"/>
        <n v="-3.1871428571428568"/>
        <n v="0.81780790003176962"/>
        <n v="0.9283752299202942"/>
        <n v="0.10719576719576715"/>
        <n v="0.37525170068027214"/>
        <n v="0.11995482778091476"/>
        <n v="-3.2062440870387982E-2"/>
        <n v="0.79097759674134427"/>
        <n v="-69.319999999999993"/>
        <n v="-4.9088145896656353E-2"/>
        <n v="0.984581881533101"/>
        <n v="0.95842408712363869"/>
        <n v="0.92076586433260399"/>
        <n v="0.79276672694394212"/>
        <n v="0.62232303090727814"/>
        <n v="0.97984528107271796"/>
        <n v="0.78812877263581482"/>
        <n v="-3.1603703703703703"/>
        <n v="0.75199601791936288"/>
        <n v="-0.86972163865546204"/>
        <n v="0.80111894543225015"/>
        <n v="1.3302752293577903E-2"/>
        <n v="0.94970941883767535"/>
        <n v="0.77519357029658131"/>
        <n v="0.87798196948682383"/>
        <n v="-0.23540372670807452"/>
        <n v="0.42218487394957993"/>
        <n v="0.7521499292786421"/>
        <n v="0.9642068965517242"/>
        <n v="0.9655968688845401"/>
        <n v="0.83917340521114103"/>
        <n v="0.90333532576210407"/>
        <n v="0.97881796836381618"/>
        <n v="-0.14084507042253522"/>
        <n v="0.93459992692729266"/>
        <n v="0.71131610942249246"/>
        <n v="0.86475420168067219"/>
        <n v="0.92746828461114172"/>
        <n v="0.91709501025290496"/>
        <n v="0.43942394239423938"/>
        <n v="-0.80154838709677423"/>
        <n v="-0.52703296703296709"/>
        <n v="0.18361386138613858"/>
        <n v="0.98727525335076816"/>
        <n v="0.26892965041001288"/>
        <n v="0.94377398720682304"/>
        <n v="0.96375527860747767"/>
        <n v="0.33534693877551025"/>
        <n v="0.92306440829061731"/>
        <n v="0.95981366459627326"/>
        <n v="0.69196615231458436"/>
        <n v="-0.73031358885017417"/>
        <n v="-9.9624060150375934E-2"/>
        <n v="0.73326145552560651"/>
        <n v="0.89133924209644777"/>
        <n v="0.38260191421481743"/>
        <n v="0.74738152888273945"/>
        <n v="0.71618075801749259"/>
        <n v="-2.7557611241217801"/>
        <n v="0.9023822937625755"/>
        <n v="-8.0857142857142854"/>
        <n v="0.82393174520200141"/>
        <n v="0.863228346456693"/>
        <n v="-7.4969642857142853"/>
        <n v="0.84640610961365681"/>
        <n v="0.52596376050420168"/>
        <n v="-17.215714285714284"/>
        <n v="0.82653225806451613"/>
        <n v="0.97914467697907193"/>
        <n v="-0.72822199383350483"/>
        <n v="-2.6190476190476191"/>
        <n v="9.0165924726830216E-3"/>
        <n v="0.92991793017109481"/>
        <n v="0.69925150905432598"/>
        <n v="0.9027027027027027"/>
        <n v="-1.1028784648187633"/>
        <n v="0.77947753014249177"/>
        <n v="0.52348432055749128"/>
        <n v="0.9883762458471762"/>
        <n v="0.89264637002341918"/>
        <n v="0.83607871720116611"/>
        <n v="0.12210355109785839"/>
        <n v="0.2013937282229965"/>
        <n v="-9.8807894736842119"/>
        <n v="0.97238322536651889"/>
        <n v="0.96103498542274046"/>
        <n v="0.88607245190339756"/>
        <n v="0.19489795918367342"/>
        <n v="0.98383200490496625"/>
        <n v="0.96016597510373436"/>
        <n v="0.14388059701492542"/>
        <n v="0.4053979238754325"/>
        <n v="0.94545454545454544"/>
        <n v="0.23798441558441566"/>
        <n v="0.60161924939467315"/>
        <n v="0.68111888111888108"/>
        <n v="0.14359243697478988"/>
        <n v="-8.6171428571428593E-2"/>
        <n v="0.56150166112956812"/>
        <n v="0.45944041450777201"/>
        <n v="0.922836401348198"/>
        <n v="0.53423848878394331"/>
        <n v="-1.2788990825688074"/>
        <n v="0.80216163265306117"/>
        <n v="-1.54801652892562"/>
        <n v="-5.5964653902798235E-2"/>
        <n v="-0.74134515119916555"/>
        <n v="0.79714285714285715"/>
        <n v="0.83996960486322192"/>
        <n v="0.67495586380832284"/>
        <n v="0.60628661559260921"/>
        <n v="0.82761153672825594"/>
        <n v="-3.8849999999999998"/>
        <n v="0.98440401182975446"/>
        <n v="0.67586702605570537"/>
        <n v="0.90709435143170081"/>
        <n v="-0.41457528957528955"/>
        <n v="0.52826492865950314"/>
        <n v="0.98611607142857138"/>
        <n v="0.5089418976545842"/>
        <n v="0.42943750000000003"/>
        <n v="-8.4948262548262559"/>
        <n v="-50.75"/>
        <n v="-10.657142857142857"/>
        <n v="0.85822033898305083"/>
        <n v="0.7257066394800562"/>
        <n v="0.93702296997783596"/>
        <n v="-4.8098901098901097"/>
        <n v="0.11321100917431193"/>
        <n v="0.96443208430913352"/>
        <n v="0.48986607142857153"/>
        <n v="0.95574979513794045"/>
        <n v="-3.3658823529411763"/>
        <n v="0.70338345864661644"/>
        <n v="0.95135269709543568"/>
        <e v="#DIV/0!"/>
        <n v="0.89400473933649294"/>
        <n v="-0.33982564679415073"/>
        <n v="0.67613598901098904"/>
        <n v="-0.55888888888888888"/>
        <n v="0.49480836236933795"/>
        <n v="0.63610494063577172"/>
        <n v="0.74944451705659387"/>
        <n v="-1.8470461538461538"/>
        <n v="0.51128571428571423"/>
        <n v="0.88883840749414522"/>
        <n v="0.82484706729039226"/>
        <n v="0.97134362934362928"/>
        <n v="0.56719954648526072"/>
        <n v="0.48159462308908807"/>
        <n v="-3.6217582417582417"/>
        <n v="0.92599303135888511"/>
        <n v="0.6000872410032716"/>
        <n v="0.30362590799031486"/>
        <n v="0.98990182328190746"/>
        <n v="4.1806869089099169E-2"/>
        <n v="0.12144770408163269"/>
        <n v="0.6144451003541912"/>
        <n v="0.59314606741573028"/>
        <n v="0.85847314603395208"/>
        <n v="0.90313901345291481"/>
        <n v="0.70379100850546783"/>
        <n v="0.50470867501078986"/>
        <n v="0.90838182412553115"/>
        <n v="0.57349397590361451"/>
        <n v="0.8067796610169492"/>
        <n v="0.708952380952381"/>
        <n v="0.55514533682325395"/>
        <n v="0.95986622073578598"/>
        <n v="0.87319952774498233"/>
        <n v="0.23364130434782607"/>
        <n v="0.90436218678815494"/>
        <n v="0.49985600606290265"/>
        <n v="-8.0158730158729433E-3"/>
        <n v="-1.2346273291925467"/>
        <n v="0.91233333333333333"/>
        <n v="-1.0958750000000002"/>
        <n v="0.51764705882352946"/>
        <n v="0.23459688826025463"/>
        <n v="0.67379377431906617"/>
        <n v="0.46965708448854515"/>
        <n v="0.67630476190476185"/>
        <n v="0.92948369565217392"/>
        <n v="-0.55239403453689151"/>
        <n v="2.9816513761467592E-3"/>
        <n v="0.24685585295066106"/>
        <n v="0.40227057710501424"/>
        <n v="1"/>
        <n v="0.78848432055749129"/>
        <n v="-0.77111940298507453"/>
        <n v="1.7491563554555757E-2"/>
        <n v="0.44269230769230766"/>
        <n v="-0.79318181818181843"/>
        <n v="0.7943680732079309"/>
        <n v="0.85982125670287357"/>
        <n v="0.88545809813287013"/>
        <n v="0.61203571428571435"/>
        <n v="0.48312062577192261"/>
        <n v="0.9899577345731192"/>
        <n v="-2.4291304347826088"/>
        <n v="-3.1844935064935065"/>
        <n v="0.70290671473636779"/>
        <n v="0.44656398104265399"/>
        <n v="-1.6876785714285716"/>
        <n v="0.58789473684210525"/>
        <n v="0.91206164098292386"/>
        <n v="0.92791878172588838"/>
        <n v="0.74976767177459214"/>
        <n v="0.9087470997679814"/>
        <n v="0.83997944501541622"/>
        <n v="0.99504480135249362"/>
        <n v="0.97252927400468381"/>
        <n v="0.96866560762509935"/>
        <n v="0.99682376043200793"/>
        <n v="0.52451668092386661"/>
        <n v="0.93519333178976616"/>
        <n v="0.2"/>
        <n v="0.92120879120879129"/>
        <n v="0.76552429667519173"/>
        <n v="-0.61800884955752211"/>
        <n v="-2.6680184331797236"/>
        <n v="0.53554187192118219"/>
        <n v="0.7462671232876712"/>
        <n v="0.67649769585253461"/>
        <n v="0.98191614906832292"/>
        <n v="0.77241379310344827"/>
        <n v="0.88678834420366082"/>
        <n v="-9.5795918367346946"/>
        <n v="-0.42674315321983697"/>
        <n v="0.61347142857142856"/>
        <n v="0.8758978451715882"/>
        <n v="0.40696664568911267"/>
        <n v="0.42444358875625721"/>
        <n v="0.25952380952380955"/>
        <n v="0.88641348088531191"/>
        <n v="0.842003267003267"/>
        <n v="-0.97087557603686636"/>
        <n v="0.6312326803631152"/>
        <n v="0.57610081374321886"/>
        <n v="0.21015873015873016"/>
        <n v="-0.67485714285714271"/>
        <n v="-0.80414746543778803"/>
        <n v="0.55366966136834828"/>
        <n v="0.35910411622276028"/>
        <n v="0.89087517487952739"/>
        <n v="0.65672242314647378"/>
        <n v="-0.24197044334975371"/>
        <n v="0.85435897435897434"/>
        <n v="0.92647688691564378"/>
        <n v="0.91469090909090911"/>
        <n v="-1.6773109243697475"/>
        <n v="0.80603705917513446"/>
        <n v="0.82792176039119814"/>
        <n v="0.44207792207792213"/>
        <n v="0.99507186858316221"/>
        <n v="0.5136728255971158"/>
        <n v="0.9009146968139774"/>
        <n v="0.53964447317388498"/>
        <n v="0.99501170960187357"/>
        <n v="0.53527777777777774"/>
        <n v="0.70032821375973064"/>
        <n v="0.87793902276660896"/>
        <n v="0.53423023578363382"/>
        <n v="0.83429787234042563"/>
        <n v="0.62721815519765745"/>
        <n v="0.92092075370840576"/>
        <n v="0.78179591836734696"/>
        <n v="0.94273272606087533"/>
        <n v="0.30957142857142855"/>
        <n v="0.94214655810510728"/>
        <n v="0.68476966030711972"/>
        <n v="0.89968131868131873"/>
        <n v="0.62914285714285711"/>
        <n v="8.184438040345866E-3"/>
        <n v="0.3001400560224089"/>
        <n v="0.87876355748373103"/>
        <n v="0.34765544907510593"/>
        <n v="-3.6354797441364606"/>
        <n v="0.80807600950118763"/>
        <n v="0.61209059233449481"/>
        <n v="-2.7950000000000004"/>
        <n v="0.65161038961038953"/>
      </sharedItems>
    </cacheField>
  </cacheFields>
  <extLst>
    <ext xmlns:x14="http://schemas.microsoft.com/office/spreadsheetml/2009/9/main" uri="{725AE2AE-9491-48be-B2B4-4EB974FC3084}">
      <x14:pivotCacheDefinition pivotCacheId="1472634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4.49"/>
    <n v="14.245614035087719"/>
    <n v="1651.8600000000001"/>
    <n v="-27.860000000000127"/>
    <x v="0"/>
  </r>
  <r>
    <x v="1"/>
    <x v="1"/>
    <x v="1"/>
    <n v="6706"/>
    <n v="459"/>
    <n v="8.65"/>
    <n v="14.610021786492375"/>
    <n v="3970.3500000000004"/>
    <n v="2735.6499999999996"/>
    <x v="1"/>
  </r>
  <r>
    <x v="2"/>
    <x v="1"/>
    <x v="2"/>
    <n v="959"/>
    <n v="147"/>
    <n v="11.88"/>
    <n v="6.5238095238095237"/>
    <n v="1746.3600000000001"/>
    <n v="-787.36000000000013"/>
    <x v="2"/>
  </r>
  <r>
    <x v="3"/>
    <x v="2"/>
    <x v="3"/>
    <n v="9632"/>
    <n v="288"/>
    <n v="6.47"/>
    <n v="33.444444444444443"/>
    <n v="1863.36"/>
    <n v="7768.64"/>
    <x v="3"/>
  </r>
  <r>
    <x v="4"/>
    <x v="3"/>
    <x v="4"/>
    <n v="2100"/>
    <n v="414"/>
    <n v="13.15"/>
    <n v="5.0724637681159424"/>
    <n v="5444.1"/>
    <n v="-3344.1000000000004"/>
    <x v="4"/>
  </r>
  <r>
    <x v="0"/>
    <x v="1"/>
    <x v="5"/>
    <n v="8869"/>
    <n v="432"/>
    <n v="12.37"/>
    <n v="20.530092592592592"/>
    <n v="5343.8399999999992"/>
    <n v="3525.1600000000008"/>
    <x v="5"/>
  </r>
  <r>
    <x v="4"/>
    <x v="4"/>
    <x v="6"/>
    <n v="2681"/>
    <n v="54"/>
    <n v="5.79"/>
    <n v="49.648148148148145"/>
    <n v="312.66000000000003"/>
    <n v="2368.34"/>
    <x v="6"/>
  </r>
  <r>
    <x v="1"/>
    <x v="1"/>
    <x v="7"/>
    <n v="5012"/>
    <n v="210"/>
    <n v="9.77"/>
    <n v="23.866666666666667"/>
    <n v="2051.6999999999998"/>
    <n v="2960.3"/>
    <x v="7"/>
  </r>
  <r>
    <x v="5"/>
    <x v="4"/>
    <x v="8"/>
    <n v="1281"/>
    <n v="75"/>
    <n v="11.7"/>
    <n v="17.079999999999998"/>
    <n v="877.5"/>
    <n v="403.5"/>
    <x v="8"/>
  </r>
  <r>
    <x v="6"/>
    <x v="0"/>
    <x v="8"/>
    <n v="4991"/>
    <n v="12"/>
    <n v="11.7"/>
    <n v="415.91666666666669"/>
    <n v="140.39999999999998"/>
    <n v="4850.6000000000004"/>
    <x v="9"/>
  </r>
  <r>
    <x v="7"/>
    <x v="3"/>
    <x v="4"/>
    <n v="1785"/>
    <n v="462"/>
    <n v="13.15"/>
    <n v="3.8636363636363638"/>
    <n v="6075.3"/>
    <n v="-4290.3"/>
    <x v="10"/>
  </r>
  <r>
    <x v="8"/>
    <x v="0"/>
    <x v="9"/>
    <n v="3983"/>
    <n v="144"/>
    <n v="3.11"/>
    <n v="27.659722222222221"/>
    <n v="447.84"/>
    <n v="3535.16"/>
    <x v="11"/>
  </r>
  <r>
    <x v="2"/>
    <x v="4"/>
    <x v="10"/>
    <n v="2646"/>
    <n v="120"/>
    <n v="8.7899999999999991"/>
    <n v="22.05"/>
    <n v="1054.8"/>
    <n v="1591.2"/>
    <x v="12"/>
  </r>
  <r>
    <x v="7"/>
    <x v="5"/>
    <x v="11"/>
    <n v="252"/>
    <n v="54"/>
    <n v="9.33"/>
    <n v="4.666666666666667"/>
    <n v="503.82"/>
    <n v="-251.82"/>
    <x v="13"/>
  </r>
  <r>
    <x v="8"/>
    <x v="1"/>
    <x v="4"/>
    <n v="2464"/>
    <n v="234"/>
    <n v="13.15"/>
    <n v="10.52991452991453"/>
    <n v="3077.1"/>
    <n v="-613.09999999999991"/>
    <x v="14"/>
  </r>
  <r>
    <x v="8"/>
    <x v="1"/>
    <x v="12"/>
    <n v="2114"/>
    <n v="66"/>
    <n v="7.16"/>
    <n v="32.030303030303031"/>
    <n v="472.56"/>
    <n v="1641.44"/>
    <x v="15"/>
  </r>
  <r>
    <x v="4"/>
    <x v="0"/>
    <x v="6"/>
    <n v="7693"/>
    <n v="87"/>
    <n v="5.79"/>
    <n v="88.425287356321846"/>
    <n v="503.73"/>
    <n v="7189.27"/>
    <x v="16"/>
  </r>
  <r>
    <x v="6"/>
    <x v="5"/>
    <x v="13"/>
    <n v="15610"/>
    <n v="339"/>
    <n v="10.62"/>
    <n v="46.047197640117993"/>
    <n v="3600.18"/>
    <n v="12009.82"/>
    <x v="17"/>
  </r>
  <r>
    <x v="3"/>
    <x v="5"/>
    <x v="7"/>
    <n v="336"/>
    <n v="144"/>
    <n v="9.77"/>
    <n v="2.3333333333333335"/>
    <n v="1406.8799999999999"/>
    <n v="-1070.8799999999999"/>
    <x v="18"/>
  </r>
  <r>
    <x v="7"/>
    <x v="3"/>
    <x v="13"/>
    <n v="9443"/>
    <n v="162"/>
    <n v="10.62"/>
    <n v="58.290123456790127"/>
    <n v="1720.4399999999998"/>
    <n v="7722.56"/>
    <x v="19"/>
  </r>
  <r>
    <x v="2"/>
    <x v="5"/>
    <x v="14"/>
    <n v="8155"/>
    <n v="90"/>
    <n v="6.49"/>
    <n v="90.611111111111114"/>
    <n v="584.1"/>
    <n v="7570.9"/>
    <x v="20"/>
  </r>
  <r>
    <x v="1"/>
    <x v="4"/>
    <x v="14"/>
    <n v="1701"/>
    <n v="234"/>
    <n v="6.49"/>
    <n v="7.2692307692307692"/>
    <n v="1518.66"/>
    <n v="182.33999999999992"/>
    <x v="21"/>
  </r>
  <r>
    <x v="9"/>
    <x v="4"/>
    <x v="7"/>
    <n v="2205"/>
    <n v="141"/>
    <n v="9.77"/>
    <n v="15.638297872340425"/>
    <n v="1377.57"/>
    <n v="827.43000000000006"/>
    <x v="22"/>
  </r>
  <r>
    <x v="1"/>
    <x v="0"/>
    <x v="15"/>
    <n v="1771"/>
    <n v="204"/>
    <n v="7.64"/>
    <n v="8.6813725490196081"/>
    <n v="1558.56"/>
    <n v="212.44000000000005"/>
    <x v="23"/>
  </r>
  <r>
    <x v="3"/>
    <x v="1"/>
    <x v="16"/>
    <n v="2114"/>
    <n v="186"/>
    <n v="11.73"/>
    <n v="11.365591397849462"/>
    <n v="2181.7800000000002"/>
    <n v="-67.7800000000002"/>
    <x v="24"/>
  </r>
  <r>
    <x v="3"/>
    <x v="2"/>
    <x v="11"/>
    <n v="10311"/>
    <n v="231"/>
    <n v="9.33"/>
    <n v="44.636363636363633"/>
    <n v="2155.23"/>
    <n v="8155.77"/>
    <x v="25"/>
  </r>
  <r>
    <x v="8"/>
    <x v="3"/>
    <x v="10"/>
    <n v="21"/>
    <n v="168"/>
    <n v="8.7899999999999991"/>
    <n v="0.125"/>
    <n v="1476.7199999999998"/>
    <n v="-1455.7199999999998"/>
    <x v="26"/>
  </r>
  <r>
    <x v="9"/>
    <x v="1"/>
    <x v="13"/>
    <n v="1974"/>
    <n v="195"/>
    <n v="10.62"/>
    <n v="10.123076923076923"/>
    <n v="2070.8999999999996"/>
    <n v="-96.899999999999636"/>
    <x v="27"/>
  </r>
  <r>
    <x v="6"/>
    <x v="2"/>
    <x v="14"/>
    <n v="6314"/>
    <n v="15"/>
    <n v="6.49"/>
    <n v="420.93333333333334"/>
    <n v="97.350000000000009"/>
    <n v="6216.65"/>
    <x v="28"/>
  </r>
  <r>
    <x v="9"/>
    <x v="0"/>
    <x v="14"/>
    <n v="4683"/>
    <n v="30"/>
    <n v="6.49"/>
    <n v="156.1"/>
    <n v="194.70000000000002"/>
    <n v="4488.3"/>
    <x v="29"/>
  </r>
  <r>
    <x v="3"/>
    <x v="0"/>
    <x v="17"/>
    <n v="6398"/>
    <n v="102"/>
    <n v="4.97"/>
    <n v="62.725490196078432"/>
    <n v="506.94"/>
    <n v="5891.06"/>
    <x v="30"/>
  </r>
  <r>
    <x v="7"/>
    <x v="1"/>
    <x v="15"/>
    <n v="553"/>
    <n v="15"/>
    <n v="7.64"/>
    <n v="36.866666666666667"/>
    <n v="114.6"/>
    <n v="438.4"/>
    <x v="31"/>
  </r>
  <r>
    <x v="1"/>
    <x v="3"/>
    <x v="0"/>
    <n v="7021"/>
    <n v="183"/>
    <n v="14.49"/>
    <n v="38.366120218579233"/>
    <n v="2651.67"/>
    <n v="4369.33"/>
    <x v="32"/>
  </r>
  <r>
    <x v="0"/>
    <x v="3"/>
    <x v="7"/>
    <n v="5817"/>
    <n v="12"/>
    <n v="9.77"/>
    <n v="484.75"/>
    <n v="117.24"/>
    <n v="5699.76"/>
    <x v="33"/>
  </r>
  <r>
    <x v="3"/>
    <x v="3"/>
    <x v="8"/>
    <n v="3976"/>
    <n v="72"/>
    <n v="11.7"/>
    <n v="55.222222222222221"/>
    <n v="842.4"/>
    <n v="3133.6"/>
    <x v="34"/>
  </r>
  <r>
    <x v="4"/>
    <x v="4"/>
    <x v="18"/>
    <n v="1134"/>
    <n v="282"/>
    <n v="16.73"/>
    <n v="4.0212765957446805"/>
    <n v="4717.8599999999997"/>
    <n v="-3583.8599999999997"/>
    <x v="35"/>
  </r>
  <r>
    <x v="7"/>
    <x v="3"/>
    <x v="19"/>
    <n v="6027"/>
    <n v="144"/>
    <n v="10.38"/>
    <n v="41.854166666666664"/>
    <n v="1494.72"/>
    <n v="4532.28"/>
    <x v="36"/>
  </r>
  <r>
    <x v="4"/>
    <x v="0"/>
    <x v="10"/>
    <n v="1904"/>
    <n v="405"/>
    <n v="8.7899999999999991"/>
    <n v="4.7012345679012348"/>
    <n v="3559.95"/>
    <n v="-1655.9499999999998"/>
    <x v="37"/>
  </r>
  <r>
    <x v="5"/>
    <x v="5"/>
    <x v="1"/>
    <n v="3262"/>
    <n v="75"/>
    <n v="8.65"/>
    <n v="43.493333333333332"/>
    <n v="648.75"/>
    <n v="2613.25"/>
    <x v="38"/>
  </r>
  <r>
    <x v="0"/>
    <x v="5"/>
    <x v="18"/>
    <n v="2289"/>
    <n v="135"/>
    <n v="16.73"/>
    <n v="16.955555555555556"/>
    <n v="2258.5500000000002"/>
    <n v="30.449999999999818"/>
    <x v="39"/>
  </r>
  <r>
    <x v="6"/>
    <x v="5"/>
    <x v="18"/>
    <n v="6986"/>
    <n v="21"/>
    <n v="16.73"/>
    <n v="332.66666666666669"/>
    <n v="351.33"/>
    <n v="6634.67"/>
    <x v="40"/>
  </r>
  <r>
    <x v="7"/>
    <x v="4"/>
    <x v="14"/>
    <n v="4417"/>
    <n v="153"/>
    <n v="6.49"/>
    <n v="28.869281045751634"/>
    <n v="992.97"/>
    <n v="3424.0299999999997"/>
    <x v="41"/>
  </r>
  <r>
    <x v="4"/>
    <x v="5"/>
    <x v="16"/>
    <n v="1442"/>
    <n v="15"/>
    <n v="11.73"/>
    <n v="96.13333333333334"/>
    <n v="175.95000000000002"/>
    <n v="1266.05"/>
    <x v="42"/>
  </r>
  <r>
    <x v="8"/>
    <x v="1"/>
    <x v="8"/>
    <n v="2415"/>
    <n v="255"/>
    <n v="11.7"/>
    <n v="9.4705882352941178"/>
    <n v="2983.5"/>
    <n v="-568.5"/>
    <x v="43"/>
  </r>
  <r>
    <x v="7"/>
    <x v="0"/>
    <x v="15"/>
    <n v="238"/>
    <n v="18"/>
    <n v="7.64"/>
    <n v="13.222222222222221"/>
    <n v="137.51999999999998"/>
    <n v="100.48000000000002"/>
    <x v="44"/>
  </r>
  <r>
    <x v="4"/>
    <x v="0"/>
    <x v="14"/>
    <n v="4949"/>
    <n v="189"/>
    <n v="6.49"/>
    <n v="26.185185185185187"/>
    <n v="1226.6100000000001"/>
    <n v="3722.39"/>
    <x v="45"/>
  </r>
  <r>
    <x v="6"/>
    <x v="4"/>
    <x v="1"/>
    <n v="5075"/>
    <n v="21"/>
    <n v="8.65"/>
    <n v="241.66666666666666"/>
    <n v="181.65"/>
    <n v="4893.3500000000004"/>
    <x v="46"/>
  </r>
  <r>
    <x v="8"/>
    <x v="2"/>
    <x v="10"/>
    <n v="9198"/>
    <n v="36"/>
    <n v="8.7899999999999991"/>
    <n v="255.5"/>
    <n v="316.43999999999994"/>
    <n v="8881.56"/>
    <x v="47"/>
  </r>
  <r>
    <x v="4"/>
    <x v="5"/>
    <x v="12"/>
    <n v="3339"/>
    <n v="75"/>
    <n v="7.16"/>
    <n v="44.52"/>
    <n v="537"/>
    <n v="2802"/>
    <x v="48"/>
  </r>
  <r>
    <x v="0"/>
    <x v="5"/>
    <x v="9"/>
    <n v="5019"/>
    <n v="156"/>
    <n v="3.11"/>
    <n v="32.17307692307692"/>
    <n v="485.15999999999997"/>
    <n v="4533.84"/>
    <x v="49"/>
  </r>
  <r>
    <x v="6"/>
    <x v="2"/>
    <x v="10"/>
    <n v="16184"/>
    <n v="39"/>
    <n v="8.7899999999999991"/>
    <n v="414.97435897435895"/>
    <n v="342.80999999999995"/>
    <n v="15841.19"/>
    <x v="50"/>
  </r>
  <r>
    <x v="4"/>
    <x v="2"/>
    <x v="20"/>
    <n v="497"/>
    <n v="63"/>
    <n v="9"/>
    <n v="7.8888888888888893"/>
    <n v="567"/>
    <n v="-70"/>
    <x v="51"/>
  </r>
  <r>
    <x v="7"/>
    <x v="2"/>
    <x v="12"/>
    <n v="8211"/>
    <n v="75"/>
    <n v="7.16"/>
    <n v="109.48"/>
    <n v="537"/>
    <n v="7674"/>
    <x v="52"/>
  </r>
  <r>
    <x v="7"/>
    <x v="4"/>
    <x v="19"/>
    <n v="6580"/>
    <n v="183"/>
    <n v="10.38"/>
    <n v="35.956284153005463"/>
    <n v="1899.5400000000002"/>
    <n v="4680.46"/>
    <x v="53"/>
  </r>
  <r>
    <x v="3"/>
    <x v="1"/>
    <x v="11"/>
    <n v="4760"/>
    <n v="69"/>
    <n v="9.33"/>
    <n v="68.985507246376812"/>
    <n v="643.77"/>
    <n v="4116.2299999999996"/>
    <x v="54"/>
  </r>
  <r>
    <x v="0"/>
    <x v="2"/>
    <x v="4"/>
    <n v="5439"/>
    <n v="30"/>
    <n v="13.15"/>
    <n v="181.3"/>
    <n v="394.5"/>
    <n v="5044.5"/>
    <x v="55"/>
  </r>
  <r>
    <x v="3"/>
    <x v="5"/>
    <x v="9"/>
    <n v="1463"/>
    <n v="39"/>
    <n v="3.11"/>
    <n v="37.512820512820511"/>
    <n v="121.28999999999999"/>
    <n v="1341.71"/>
    <x v="56"/>
  </r>
  <r>
    <x v="8"/>
    <x v="5"/>
    <x v="1"/>
    <n v="7777"/>
    <n v="504"/>
    <n v="8.65"/>
    <n v="15.430555555555555"/>
    <n v="4359.6000000000004"/>
    <n v="3417.3999999999996"/>
    <x v="57"/>
  </r>
  <r>
    <x v="2"/>
    <x v="0"/>
    <x v="12"/>
    <n v="1085"/>
    <n v="273"/>
    <n v="7.16"/>
    <n v="3.9743589743589745"/>
    <n v="1954.68"/>
    <n v="-869.68000000000006"/>
    <x v="58"/>
  </r>
  <r>
    <x v="6"/>
    <x v="0"/>
    <x v="6"/>
    <n v="182"/>
    <n v="48"/>
    <n v="5.79"/>
    <n v="3.7916666666666665"/>
    <n v="277.92"/>
    <n v="-95.920000000000016"/>
    <x v="59"/>
  </r>
  <r>
    <x v="4"/>
    <x v="5"/>
    <x v="18"/>
    <n v="4242"/>
    <n v="207"/>
    <n v="16.73"/>
    <n v="20.492753623188406"/>
    <n v="3463.11"/>
    <n v="778.88999999999987"/>
    <x v="60"/>
  </r>
  <r>
    <x v="4"/>
    <x v="2"/>
    <x v="1"/>
    <n v="6118"/>
    <n v="9"/>
    <n v="8.65"/>
    <n v="679.77777777777783"/>
    <n v="77.850000000000009"/>
    <n v="6040.15"/>
    <x v="61"/>
  </r>
  <r>
    <x v="9"/>
    <x v="2"/>
    <x v="14"/>
    <n v="2317"/>
    <n v="261"/>
    <n v="6.49"/>
    <n v="8.8773946360153264"/>
    <n v="1693.89"/>
    <n v="623.1099999999999"/>
    <x v="62"/>
  </r>
  <r>
    <x v="4"/>
    <x v="4"/>
    <x v="10"/>
    <n v="938"/>
    <n v="6"/>
    <n v="8.7899999999999991"/>
    <n v="156.33333333333334"/>
    <n v="52.739999999999995"/>
    <n v="885.26"/>
    <x v="63"/>
  </r>
  <r>
    <x v="1"/>
    <x v="0"/>
    <x v="16"/>
    <n v="9709"/>
    <n v="30"/>
    <n v="11.73"/>
    <n v="323.63333333333333"/>
    <n v="351.90000000000003"/>
    <n v="9357.1"/>
    <x v="64"/>
  </r>
  <r>
    <x v="5"/>
    <x v="5"/>
    <x v="13"/>
    <n v="2205"/>
    <n v="138"/>
    <n v="10.62"/>
    <n v="15.978260869565217"/>
    <n v="1465.56"/>
    <n v="739.44"/>
    <x v="65"/>
  </r>
  <r>
    <x v="5"/>
    <x v="0"/>
    <x v="9"/>
    <n v="4487"/>
    <n v="111"/>
    <n v="3.11"/>
    <n v="40.423423423423422"/>
    <n v="345.21"/>
    <n v="4141.79"/>
    <x v="66"/>
  </r>
  <r>
    <x v="6"/>
    <x v="1"/>
    <x v="3"/>
    <n v="2415"/>
    <n v="15"/>
    <n v="6.47"/>
    <n v="161"/>
    <n v="97.05"/>
    <n v="2317.9499999999998"/>
    <x v="67"/>
  </r>
  <r>
    <x v="0"/>
    <x v="5"/>
    <x v="15"/>
    <n v="4018"/>
    <n v="162"/>
    <n v="7.64"/>
    <n v="24.802469135802468"/>
    <n v="1237.6799999999998"/>
    <n v="2780.32"/>
    <x v="68"/>
  </r>
  <r>
    <x v="6"/>
    <x v="5"/>
    <x v="15"/>
    <n v="861"/>
    <n v="195"/>
    <n v="7.64"/>
    <n v="4.4153846153846157"/>
    <n v="1489.8"/>
    <n v="-628.79999999999995"/>
    <x v="69"/>
  </r>
  <r>
    <x v="9"/>
    <x v="4"/>
    <x v="8"/>
    <n v="5586"/>
    <n v="525"/>
    <n v="11.7"/>
    <n v="10.64"/>
    <n v="6142.5"/>
    <n v="-556.5"/>
    <x v="70"/>
  </r>
  <r>
    <x v="5"/>
    <x v="5"/>
    <x v="5"/>
    <n v="2226"/>
    <n v="48"/>
    <n v="12.37"/>
    <n v="46.375"/>
    <n v="593.76"/>
    <n v="1632.24"/>
    <x v="71"/>
  </r>
  <r>
    <x v="2"/>
    <x v="5"/>
    <x v="19"/>
    <n v="14329"/>
    <n v="150"/>
    <n v="10.38"/>
    <n v="95.526666666666671"/>
    <n v="1557.0000000000002"/>
    <n v="12772"/>
    <x v="72"/>
  </r>
  <r>
    <x v="2"/>
    <x v="5"/>
    <x v="13"/>
    <n v="8463"/>
    <n v="492"/>
    <n v="10.62"/>
    <n v="17.201219512195124"/>
    <n v="5225.04"/>
    <n v="3237.96"/>
    <x v="73"/>
  </r>
  <r>
    <x v="6"/>
    <x v="5"/>
    <x v="12"/>
    <n v="2891"/>
    <n v="102"/>
    <n v="7.16"/>
    <n v="28.343137254901961"/>
    <n v="730.32"/>
    <n v="2160.6799999999998"/>
    <x v="74"/>
  </r>
  <r>
    <x v="8"/>
    <x v="2"/>
    <x v="14"/>
    <n v="3773"/>
    <n v="165"/>
    <n v="6.49"/>
    <n v="22.866666666666667"/>
    <n v="1070.8500000000001"/>
    <n v="2702.1499999999996"/>
    <x v="75"/>
  </r>
  <r>
    <x v="3"/>
    <x v="2"/>
    <x v="19"/>
    <n v="854"/>
    <n v="309"/>
    <n v="10.38"/>
    <n v="2.7637540453074432"/>
    <n v="3207.42"/>
    <n v="-2353.42"/>
    <x v="76"/>
  </r>
  <r>
    <x v="4"/>
    <x v="2"/>
    <x v="9"/>
    <n v="4970"/>
    <n v="156"/>
    <n v="3.11"/>
    <n v="31.858974358974358"/>
    <n v="485.15999999999997"/>
    <n v="4484.84"/>
    <x v="77"/>
  </r>
  <r>
    <x v="2"/>
    <x v="1"/>
    <x v="21"/>
    <n v="98"/>
    <n v="159"/>
    <n v="5.6"/>
    <n v="0.61635220125786161"/>
    <n v="890.4"/>
    <n v="-792.4"/>
    <x v="78"/>
  </r>
  <r>
    <x v="6"/>
    <x v="1"/>
    <x v="16"/>
    <n v="13391"/>
    <n v="201"/>
    <n v="11.73"/>
    <n v="66.621890547263675"/>
    <n v="2357.73"/>
    <n v="11033.27"/>
    <x v="79"/>
  </r>
  <r>
    <x v="1"/>
    <x v="3"/>
    <x v="6"/>
    <n v="8890"/>
    <n v="210"/>
    <n v="5.79"/>
    <n v="42.333333333333336"/>
    <n v="1215.9000000000001"/>
    <n v="7674.1"/>
    <x v="80"/>
  </r>
  <r>
    <x v="7"/>
    <x v="4"/>
    <x v="11"/>
    <n v="56"/>
    <n v="51"/>
    <n v="9.33"/>
    <n v="1.0980392156862746"/>
    <n v="475.83"/>
    <n v="-419.83"/>
    <x v="81"/>
  </r>
  <r>
    <x v="8"/>
    <x v="2"/>
    <x v="4"/>
    <n v="3339"/>
    <n v="39"/>
    <n v="13.15"/>
    <n v="85.615384615384613"/>
    <n v="512.85"/>
    <n v="2826.15"/>
    <x v="82"/>
  </r>
  <r>
    <x v="9"/>
    <x v="1"/>
    <x v="3"/>
    <n v="3808"/>
    <n v="279"/>
    <n v="6.47"/>
    <n v="13.648745519713261"/>
    <n v="1805.1299999999999"/>
    <n v="2002.8700000000001"/>
    <x v="83"/>
  </r>
  <r>
    <x v="9"/>
    <x v="4"/>
    <x v="11"/>
    <n v="63"/>
    <n v="123"/>
    <n v="9.33"/>
    <n v="0.51219512195121952"/>
    <n v="1147.5899999999999"/>
    <n v="-1084.5899999999999"/>
    <x v="84"/>
  </r>
  <r>
    <x v="7"/>
    <x v="3"/>
    <x v="18"/>
    <n v="7812"/>
    <n v="81"/>
    <n v="16.73"/>
    <n v="96.444444444444443"/>
    <n v="1355.13"/>
    <n v="6456.87"/>
    <x v="85"/>
  </r>
  <r>
    <x v="0"/>
    <x v="0"/>
    <x v="15"/>
    <n v="7693"/>
    <n v="21"/>
    <n v="7.64"/>
    <n v="366.33333333333331"/>
    <n v="160.44"/>
    <n v="7532.56"/>
    <x v="86"/>
  </r>
  <r>
    <x v="8"/>
    <x v="2"/>
    <x v="19"/>
    <n v="973"/>
    <n v="162"/>
    <n v="10.38"/>
    <n v="6.0061728395061724"/>
    <n v="1681.5600000000002"/>
    <n v="-708.56000000000017"/>
    <x v="87"/>
  </r>
  <r>
    <x v="9"/>
    <x v="1"/>
    <x v="20"/>
    <n v="567"/>
    <n v="228"/>
    <n v="9"/>
    <n v="2.486842105263158"/>
    <n v="2052"/>
    <n v="-1485"/>
    <x v="88"/>
  </r>
  <r>
    <x v="9"/>
    <x v="2"/>
    <x v="12"/>
    <n v="2471"/>
    <n v="342"/>
    <n v="7.16"/>
    <n v="7.2251461988304095"/>
    <n v="2448.7200000000003"/>
    <n v="22.279999999999745"/>
    <x v="89"/>
  </r>
  <r>
    <x v="6"/>
    <x v="4"/>
    <x v="11"/>
    <n v="7189"/>
    <n v="54"/>
    <n v="9.33"/>
    <n v="133.12962962962962"/>
    <n v="503.82"/>
    <n v="6685.18"/>
    <x v="90"/>
  </r>
  <r>
    <x v="3"/>
    <x v="1"/>
    <x v="19"/>
    <n v="7455"/>
    <n v="216"/>
    <n v="10.38"/>
    <n v="34.513888888888886"/>
    <n v="2242.0800000000004"/>
    <n v="5212.92"/>
    <x v="91"/>
  </r>
  <r>
    <x v="8"/>
    <x v="5"/>
    <x v="21"/>
    <n v="3108"/>
    <n v="54"/>
    <n v="5.6"/>
    <n v="57.555555555555557"/>
    <n v="302.39999999999998"/>
    <n v="2805.6"/>
    <x v="92"/>
  </r>
  <r>
    <x v="4"/>
    <x v="4"/>
    <x v="4"/>
    <n v="469"/>
    <n v="75"/>
    <n v="13.15"/>
    <n v="6.253333333333333"/>
    <n v="986.25"/>
    <n v="-517.25"/>
    <x v="93"/>
  </r>
  <r>
    <x v="2"/>
    <x v="0"/>
    <x v="14"/>
    <n v="2737"/>
    <n v="93"/>
    <n v="6.49"/>
    <n v="29.43010752688172"/>
    <n v="603.57000000000005"/>
    <n v="2133.4299999999998"/>
    <x v="94"/>
  </r>
  <r>
    <x v="2"/>
    <x v="0"/>
    <x v="4"/>
    <n v="4305"/>
    <n v="156"/>
    <n v="13.15"/>
    <n v="27.596153846153847"/>
    <n v="2051.4"/>
    <n v="2253.6"/>
    <x v="95"/>
  </r>
  <r>
    <x v="2"/>
    <x v="4"/>
    <x v="9"/>
    <n v="2408"/>
    <n v="9"/>
    <n v="3.11"/>
    <n v="267.55555555555554"/>
    <n v="27.99"/>
    <n v="2380.0100000000002"/>
    <x v="96"/>
  </r>
  <r>
    <x v="8"/>
    <x v="2"/>
    <x v="15"/>
    <n v="1281"/>
    <n v="18"/>
    <n v="7.64"/>
    <n v="71.166666666666671"/>
    <n v="137.51999999999998"/>
    <n v="1143.48"/>
    <x v="97"/>
  </r>
  <r>
    <x v="0"/>
    <x v="1"/>
    <x v="1"/>
    <n v="12348"/>
    <n v="234"/>
    <n v="8.65"/>
    <n v="52.769230769230766"/>
    <n v="2024.1000000000001"/>
    <n v="10323.9"/>
    <x v="98"/>
  </r>
  <r>
    <x v="8"/>
    <x v="5"/>
    <x v="19"/>
    <n v="3689"/>
    <n v="312"/>
    <n v="10.38"/>
    <n v="11.823717948717949"/>
    <n v="3238.5600000000004"/>
    <n v="450.4399999999996"/>
    <x v="99"/>
  </r>
  <r>
    <x v="5"/>
    <x v="2"/>
    <x v="15"/>
    <n v="2870"/>
    <n v="300"/>
    <n v="7.64"/>
    <n v="9.5666666666666664"/>
    <n v="2292"/>
    <n v="578"/>
    <x v="100"/>
  </r>
  <r>
    <x v="7"/>
    <x v="2"/>
    <x v="18"/>
    <n v="798"/>
    <n v="519"/>
    <n v="16.73"/>
    <n v="1.5375722543352601"/>
    <n v="8682.8700000000008"/>
    <n v="-7884.8700000000008"/>
    <x v="101"/>
  </r>
  <r>
    <x v="3"/>
    <x v="0"/>
    <x v="20"/>
    <n v="2933"/>
    <n v="9"/>
    <n v="9"/>
    <n v="325.88888888888891"/>
    <n v="81"/>
    <n v="2852"/>
    <x v="102"/>
  </r>
  <r>
    <x v="6"/>
    <x v="1"/>
    <x v="2"/>
    <n v="2744"/>
    <n v="9"/>
    <n v="11.88"/>
    <n v="304.88888888888891"/>
    <n v="106.92"/>
    <n v="2637.08"/>
    <x v="103"/>
  </r>
  <r>
    <x v="0"/>
    <x v="2"/>
    <x v="5"/>
    <n v="9772"/>
    <n v="90"/>
    <n v="12.37"/>
    <n v="108.57777777777778"/>
    <n v="1113.3"/>
    <n v="8658.7000000000007"/>
    <x v="104"/>
  </r>
  <r>
    <x v="5"/>
    <x v="5"/>
    <x v="4"/>
    <n v="1568"/>
    <n v="96"/>
    <n v="13.15"/>
    <n v="16.333333333333332"/>
    <n v="1262.4000000000001"/>
    <n v="305.59999999999991"/>
    <x v="105"/>
  </r>
  <r>
    <x v="7"/>
    <x v="2"/>
    <x v="10"/>
    <n v="11417"/>
    <n v="21"/>
    <n v="8.7899999999999991"/>
    <n v="543.66666666666663"/>
    <n v="184.58999999999997"/>
    <n v="11232.41"/>
    <x v="106"/>
  </r>
  <r>
    <x v="0"/>
    <x v="5"/>
    <x v="21"/>
    <n v="6748"/>
    <n v="48"/>
    <n v="5.6"/>
    <n v="140.58333333333334"/>
    <n v="268.79999999999995"/>
    <n v="6479.2"/>
    <x v="107"/>
  </r>
  <r>
    <x v="9"/>
    <x v="2"/>
    <x v="18"/>
    <n v="1407"/>
    <n v="72"/>
    <n v="16.73"/>
    <n v="19.541666666666668"/>
    <n v="1204.56"/>
    <n v="202.44000000000005"/>
    <x v="108"/>
  </r>
  <r>
    <x v="1"/>
    <x v="1"/>
    <x v="12"/>
    <n v="2023"/>
    <n v="168"/>
    <n v="7.16"/>
    <n v="12.041666666666666"/>
    <n v="1202.8800000000001"/>
    <n v="820.11999999999989"/>
    <x v="109"/>
  </r>
  <r>
    <x v="6"/>
    <x v="3"/>
    <x v="21"/>
    <n v="5236"/>
    <n v="51"/>
    <n v="5.6"/>
    <n v="102.66666666666667"/>
    <n v="285.59999999999997"/>
    <n v="4950.3999999999996"/>
    <x v="110"/>
  </r>
  <r>
    <x v="3"/>
    <x v="2"/>
    <x v="15"/>
    <n v="1925"/>
    <n v="192"/>
    <n v="7.64"/>
    <n v="10.026041666666666"/>
    <n v="1466.8799999999999"/>
    <n v="458.12000000000012"/>
    <x v="111"/>
  </r>
  <r>
    <x v="5"/>
    <x v="0"/>
    <x v="8"/>
    <n v="6608"/>
    <n v="225"/>
    <n v="11.7"/>
    <n v="29.36888888888889"/>
    <n v="2632.5"/>
    <n v="3975.5"/>
    <x v="112"/>
  </r>
  <r>
    <x v="4"/>
    <x v="5"/>
    <x v="21"/>
    <n v="8008"/>
    <n v="456"/>
    <n v="5.6"/>
    <n v="17.561403508771932"/>
    <n v="2553.6"/>
    <n v="5454.4"/>
    <x v="113"/>
  </r>
  <r>
    <x v="9"/>
    <x v="5"/>
    <x v="4"/>
    <n v="1428"/>
    <n v="93"/>
    <n v="13.15"/>
    <n v="15.35483870967742"/>
    <n v="1222.95"/>
    <n v="205.04999999999995"/>
    <x v="114"/>
  </r>
  <r>
    <x v="4"/>
    <x v="5"/>
    <x v="2"/>
    <n v="525"/>
    <n v="48"/>
    <n v="11.88"/>
    <n v="10.9375"/>
    <n v="570.24"/>
    <n v="-45.240000000000009"/>
    <x v="115"/>
  </r>
  <r>
    <x v="4"/>
    <x v="0"/>
    <x v="3"/>
    <n v="1505"/>
    <n v="102"/>
    <n v="6.47"/>
    <n v="14.754901960784315"/>
    <n v="659.93999999999994"/>
    <n v="845.06000000000006"/>
    <x v="116"/>
  </r>
  <r>
    <x v="5"/>
    <x v="1"/>
    <x v="0"/>
    <n v="6755"/>
    <n v="252"/>
    <n v="14.49"/>
    <n v="26.805555555555557"/>
    <n v="3651.48"/>
    <n v="3103.52"/>
    <x v="117"/>
  </r>
  <r>
    <x v="7"/>
    <x v="0"/>
    <x v="3"/>
    <n v="11571"/>
    <n v="138"/>
    <n v="6.47"/>
    <n v="83.847826086956516"/>
    <n v="892.86"/>
    <n v="10678.14"/>
    <x v="118"/>
  </r>
  <r>
    <x v="0"/>
    <x v="4"/>
    <x v="4"/>
    <n v="2541"/>
    <n v="90"/>
    <n v="13.15"/>
    <n v="28.233333333333334"/>
    <n v="1183.5"/>
    <n v="1357.5"/>
    <x v="119"/>
  </r>
  <r>
    <x v="3"/>
    <x v="0"/>
    <x v="0"/>
    <n v="1526"/>
    <n v="240"/>
    <n v="14.49"/>
    <n v="6.3583333333333334"/>
    <n v="3477.6"/>
    <n v="-1951.6"/>
    <x v="120"/>
  </r>
  <r>
    <x v="0"/>
    <x v="4"/>
    <x v="2"/>
    <n v="6125"/>
    <n v="102"/>
    <n v="11.88"/>
    <n v="60.049019607843135"/>
    <n v="1211.76"/>
    <n v="4913.24"/>
    <x v="121"/>
  </r>
  <r>
    <x v="3"/>
    <x v="1"/>
    <x v="18"/>
    <n v="847"/>
    <n v="129"/>
    <n v="16.73"/>
    <n v="6.5658914728682172"/>
    <n v="2158.17"/>
    <n v="-1311.17"/>
    <x v="122"/>
  </r>
  <r>
    <x v="1"/>
    <x v="1"/>
    <x v="18"/>
    <n v="4753"/>
    <n v="300"/>
    <n v="16.73"/>
    <n v="15.843333333333334"/>
    <n v="5019"/>
    <n v="-266"/>
    <x v="123"/>
  </r>
  <r>
    <x v="4"/>
    <x v="4"/>
    <x v="5"/>
    <n v="959"/>
    <n v="135"/>
    <n v="12.37"/>
    <n v="7.1037037037037036"/>
    <n v="1669.9499999999998"/>
    <n v="-710.94999999999982"/>
    <x v="124"/>
  </r>
  <r>
    <x v="5"/>
    <x v="1"/>
    <x v="17"/>
    <n v="2793"/>
    <n v="114"/>
    <n v="4.97"/>
    <n v="24.5"/>
    <n v="566.57999999999993"/>
    <n v="2226.42"/>
    <x v="125"/>
  </r>
  <r>
    <x v="5"/>
    <x v="1"/>
    <x v="8"/>
    <n v="4606"/>
    <n v="63"/>
    <n v="11.7"/>
    <n v="73.111111111111114"/>
    <n v="737.09999999999991"/>
    <n v="3868.9"/>
    <x v="126"/>
  </r>
  <r>
    <x v="5"/>
    <x v="2"/>
    <x v="12"/>
    <n v="5551"/>
    <n v="252"/>
    <n v="7.16"/>
    <n v="22.027777777777779"/>
    <n v="1804.32"/>
    <n v="3746.6800000000003"/>
    <x v="127"/>
  </r>
  <r>
    <x v="9"/>
    <x v="2"/>
    <x v="1"/>
    <n v="6657"/>
    <n v="303"/>
    <n v="8.65"/>
    <n v="21.970297029702969"/>
    <n v="2620.9500000000003"/>
    <n v="4036.0499999999997"/>
    <x v="128"/>
  </r>
  <r>
    <x v="5"/>
    <x v="3"/>
    <x v="9"/>
    <n v="4438"/>
    <n v="246"/>
    <n v="3.11"/>
    <n v="18.040650406504064"/>
    <n v="765.06"/>
    <n v="3672.94"/>
    <x v="129"/>
  </r>
  <r>
    <x v="1"/>
    <x v="4"/>
    <x v="7"/>
    <n v="168"/>
    <n v="84"/>
    <n v="9.77"/>
    <n v="2"/>
    <n v="820.68"/>
    <n v="-652.67999999999995"/>
    <x v="130"/>
  </r>
  <r>
    <x v="5"/>
    <x v="5"/>
    <x v="9"/>
    <n v="7777"/>
    <n v="39"/>
    <n v="3.11"/>
    <n v="199.41025641025641"/>
    <n v="121.28999999999999"/>
    <n v="7655.71"/>
    <x v="131"/>
  </r>
  <r>
    <x v="6"/>
    <x v="2"/>
    <x v="9"/>
    <n v="3339"/>
    <n v="348"/>
    <n v="3.11"/>
    <n v="9.5948275862068968"/>
    <n v="1082.28"/>
    <n v="2256.7200000000003"/>
    <x v="132"/>
  </r>
  <r>
    <x v="5"/>
    <x v="0"/>
    <x v="5"/>
    <n v="6391"/>
    <n v="48"/>
    <n v="12.37"/>
    <n v="133.14583333333334"/>
    <n v="593.76"/>
    <n v="5797.24"/>
    <x v="133"/>
  </r>
  <r>
    <x v="6"/>
    <x v="0"/>
    <x v="7"/>
    <n v="518"/>
    <n v="75"/>
    <n v="9.77"/>
    <n v="6.9066666666666663"/>
    <n v="732.75"/>
    <n v="-214.75"/>
    <x v="134"/>
  </r>
  <r>
    <x v="5"/>
    <x v="4"/>
    <x v="19"/>
    <n v="5677"/>
    <n v="258"/>
    <n v="10.38"/>
    <n v="22.003875968992247"/>
    <n v="2678.0400000000004"/>
    <n v="2998.9599999999996"/>
    <x v="135"/>
  </r>
  <r>
    <x v="4"/>
    <x v="3"/>
    <x v="9"/>
    <n v="6048"/>
    <n v="27"/>
    <n v="3.11"/>
    <n v="224"/>
    <n v="83.97"/>
    <n v="5964.03"/>
    <x v="136"/>
  </r>
  <r>
    <x v="1"/>
    <x v="4"/>
    <x v="1"/>
    <n v="3752"/>
    <n v="213"/>
    <n v="8.65"/>
    <n v="17.615023474178404"/>
    <n v="1842.45"/>
    <n v="1909.55"/>
    <x v="137"/>
  </r>
  <r>
    <x v="6"/>
    <x v="1"/>
    <x v="12"/>
    <n v="4480"/>
    <n v="357"/>
    <n v="7.16"/>
    <n v="12.549019607843137"/>
    <n v="2556.12"/>
    <n v="1923.88"/>
    <x v="138"/>
  </r>
  <r>
    <x v="2"/>
    <x v="0"/>
    <x v="2"/>
    <n v="259"/>
    <n v="207"/>
    <n v="11.88"/>
    <n v="1.251207729468599"/>
    <n v="2459.1600000000003"/>
    <n v="-2200.1600000000003"/>
    <x v="139"/>
  </r>
  <r>
    <x v="1"/>
    <x v="0"/>
    <x v="0"/>
    <n v="42"/>
    <n v="150"/>
    <n v="14.49"/>
    <n v="0.28000000000000003"/>
    <n v="2173.5"/>
    <n v="-2131.5"/>
    <x v="140"/>
  </r>
  <r>
    <x v="3"/>
    <x v="2"/>
    <x v="21"/>
    <n v="98"/>
    <n v="204"/>
    <n v="5.6"/>
    <n v="0.48039215686274511"/>
    <n v="1142.3999999999999"/>
    <n v="-1044.3999999999999"/>
    <x v="141"/>
  </r>
  <r>
    <x v="5"/>
    <x v="1"/>
    <x v="18"/>
    <n v="2478"/>
    <n v="21"/>
    <n v="16.73"/>
    <n v="118"/>
    <n v="351.33"/>
    <n v="2126.67"/>
    <x v="142"/>
  </r>
  <r>
    <x v="3"/>
    <x v="5"/>
    <x v="5"/>
    <n v="7847"/>
    <n v="174"/>
    <n v="12.37"/>
    <n v="45.097701149425291"/>
    <n v="2152.3799999999997"/>
    <n v="5694.6200000000008"/>
    <x v="143"/>
  </r>
  <r>
    <x v="7"/>
    <x v="0"/>
    <x v="9"/>
    <n v="9926"/>
    <n v="201"/>
    <n v="3.11"/>
    <n v="49.383084577114431"/>
    <n v="625.11"/>
    <n v="9300.89"/>
    <x v="144"/>
  </r>
  <r>
    <x v="1"/>
    <x v="4"/>
    <x v="11"/>
    <n v="819"/>
    <n v="510"/>
    <n v="9.33"/>
    <n v="1.6058823529411765"/>
    <n v="4758.3"/>
    <n v="-3939.3"/>
    <x v="145"/>
  </r>
  <r>
    <x v="4"/>
    <x v="3"/>
    <x v="12"/>
    <n v="3052"/>
    <n v="378"/>
    <n v="7.16"/>
    <n v="8.0740740740740744"/>
    <n v="2706.48"/>
    <n v="345.52"/>
    <x v="146"/>
  </r>
  <r>
    <x v="2"/>
    <x v="5"/>
    <x v="20"/>
    <n v="6832"/>
    <n v="27"/>
    <n v="9"/>
    <n v="253.03703703703704"/>
    <n v="243"/>
    <n v="6589"/>
    <x v="147"/>
  </r>
  <r>
    <x v="7"/>
    <x v="3"/>
    <x v="10"/>
    <n v="2016"/>
    <n v="117"/>
    <n v="8.7899999999999991"/>
    <n v="17.23076923076923"/>
    <n v="1028.4299999999998"/>
    <n v="987.57000000000016"/>
    <x v="148"/>
  </r>
  <r>
    <x v="4"/>
    <x v="4"/>
    <x v="20"/>
    <n v="7322"/>
    <n v="36"/>
    <n v="9"/>
    <n v="203.38888888888889"/>
    <n v="324"/>
    <n v="6998"/>
    <x v="149"/>
  </r>
  <r>
    <x v="1"/>
    <x v="1"/>
    <x v="5"/>
    <n v="357"/>
    <n v="126"/>
    <n v="12.37"/>
    <n v="2.8333333333333335"/>
    <n v="1558.62"/>
    <n v="-1201.6199999999999"/>
    <x v="150"/>
  </r>
  <r>
    <x v="2"/>
    <x v="3"/>
    <x v="4"/>
    <n v="3192"/>
    <n v="72"/>
    <n v="13.15"/>
    <n v="44.333333333333336"/>
    <n v="946.80000000000007"/>
    <n v="2245.1999999999998"/>
    <x v="151"/>
  </r>
  <r>
    <x v="5"/>
    <x v="2"/>
    <x v="7"/>
    <n v="8435"/>
    <n v="42"/>
    <n v="9.77"/>
    <n v="200.83333333333334"/>
    <n v="410.34"/>
    <n v="8024.66"/>
    <x v="152"/>
  </r>
  <r>
    <x v="0"/>
    <x v="3"/>
    <x v="12"/>
    <n v="0"/>
    <n v="135"/>
    <n v="7.16"/>
    <n v="0"/>
    <n v="966.6"/>
    <n v="-966.6"/>
    <x v="153"/>
  </r>
  <r>
    <x v="5"/>
    <x v="5"/>
    <x v="17"/>
    <n v="8862"/>
    <n v="189"/>
    <n v="4.97"/>
    <n v="46.888888888888886"/>
    <n v="939.32999999999993"/>
    <n v="7922.67"/>
    <x v="154"/>
  </r>
  <r>
    <x v="4"/>
    <x v="0"/>
    <x v="19"/>
    <n v="3556"/>
    <n v="459"/>
    <n v="10.38"/>
    <n v="7.7472766884531588"/>
    <n v="4764.42"/>
    <n v="-1208.42"/>
    <x v="155"/>
  </r>
  <r>
    <x v="6"/>
    <x v="5"/>
    <x v="16"/>
    <n v="7280"/>
    <n v="201"/>
    <n v="11.73"/>
    <n v="36.218905472636813"/>
    <n v="2357.73"/>
    <n v="4922.2700000000004"/>
    <x v="156"/>
  </r>
  <r>
    <x v="4"/>
    <x v="5"/>
    <x v="0"/>
    <n v="3402"/>
    <n v="366"/>
    <n v="14.49"/>
    <n v="9.2950819672131146"/>
    <n v="5303.34"/>
    <n v="-1901.3400000000001"/>
    <x v="157"/>
  </r>
  <r>
    <x v="8"/>
    <x v="0"/>
    <x v="12"/>
    <n v="4592"/>
    <n v="324"/>
    <n v="7.16"/>
    <n v="14.17283950617284"/>
    <n v="2319.84"/>
    <n v="2272.16"/>
    <x v="158"/>
  </r>
  <r>
    <x v="2"/>
    <x v="1"/>
    <x v="16"/>
    <n v="7833"/>
    <n v="243"/>
    <n v="11.73"/>
    <n v="32.23456790123457"/>
    <n v="2850.3900000000003"/>
    <n v="4982.6099999999997"/>
    <x v="159"/>
  </r>
  <r>
    <x v="7"/>
    <x v="3"/>
    <x v="20"/>
    <n v="7651"/>
    <n v="213"/>
    <n v="9"/>
    <n v="35.920187793427232"/>
    <n v="1917"/>
    <n v="5734"/>
    <x v="160"/>
  </r>
  <r>
    <x v="0"/>
    <x v="1"/>
    <x v="0"/>
    <n v="2275"/>
    <n v="447"/>
    <n v="14.49"/>
    <n v="5.089485458612975"/>
    <n v="6477.03"/>
    <n v="-4202.03"/>
    <x v="161"/>
  </r>
  <r>
    <x v="0"/>
    <x v="4"/>
    <x v="11"/>
    <n v="5670"/>
    <n v="297"/>
    <n v="9.33"/>
    <n v="19.09090909090909"/>
    <n v="2771.01"/>
    <n v="2898.99"/>
    <x v="162"/>
  </r>
  <r>
    <x v="5"/>
    <x v="1"/>
    <x v="10"/>
    <n v="2135"/>
    <n v="27"/>
    <n v="8.7899999999999991"/>
    <n v="79.074074074074076"/>
    <n v="237.32999999999998"/>
    <n v="1897.67"/>
    <x v="163"/>
  </r>
  <r>
    <x v="0"/>
    <x v="5"/>
    <x v="14"/>
    <n v="2779"/>
    <n v="75"/>
    <n v="6.49"/>
    <n v="37.053333333333335"/>
    <n v="486.75"/>
    <n v="2292.25"/>
    <x v="164"/>
  </r>
  <r>
    <x v="9"/>
    <x v="3"/>
    <x v="5"/>
    <n v="12950"/>
    <n v="30"/>
    <n v="12.37"/>
    <n v="431.66666666666669"/>
    <n v="371.09999999999997"/>
    <n v="12578.9"/>
    <x v="165"/>
  </r>
  <r>
    <x v="5"/>
    <x v="2"/>
    <x v="3"/>
    <n v="2646"/>
    <n v="177"/>
    <n v="6.47"/>
    <n v="14.949152542372881"/>
    <n v="1145.19"/>
    <n v="1500.81"/>
    <x v="166"/>
  </r>
  <r>
    <x v="0"/>
    <x v="5"/>
    <x v="5"/>
    <n v="3794"/>
    <n v="159"/>
    <n v="12.37"/>
    <n v="23.861635220125788"/>
    <n v="1966.83"/>
    <n v="1827.17"/>
    <x v="167"/>
  </r>
  <r>
    <x v="8"/>
    <x v="1"/>
    <x v="5"/>
    <n v="819"/>
    <n v="306"/>
    <n v="12.37"/>
    <n v="2.6764705882352939"/>
    <n v="3785.22"/>
    <n v="-2966.22"/>
    <x v="168"/>
  </r>
  <r>
    <x v="8"/>
    <x v="5"/>
    <x v="13"/>
    <n v="2583"/>
    <n v="18"/>
    <n v="10.62"/>
    <n v="143.5"/>
    <n v="191.16"/>
    <n v="2391.84"/>
    <x v="169"/>
  </r>
  <r>
    <x v="5"/>
    <x v="1"/>
    <x v="15"/>
    <n v="4585"/>
    <n v="240"/>
    <n v="7.64"/>
    <n v="19.104166666666668"/>
    <n v="1833.6"/>
    <n v="2751.4"/>
    <x v="170"/>
  </r>
  <r>
    <x v="6"/>
    <x v="5"/>
    <x v="5"/>
    <n v="1652"/>
    <n v="93"/>
    <n v="12.37"/>
    <n v="17.763440860215052"/>
    <n v="1150.4099999999999"/>
    <n v="501.59000000000015"/>
    <x v="171"/>
  </r>
  <r>
    <x v="9"/>
    <x v="5"/>
    <x v="21"/>
    <n v="4991"/>
    <n v="9"/>
    <n v="5.6"/>
    <n v="554.55555555555554"/>
    <n v="50.4"/>
    <n v="4940.6000000000004"/>
    <x v="172"/>
  </r>
  <r>
    <x v="1"/>
    <x v="5"/>
    <x v="10"/>
    <n v="2009"/>
    <n v="219"/>
    <n v="8.7899999999999991"/>
    <n v="9.173515981735159"/>
    <n v="1925.0099999999998"/>
    <n v="83.990000000000236"/>
    <x v="173"/>
  </r>
  <r>
    <x v="7"/>
    <x v="3"/>
    <x v="7"/>
    <n v="1568"/>
    <n v="141"/>
    <n v="9.77"/>
    <n v="11.120567375886525"/>
    <n v="1377.57"/>
    <n v="190.43000000000006"/>
    <x v="174"/>
  </r>
  <r>
    <x v="3"/>
    <x v="0"/>
    <x v="13"/>
    <n v="3388"/>
    <n v="123"/>
    <n v="10.62"/>
    <n v="27.54471544715447"/>
    <n v="1306.26"/>
    <n v="2081.7399999999998"/>
    <x v="175"/>
  </r>
  <r>
    <x v="0"/>
    <x v="4"/>
    <x v="17"/>
    <n v="623"/>
    <n v="51"/>
    <n v="4.97"/>
    <n v="12.215686274509803"/>
    <n v="253.47"/>
    <n v="369.53"/>
    <x v="176"/>
  </r>
  <r>
    <x v="4"/>
    <x v="2"/>
    <x v="2"/>
    <n v="10073"/>
    <n v="120"/>
    <n v="11.88"/>
    <n v="83.941666666666663"/>
    <n v="1425.6000000000001"/>
    <n v="8647.4"/>
    <x v="177"/>
  </r>
  <r>
    <x v="1"/>
    <x v="3"/>
    <x v="21"/>
    <n v="1561"/>
    <n v="27"/>
    <n v="5.6"/>
    <n v="57.814814814814817"/>
    <n v="151.19999999999999"/>
    <n v="1409.8"/>
    <x v="178"/>
  </r>
  <r>
    <x v="2"/>
    <x v="2"/>
    <x v="18"/>
    <n v="11522"/>
    <n v="204"/>
    <n v="16.73"/>
    <n v="56.480392156862742"/>
    <n v="3412.92"/>
    <n v="8109.08"/>
    <x v="179"/>
  </r>
  <r>
    <x v="4"/>
    <x v="4"/>
    <x v="11"/>
    <n v="2317"/>
    <n v="123"/>
    <n v="9.33"/>
    <n v="18.837398373983739"/>
    <n v="1147.5899999999999"/>
    <n v="1169.4100000000001"/>
    <x v="180"/>
  </r>
  <r>
    <x v="9"/>
    <x v="0"/>
    <x v="19"/>
    <n v="3059"/>
    <n v="27"/>
    <n v="10.38"/>
    <n v="113.29629629629629"/>
    <n v="280.26000000000005"/>
    <n v="2778.74"/>
    <x v="181"/>
  </r>
  <r>
    <x v="3"/>
    <x v="0"/>
    <x v="21"/>
    <n v="2324"/>
    <n v="177"/>
    <n v="5.6"/>
    <n v="13.129943502824858"/>
    <n v="991.19999999999993"/>
    <n v="1332.8000000000002"/>
    <x v="182"/>
  </r>
  <r>
    <x v="8"/>
    <x v="3"/>
    <x v="21"/>
    <n v="4956"/>
    <n v="171"/>
    <n v="5.6"/>
    <n v="28.982456140350877"/>
    <n v="957.59999999999991"/>
    <n v="3998.4"/>
    <x v="183"/>
  </r>
  <r>
    <x v="9"/>
    <x v="5"/>
    <x v="15"/>
    <n v="5355"/>
    <n v="204"/>
    <n v="7.64"/>
    <n v="26.25"/>
    <n v="1558.56"/>
    <n v="3796.44"/>
    <x v="184"/>
  </r>
  <r>
    <x v="8"/>
    <x v="5"/>
    <x v="8"/>
    <n v="7259"/>
    <n v="276"/>
    <n v="11.7"/>
    <n v="26.30072463768116"/>
    <n v="3229.2"/>
    <n v="4029.8"/>
    <x v="185"/>
  </r>
  <r>
    <x v="1"/>
    <x v="0"/>
    <x v="21"/>
    <n v="6279"/>
    <n v="45"/>
    <n v="5.6"/>
    <n v="139.53333333333333"/>
    <n v="251.99999999999997"/>
    <n v="6027"/>
    <x v="186"/>
  </r>
  <r>
    <x v="0"/>
    <x v="4"/>
    <x v="12"/>
    <n v="2541"/>
    <n v="45"/>
    <n v="7.16"/>
    <n v="56.466666666666669"/>
    <n v="322.2"/>
    <n v="2218.8000000000002"/>
    <x v="187"/>
  </r>
  <r>
    <x v="4"/>
    <x v="1"/>
    <x v="18"/>
    <n v="3864"/>
    <n v="177"/>
    <n v="16.73"/>
    <n v="21.83050847457627"/>
    <n v="2961.21"/>
    <n v="902.79"/>
    <x v="188"/>
  </r>
  <r>
    <x v="6"/>
    <x v="2"/>
    <x v="11"/>
    <n v="6146"/>
    <n v="63"/>
    <n v="9.33"/>
    <n v="97.555555555555557"/>
    <n v="587.79"/>
    <n v="5558.21"/>
    <x v="189"/>
  </r>
  <r>
    <x v="2"/>
    <x v="3"/>
    <x v="3"/>
    <n v="2639"/>
    <n v="204"/>
    <n v="6.47"/>
    <n v="12.936274509803921"/>
    <n v="1319.8799999999999"/>
    <n v="1319.1200000000001"/>
    <x v="190"/>
  </r>
  <r>
    <x v="1"/>
    <x v="0"/>
    <x v="7"/>
    <n v="1890"/>
    <n v="195"/>
    <n v="9.77"/>
    <n v="9.6923076923076916"/>
    <n v="1905.1499999999999"/>
    <n v="-15.149999999999864"/>
    <x v="191"/>
  </r>
  <r>
    <x v="5"/>
    <x v="5"/>
    <x v="8"/>
    <n v="1932"/>
    <n v="369"/>
    <n v="11.7"/>
    <n v="5.2357723577235769"/>
    <n v="4317.3"/>
    <n v="-2385.3000000000002"/>
    <x v="192"/>
  </r>
  <r>
    <x v="8"/>
    <x v="5"/>
    <x v="4"/>
    <n v="6300"/>
    <n v="42"/>
    <n v="13.15"/>
    <n v="150"/>
    <n v="552.30000000000007"/>
    <n v="5747.7"/>
    <x v="193"/>
  </r>
  <r>
    <x v="4"/>
    <x v="0"/>
    <x v="0"/>
    <n v="560"/>
    <n v="81"/>
    <n v="14.49"/>
    <n v="6.9135802469135799"/>
    <n v="1173.69"/>
    <n v="-613.69000000000005"/>
    <x v="194"/>
  </r>
  <r>
    <x v="2"/>
    <x v="0"/>
    <x v="21"/>
    <n v="2856"/>
    <n v="246"/>
    <n v="5.6"/>
    <n v="11.609756097560975"/>
    <n v="1377.6"/>
    <n v="1478.4"/>
    <x v="195"/>
  </r>
  <r>
    <x v="2"/>
    <x v="5"/>
    <x v="9"/>
    <n v="707"/>
    <n v="174"/>
    <n v="3.11"/>
    <n v="4.0632183908045976"/>
    <n v="541.14"/>
    <n v="165.86"/>
    <x v="196"/>
  </r>
  <r>
    <x v="1"/>
    <x v="1"/>
    <x v="0"/>
    <n v="3598"/>
    <n v="81"/>
    <n v="14.49"/>
    <n v="44.419753086419753"/>
    <n v="1173.69"/>
    <n v="2424.31"/>
    <x v="197"/>
  </r>
  <r>
    <x v="0"/>
    <x v="1"/>
    <x v="7"/>
    <n v="6853"/>
    <n v="372"/>
    <n v="9.77"/>
    <n v="18.422043010752688"/>
    <n v="3634.44"/>
    <n v="3218.56"/>
    <x v="198"/>
  </r>
  <r>
    <x v="0"/>
    <x v="1"/>
    <x v="10"/>
    <n v="4725"/>
    <n v="174"/>
    <n v="8.7899999999999991"/>
    <n v="27.155172413793103"/>
    <n v="1529.4599999999998"/>
    <n v="3195.54"/>
    <x v="199"/>
  </r>
  <r>
    <x v="3"/>
    <x v="2"/>
    <x v="1"/>
    <n v="10304"/>
    <n v="84"/>
    <n v="8.65"/>
    <n v="122.66666666666667"/>
    <n v="726.6"/>
    <n v="9577.4"/>
    <x v="200"/>
  </r>
  <r>
    <x v="3"/>
    <x v="5"/>
    <x v="10"/>
    <n v="1274"/>
    <n v="225"/>
    <n v="8.7899999999999991"/>
    <n v="5.6622222222222218"/>
    <n v="1977.7499999999998"/>
    <n v="-703.74999999999977"/>
    <x v="201"/>
  </r>
  <r>
    <x v="6"/>
    <x v="2"/>
    <x v="0"/>
    <n v="1526"/>
    <n v="105"/>
    <n v="14.49"/>
    <n v="14.533333333333333"/>
    <n v="1521.45"/>
    <n v="4.5499999999999545"/>
    <x v="202"/>
  </r>
  <r>
    <x v="0"/>
    <x v="3"/>
    <x v="19"/>
    <n v="3101"/>
    <n v="225"/>
    <n v="10.38"/>
    <n v="13.782222222222222"/>
    <n v="2335.5"/>
    <n v="765.5"/>
    <x v="203"/>
  </r>
  <r>
    <x v="7"/>
    <x v="0"/>
    <x v="8"/>
    <n v="1057"/>
    <n v="54"/>
    <n v="11.7"/>
    <n v="19.574074074074073"/>
    <n v="631.79999999999995"/>
    <n v="425.20000000000005"/>
    <x v="204"/>
  </r>
  <r>
    <x v="5"/>
    <x v="0"/>
    <x v="21"/>
    <n v="5306"/>
    <n v="0"/>
    <n v="5.6"/>
    <e v="#DIV/0!"/>
    <n v="0"/>
    <n v="5306"/>
    <x v="205"/>
  </r>
  <r>
    <x v="6"/>
    <x v="3"/>
    <x v="17"/>
    <n v="4018"/>
    <n v="171"/>
    <n v="4.97"/>
    <n v="23.497076023391813"/>
    <n v="849.87"/>
    <n v="3168.13"/>
    <x v="206"/>
  </r>
  <r>
    <x v="2"/>
    <x v="5"/>
    <x v="10"/>
    <n v="938"/>
    <n v="189"/>
    <n v="8.7899999999999991"/>
    <n v="4.9629629629629628"/>
    <n v="1661.31"/>
    <n v="-723.31"/>
    <x v="207"/>
  </r>
  <r>
    <x v="5"/>
    <x v="4"/>
    <x v="3"/>
    <n v="1778"/>
    <n v="270"/>
    <n v="6.47"/>
    <n v="6.5851851851851855"/>
    <n v="1746.8999999999999"/>
    <n v="31.100000000000136"/>
    <x v="208"/>
  </r>
  <r>
    <x v="4"/>
    <x v="3"/>
    <x v="0"/>
    <n v="1638"/>
    <n v="63"/>
    <n v="14.49"/>
    <n v="26"/>
    <n v="912.87"/>
    <n v="725.13"/>
    <x v="209"/>
  </r>
  <r>
    <x v="3"/>
    <x v="4"/>
    <x v="4"/>
    <n v="154"/>
    <n v="21"/>
    <n v="13.15"/>
    <n v="7.333333333333333"/>
    <n v="276.15000000000003"/>
    <n v="-122.15000000000003"/>
    <x v="210"/>
  </r>
  <r>
    <x v="5"/>
    <x v="0"/>
    <x v="7"/>
    <n v="9835"/>
    <n v="207"/>
    <n v="9.77"/>
    <n v="47.512077294685987"/>
    <n v="2022.3899999999999"/>
    <n v="7812.6100000000006"/>
    <x v="211"/>
  </r>
  <r>
    <x v="2"/>
    <x v="0"/>
    <x v="13"/>
    <n v="7273"/>
    <n v="96"/>
    <n v="10.62"/>
    <n v="75.760416666666671"/>
    <n v="1019.52"/>
    <n v="6253.48"/>
    <x v="212"/>
  </r>
  <r>
    <x v="6"/>
    <x v="3"/>
    <x v="7"/>
    <n v="6909"/>
    <n v="81"/>
    <n v="9.77"/>
    <n v="85.296296296296291"/>
    <n v="791.37"/>
    <n v="6117.63"/>
    <x v="213"/>
  </r>
  <r>
    <x v="2"/>
    <x v="3"/>
    <x v="17"/>
    <n v="3920"/>
    <n v="306"/>
    <n v="4.97"/>
    <n v="12.81045751633987"/>
    <n v="1520.82"/>
    <n v="2399.1800000000003"/>
    <x v="214"/>
  </r>
  <r>
    <x v="9"/>
    <x v="3"/>
    <x v="20"/>
    <n v="4858"/>
    <n v="279"/>
    <n v="9"/>
    <n v="17.412186379928315"/>
    <n v="2511"/>
    <n v="2347"/>
    <x v="215"/>
  </r>
  <r>
    <x v="7"/>
    <x v="4"/>
    <x v="2"/>
    <n v="3549"/>
    <n v="3"/>
    <n v="11.88"/>
    <n v="1183"/>
    <n v="35.64"/>
    <n v="3513.36"/>
    <x v="216"/>
  </r>
  <r>
    <x v="5"/>
    <x v="3"/>
    <x v="18"/>
    <n v="966"/>
    <n v="198"/>
    <n v="16.73"/>
    <n v="4.8787878787878789"/>
    <n v="3312.54"/>
    <n v="-2346.54"/>
    <x v="217"/>
  </r>
  <r>
    <x v="6"/>
    <x v="3"/>
    <x v="3"/>
    <n v="385"/>
    <n v="249"/>
    <n v="6.47"/>
    <n v="1.5461847389558232"/>
    <n v="1611.03"/>
    <n v="-1226.03"/>
    <x v="218"/>
  </r>
  <r>
    <x v="4"/>
    <x v="5"/>
    <x v="10"/>
    <n v="2219"/>
    <n v="75"/>
    <n v="8.7899999999999991"/>
    <n v="29.586666666666666"/>
    <n v="659.24999999999989"/>
    <n v="1559.75"/>
    <x v="219"/>
  </r>
  <r>
    <x v="2"/>
    <x v="2"/>
    <x v="1"/>
    <n v="2954"/>
    <n v="189"/>
    <n v="8.65"/>
    <n v="15.62962962962963"/>
    <n v="1634.8500000000001"/>
    <n v="1319.1499999999999"/>
    <x v="220"/>
  </r>
  <r>
    <x v="5"/>
    <x v="2"/>
    <x v="1"/>
    <n v="280"/>
    <n v="87"/>
    <n v="8.65"/>
    <n v="3.2183908045977012"/>
    <n v="752.55000000000007"/>
    <n v="-472.55000000000007"/>
    <x v="221"/>
  </r>
  <r>
    <x v="3"/>
    <x v="2"/>
    <x v="0"/>
    <n v="6118"/>
    <n v="174"/>
    <n v="14.49"/>
    <n v="35.160919540229884"/>
    <n v="2521.2600000000002"/>
    <n v="3596.74"/>
    <x v="222"/>
  </r>
  <r>
    <x v="7"/>
    <x v="3"/>
    <x v="16"/>
    <n v="4802"/>
    <n v="36"/>
    <n v="11.73"/>
    <n v="133.38888888888889"/>
    <n v="422.28000000000003"/>
    <n v="4379.72"/>
    <x v="223"/>
  </r>
  <r>
    <x v="2"/>
    <x v="4"/>
    <x v="17"/>
    <n v="4137"/>
    <n v="60"/>
    <n v="4.97"/>
    <n v="68.95"/>
    <n v="298.2"/>
    <n v="3838.8"/>
    <x v="224"/>
  </r>
  <r>
    <x v="8"/>
    <x v="1"/>
    <x v="14"/>
    <n v="2023"/>
    <n v="78"/>
    <n v="6.49"/>
    <n v="25.935897435897434"/>
    <n v="506.22"/>
    <n v="1516.78"/>
    <x v="225"/>
  </r>
  <r>
    <x v="2"/>
    <x v="2"/>
    <x v="0"/>
    <n v="9051"/>
    <n v="57"/>
    <n v="14.49"/>
    <n v="158.78947368421052"/>
    <n v="825.93000000000006"/>
    <n v="8225.07"/>
    <x v="226"/>
  </r>
  <r>
    <x v="2"/>
    <x v="0"/>
    <x v="19"/>
    <n v="2919"/>
    <n v="45"/>
    <n v="10.38"/>
    <n v="64.86666666666666"/>
    <n v="467.1"/>
    <n v="2451.9"/>
    <x v="227"/>
  </r>
  <r>
    <x v="3"/>
    <x v="4"/>
    <x v="7"/>
    <n v="5915"/>
    <n v="3"/>
    <n v="9.77"/>
    <n v="1971.6666666666667"/>
    <n v="29.31"/>
    <n v="5885.69"/>
    <x v="228"/>
  </r>
  <r>
    <x v="9"/>
    <x v="1"/>
    <x v="16"/>
    <n v="2562"/>
    <n v="6"/>
    <n v="11.73"/>
    <n v="427"/>
    <n v="70.38"/>
    <n v="2491.62"/>
    <x v="229"/>
  </r>
  <r>
    <x v="6"/>
    <x v="0"/>
    <x v="4"/>
    <n v="8813"/>
    <n v="21"/>
    <n v="13.15"/>
    <n v="419.66666666666669"/>
    <n v="276.15000000000003"/>
    <n v="8536.85"/>
    <x v="230"/>
  </r>
  <r>
    <x v="6"/>
    <x v="2"/>
    <x v="3"/>
    <n v="6111"/>
    <n v="3"/>
    <n v="6.47"/>
    <n v="2037"/>
    <n v="19.41"/>
    <n v="6091.59"/>
    <x v="231"/>
  </r>
  <r>
    <x v="1"/>
    <x v="5"/>
    <x v="6"/>
    <n v="3507"/>
    <n v="288"/>
    <n v="5.79"/>
    <n v="12.177083333333334"/>
    <n v="1667.52"/>
    <n v="1839.48"/>
    <x v="232"/>
  </r>
  <r>
    <x v="4"/>
    <x v="2"/>
    <x v="11"/>
    <n v="4319"/>
    <n v="30"/>
    <n v="9.33"/>
    <n v="143.96666666666667"/>
    <n v="279.89999999999998"/>
    <n v="4039.1"/>
    <x v="233"/>
  </r>
  <r>
    <x v="0"/>
    <x v="4"/>
    <x v="21"/>
    <n v="609"/>
    <n v="87"/>
    <n v="5.6"/>
    <n v="7"/>
    <n v="487.2"/>
    <n v="121.80000000000001"/>
    <x v="234"/>
  </r>
  <r>
    <x v="0"/>
    <x v="3"/>
    <x v="18"/>
    <n v="6370"/>
    <n v="30"/>
    <n v="16.73"/>
    <n v="212.33333333333334"/>
    <n v="501.90000000000003"/>
    <n v="5868.1"/>
    <x v="235"/>
  </r>
  <r>
    <x v="6"/>
    <x v="4"/>
    <x v="15"/>
    <n v="5474"/>
    <n v="168"/>
    <n v="7.64"/>
    <n v="32.583333333333336"/>
    <n v="1283.52"/>
    <n v="4190.4799999999996"/>
    <x v="236"/>
  </r>
  <r>
    <x v="0"/>
    <x v="2"/>
    <x v="18"/>
    <n v="3164"/>
    <n v="306"/>
    <n v="16.73"/>
    <n v="10.339869281045752"/>
    <n v="5119.38"/>
    <n v="-1955.38"/>
    <x v="237"/>
  </r>
  <r>
    <x v="4"/>
    <x v="1"/>
    <x v="2"/>
    <n v="1302"/>
    <n v="402"/>
    <n v="11.88"/>
    <n v="3.2388059701492535"/>
    <n v="4775.76"/>
    <n v="-3473.76"/>
    <x v="238"/>
  </r>
  <r>
    <x v="8"/>
    <x v="0"/>
    <x v="19"/>
    <n v="7308"/>
    <n v="327"/>
    <n v="10.38"/>
    <n v="22.348623853211009"/>
    <n v="3394.26"/>
    <n v="3913.74"/>
    <x v="239"/>
  </r>
  <r>
    <x v="0"/>
    <x v="0"/>
    <x v="18"/>
    <n v="6132"/>
    <n v="93"/>
    <n v="16.73"/>
    <n v="65.935483870967744"/>
    <n v="1555.89"/>
    <n v="4576.1099999999997"/>
    <x v="240"/>
  </r>
  <r>
    <x v="9"/>
    <x v="1"/>
    <x v="8"/>
    <n v="3472"/>
    <n v="96"/>
    <n v="11.7"/>
    <n v="36.166666666666664"/>
    <n v="1123.1999999999998"/>
    <n v="2348.8000000000002"/>
    <x v="241"/>
  </r>
  <r>
    <x v="1"/>
    <x v="3"/>
    <x v="3"/>
    <n v="9660"/>
    <n v="27"/>
    <n v="6.47"/>
    <n v="357.77777777777777"/>
    <n v="174.69"/>
    <n v="9485.31"/>
    <x v="242"/>
  </r>
  <r>
    <x v="2"/>
    <x v="4"/>
    <x v="21"/>
    <n v="2436"/>
    <n v="99"/>
    <n v="5.6"/>
    <n v="24.606060606060606"/>
    <n v="554.4"/>
    <n v="1881.6"/>
    <x v="243"/>
  </r>
  <r>
    <x v="2"/>
    <x v="4"/>
    <x v="5"/>
    <n v="9506"/>
    <n v="87"/>
    <n v="12.37"/>
    <n v="109.26436781609195"/>
    <n v="1076.1899999999998"/>
    <n v="8429.81"/>
    <x v="244"/>
  </r>
  <r>
    <x v="9"/>
    <x v="0"/>
    <x v="20"/>
    <n v="245"/>
    <n v="288"/>
    <n v="9"/>
    <n v="0.85069444444444442"/>
    <n v="2592"/>
    <n v="-2347"/>
    <x v="245"/>
  </r>
  <r>
    <x v="1"/>
    <x v="1"/>
    <x v="13"/>
    <n v="2702"/>
    <n v="363"/>
    <n v="10.62"/>
    <n v="7.443526170798898"/>
    <n v="3855.0599999999995"/>
    <n v="-1153.0599999999995"/>
    <x v="246"/>
  </r>
  <r>
    <x v="9"/>
    <x v="5"/>
    <x v="9"/>
    <n v="700"/>
    <n v="87"/>
    <n v="3.11"/>
    <n v="8.0459770114942533"/>
    <n v="270.57"/>
    <n v="429.43"/>
    <x v="247"/>
  </r>
  <r>
    <x v="4"/>
    <x v="5"/>
    <x v="9"/>
    <n v="3759"/>
    <n v="150"/>
    <n v="3.11"/>
    <n v="25.06"/>
    <n v="466.5"/>
    <n v="3292.5"/>
    <x v="248"/>
  </r>
  <r>
    <x v="7"/>
    <x v="1"/>
    <x v="9"/>
    <n v="1589"/>
    <n v="303"/>
    <n v="3.11"/>
    <n v="5.2442244224422438"/>
    <n v="942.32999999999993"/>
    <n v="646.67000000000007"/>
    <x v="249"/>
  </r>
  <r>
    <x v="5"/>
    <x v="1"/>
    <x v="19"/>
    <n v="5194"/>
    <n v="288"/>
    <n v="10.38"/>
    <n v="18.034722222222221"/>
    <n v="2989.44"/>
    <n v="2204.56"/>
    <x v="250"/>
  </r>
  <r>
    <x v="9"/>
    <x v="2"/>
    <x v="11"/>
    <n v="945"/>
    <n v="75"/>
    <n v="9.33"/>
    <n v="12.6"/>
    <n v="699.75"/>
    <n v="245.25"/>
    <x v="251"/>
  </r>
  <r>
    <x v="0"/>
    <x v="4"/>
    <x v="6"/>
    <n v="1988"/>
    <n v="39"/>
    <n v="5.79"/>
    <n v="50.974358974358971"/>
    <n v="225.81"/>
    <n v="1762.19"/>
    <x v="252"/>
  </r>
  <r>
    <x v="4"/>
    <x v="5"/>
    <x v="1"/>
    <n v="6734"/>
    <n v="123"/>
    <n v="8.65"/>
    <n v="54.747967479674799"/>
    <n v="1063.95"/>
    <n v="5670.05"/>
    <x v="253"/>
  </r>
  <r>
    <x v="0"/>
    <x v="2"/>
    <x v="2"/>
    <n v="217"/>
    <n v="36"/>
    <n v="11.88"/>
    <n v="6.0277777777777777"/>
    <n v="427.68"/>
    <n v="-210.68"/>
    <x v="254"/>
  </r>
  <r>
    <x v="6"/>
    <x v="5"/>
    <x v="7"/>
    <n v="6279"/>
    <n v="237"/>
    <n v="9.77"/>
    <n v="26.49367088607595"/>
    <n v="2315.4899999999998"/>
    <n v="3963.51"/>
    <x v="255"/>
  </r>
  <r>
    <x v="0"/>
    <x v="2"/>
    <x v="11"/>
    <n v="4424"/>
    <n v="201"/>
    <n v="9.33"/>
    <n v="22.009950248756219"/>
    <n v="1875.33"/>
    <n v="2548.67"/>
    <x v="256"/>
  </r>
  <r>
    <x v="7"/>
    <x v="2"/>
    <x v="9"/>
    <n v="189"/>
    <n v="48"/>
    <n v="3.11"/>
    <n v="3.9375"/>
    <n v="149.28"/>
    <n v="39.72"/>
    <x v="257"/>
  </r>
  <r>
    <x v="6"/>
    <x v="1"/>
    <x v="7"/>
    <n v="490"/>
    <n v="84"/>
    <n v="9.77"/>
    <n v="5.833333333333333"/>
    <n v="820.68"/>
    <n v="-330.67999999999995"/>
    <x v="258"/>
  </r>
  <r>
    <x v="1"/>
    <x v="0"/>
    <x v="20"/>
    <n v="434"/>
    <n v="87"/>
    <n v="9"/>
    <n v="4.9885057471264371"/>
    <n v="783"/>
    <n v="-349"/>
    <x v="259"/>
  </r>
  <r>
    <x v="5"/>
    <x v="4"/>
    <x v="0"/>
    <n v="10129"/>
    <n v="312"/>
    <n v="14.49"/>
    <n v="32.464743589743591"/>
    <n v="4520.88"/>
    <n v="5608.12"/>
    <x v="260"/>
  </r>
  <r>
    <x v="8"/>
    <x v="3"/>
    <x v="19"/>
    <n v="1652"/>
    <n v="102"/>
    <n v="10.38"/>
    <n v="16.196078431372548"/>
    <n v="1058.76"/>
    <n v="593.24"/>
    <x v="261"/>
  </r>
  <r>
    <x v="1"/>
    <x v="4"/>
    <x v="20"/>
    <n v="6433"/>
    <n v="78"/>
    <n v="9"/>
    <n v="82.474358974358978"/>
    <n v="702"/>
    <n v="5731"/>
    <x v="262"/>
  </r>
  <r>
    <x v="8"/>
    <x v="5"/>
    <x v="14"/>
    <n v="2212"/>
    <n v="117"/>
    <n v="6.49"/>
    <n v="18.905982905982906"/>
    <n v="759.33"/>
    <n v="1452.67"/>
    <x v="263"/>
  </r>
  <r>
    <x v="3"/>
    <x v="1"/>
    <x v="15"/>
    <n v="609"/>
    <n v="99"/>
    <n v="7.64"/>
    <n v="6.1515151515151514"/>
    <n v="756.36"/>
    <n v="-147.36000000000001"/>
    <x v="264"/>
  </r>
  <r>
    <x v="0"/>
    <x v="1"/>
    <x v="17"/>
    <n v="1638"/>
    <n v="48"/>
    <n v="4.97"/>
    <n v="34.125"/>
    <n v="238.56"/>
    <n v="1399.44"/>
    <x v="265"/>
  </r>
  <r>
    <x v="5"/>
    <x v="5"/>
    <x v="16"/>
    <n v="3829"/>
    <n v="24"/>
    <n v="11.73"/>
    <n v="159.54166666666666"/>
    <n v="281.52"/>
    <n v="3547.48"/>
    <x v="266"/>
  </r>
  <r>
    <x v="0"/>
    <x v="3"/>
    <x v="16"/>
    <n v="5775"/>
    <n v="42"/>
    <n v="11.73"/>
    <n v="137.5"/>
    <n v="492.66"/>
    <n v="5282.34"/>
    <x v="267"/>
  </r>
  <r>
    <x v="4"/>
    <x v="1"/>
    <x v="13"/>
    <n v="1071"/>
    <n v="270"/>
    <n v="10.62"/>
    <n v="3.9666666666666668"/>
    <n v="2867.3999999999996"/>
    <n v="-1796.3999999999996"/>
    <x v="268"/>
  </r>
  <r>
    <x v="1"/>
    <x v="2"/>
    <x v="14"/>
    <n v="5019"/>
    <n v="150"/>
    <n v="6.49"/>
    <n v="33.46"/>
    <n v="973.5"/>
    <n v="4045.5"/>
    <x v="269"/>
  </r>
  <r>
    <x v="7"/>
    <x v="0"/>
    <x v="16"/>
    <n v="2863"/>
    <n v="42"/>
    <n v="11.73"/>
    <n v="68.166666666666671"/>
    <n v="492.66"/>
    <n v="2370.34"/>
    <x v="270"/>
  </r>
  <r>
    <x v="0"/>
    <x v="1"/>
    <x v="12"/>
    <n v="1617"/>
    <n v="126"/>
    <n v="7.16"/>
    <n v="12.833333333333334"/>
    <n v="902.16"/>
    <n v="714.84"/>
    <x v="271"/>
  </r>
  <r>
    <x v="4"/>
    <x v="0"/>
    <x v="21"/>
    <n v="6818"/>
    <n v="6"/>
    <n v="5.6"/>
    <n v="1136.3333333333333"/>
    <n v="33.599999999999994"/>
    <n v="6784.4"/>
    <x v="272"/>
  </r>
  <r>
    <x v="8"/>
    <x v="1"/>
    <x v="16"/>
    <n v="6657"/>
    <n v="276"/>
    <n v="11.73"/>
    <n v="24.119565217391305"/>
    <n v="3237.48"/>
    <n v="3419.52"/>
    <x v="273"/>
  </r>
  <r>
    <x v="8"/>
    <x v="5"/>
    <x v="9"/>
    <n v="2919"/>
    <n v="93"/>
    <n v="3.11"/>
    <n v="31.387096774193548"/>
    <n v="289.22999999999996"/>
    <n v="2629.77"/>
    <x v="274"/>
  </r>
  <r>
    <x v="7"/>
    <x v="2"/>
    <x v="6"/>
    <n v="3094"/>
    <n v="246"/>
    <n v="5.79"/>
    <n v="12.577235772357724"/>
    <n v="1424.34"/>
    <n v="1669.66"/>
    <x v="275"/>
  </r>
  <r>
    <x v="4"/>
    <x v="3"/>
    <x v="17"/>
    <n v="2989"/>
    <n v="3"/>
    <n v="4.97"/>
    <n v="996.33333333333337"/>
    <n v="14.91"/>
    <n v="2974.09"/>
    <x v="276"/>
  </r>
  <r>
    <x v="1"/>
    <x v="4"/>
    <x v="18"/>
    <n v="2268"/>
    <n v="63"/>
    <n v="16.73"/>
    <n v="36"/>
    <n v="1053.99"/>
    <n v="1214.01"/>
    <x v="277"/>
  </r>
  <r>
    <x v="6"/>
    <x v="1"/>
    <x v="6"/>
    <n v="4753"/>
    <n v="246"/>
    <n v="5.79"/>
    <n v="19.321138211382113"/>
    <n v="1424.34"/>
    <n v="3328.66"/>
    <x v="278"/>
  </r>
  <r>
    <x v="7"/>
    <x v="5"/>
    <x v="15"/>
    <n v="7511"/>
    <n v="120"/>
    <n v="7.64"/>
    <n v="62.591666666666669"/>
    <n v="916.8"/>
    <n v="6594.2"/>
    <x v="279"/>
  </r>
  <r>
    <x v="7"/>
    <x v="4"/>
    <x v="6"/>
    <n v="4326"/>
    <n v="348"/>
    <n v="5.79"/>
    <n v="12.431034482758621"/>
    <n v="2014.92"/>
    <n v="2311.08"/>
    <x v="280"/>
  </r>
  <r>
    <x v="3"/>
    <x v="5"/>
    <x v="14"/>
    <n v="4935"/>
    <n v="126"/>
    <n v="6.49"/>
    <n v="39.166666666666664"/>
    <n v="817.74"/>
    <n v="4117.26"/>
    <x v="281"/>
  </r>
  <r>
    <x v="4"/>
    <x v="1"/>
    <x v="0"/>
    <n v="4781"/>
    <n v="123"/>
    <n v="14.49"/>
    <n v="38.869918699186989"/>
    <n v="1782.27"/>
    <n v="2998.73"/>
    <x v="282"/>
  </r>
  <r>
    <x v="6"/>
    <x v="4"/>
    <x v="4"/>
    <n v="7483"/>
    <n v="45"/>
    <n v="13.15"/>
    <n v="166.28888888888889"/>
    <n v="591.75"/>
    <n v="6891.25"/>
    <x v="283"/>
  </r>
  <r>
    <x v="9"/>
    <x v="4"/>
    <x v="2"/>
    <n v="6860"/>
    <n v="126"/>
    <n v="11.88"/>
    <n v="54.444444444444443"/>
    <n v="1496.88"/>
    <n v="5363.12"/>
    <x v="284"/>
  </r>
  <r>
    <x v="0"/>
    <x v="0"/>
    <x v="12"/>
    <n v="9002"/>
    <n v="72"/>
    <n v="7.16"/>
    <n v="125.02777777777777"/>
    <n v="515.52"/>
    <n v="8486.48"/>
    <x v="285"/>
  </r>
  <r>
    <x v="4"/>
    <x v="2"/>
    <x v="12"/>
    <n v="1400"/>
    <n v="135"/>
    <n v="7.16"/>
    <n v="10.37037037037037"/>
    <n v="966.6"/>
    <n v="433.4"/>
    <x v="286"/>
  </r>
  <r>
    <x v="9"/>
    <x v="5"/>
    <x v="7"/>
    <n v="4053"/>
    <n v="24"/>
    <n v="9.77"/>
    <n v="168.875"/>
    <n v="234.48"/>
    <n v="3818.52"/>
    <x v="287"/>
  </r>
  <r>
    <x v="5"/>
    <x v="2"/>
    <x v="6"/>
    <n v="2149"/>
    <n v="117"/>
    <n v="5.79"/>
    <n v="18.367521367521366"/>
    <n v="677.43"/>
    <n v="1471.5700000000002"/>
    <x v="288"/>
  </r>
  <r>
    <x v="8"/>
    <x v="3"/>
    <x v="12"/>
    <n v="3640"/>
    <n v="51"/>
    <n v="7.16"/>
    <n v="71.372549019607845"/>
    <n v="365.16"/>
    <n v="3274.84"/>
    <x v="289"/>
  </r>
  <r>
    <x v="7"/>
    <x v="3"/>
    <x v="14"/>
    <n v="630"/>
    <n v="36"/>
    <n v="6.49"/>
    <n v="17.5"/>
    <n v="233.64000000000001"/>
    <n v="396.36"/>
    <x v="290"/>
  </r>
  <r>
    <x v="2"/>
    <x v="1"/>
    <x v="18"/>
    <n v="2429"/>
    <n v="144"/>
    <n v="16.73"/>
    <n v="16.868055555555557"/>
    <n v="2409.12"/>
    <n v="19.880000000000109"/>
    <x v="291"/>
  </r>
  <r>
    <x v="2"/>
    <x v="2"/>
    <x v="4"/>
    <n v="2142"/>
    <n v="114"/>
    <n v="13.15"/>
    <n v="18.789473684210527"/>
    <n v="1499.1000000000001"/>
    <n v="642.89999999999986"/>
    <x v="292"/>
  </r>
  <r>
    <x v="5"/>
    <x v="0"/>
    <x v="0"/>
    <n v="6454"/>
    <n v="54"/>
    <n v="14.49"/>
    <n v="119.51851851851852"/>
    <n v="782.46"/>
    <n v="5671.54"/>
    <x v="293"/>
  </r>
  <r>
    <x v="5"/>
    <x v="0"/>
    <x v="10"/>
    <n v="4487"/>
    <n v="333"/>
    <n v="8.7899999999999991"/>
    <n v="13.474474474474475"/>
    <n v="2927.0699999999997"/>
    <n v="1559.9300000000003"/>
    <x v="294"/>
  </r>
  <r>
    <x v="8"/>
    <x v="0"/>
    <x v="2"/>
    <n v="938"/>
    <n v="366"/>
    <n v="11.88"/>
    <n v="2.5628415300546448"/>
    <n v="4348.08"/>
    <n v="-3410.08"/>
    <x v="295"/>
  </r>
  <r>
    <x v="8"/>
    <x v="4"/>
    <x v="21"/>
    <n v="8841"/>
    <n v="303"/>
    <n v="5.6"/>
    <n v="29.178217821782177"/>
    <n v="1696.8"/>
    <n v="7144.2"/>
    <x v="296"/>
  </r>
  <r>
    <x v="7"/>
    <x v="3"/>
    <x v="5"/>
    <n v="4018"/>
    <n v="126"/>
    <n v="12.37"/>
    <n v="31.888888888888889"/>
    <n v="1558.62"/>
    <n v="2459.38"/>
    <x v="297"/>
  </r>
  <r>
    <x v="3"/>
    <x v="0"/>
    <x v="16"/>
    <n v="714"/>
    <n v="231"/>
    <n v="11.73"/>
    <n v="3.0909090909090908"/>
    <n v="2709.63"/>
    <n v="-1995.63"/>
    <x v="298"/>
  </r>
  <r>
    <x v="2"/>
    <x v="4"/>
    <x v="4"/>
    <n v="3850"/>
    <n v="102"/>
    <n v="13.15"/>
    <n v="37.745098039215684"/>
    <n v="1341.3"/>
    <n v="2508.6999999999998"/>
    <x v="2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DE8BE9-93C9-4751-992C-77A2688346A6}"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A41:B46" firstHeaderRow="1" firstDataRow="1" firstDataCol="1"/>
  <pivotFields count="10">
    <pivotField showAll="0"/>
    <pivotField showAll="0">
      <items count="7">
        <item x="4"/>
        <item x="2"/>
        <item x="5"/>
        <item x="0"/>
        <item x="3"/>
        <item x="1"/>
        <item t="default"/>
      </items>
    </pivotField>
    <pivotField axis="axisRow" showAll="0" measureFilter="1"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numFmtId="3" showAll="0"/>
    <pivotField showAll="0"/>
    <pivotField showAll="0"/>
    <pivotField showAll="0"/>
    <pivotField numFmtId="165" showAll="0"/>
    <pivotField showAll="0"/>
  </pivotFields>
  <rowFields count="1">
    <field x="2"/>
  </rowFields>
  <rowItems count="5">
    <i>
      <x v="17"/>
    </i>
    <i>
      <x v="16"/>
    </i>
    <i>
      <x v="6"/>
    </i>
    <i>
      <x v="8"/>
    </i>
    <i>
      <x v="7"/>
    </i>
  </rowItems>
  <colItems count="1">
    <i/>
  </colItems>
  <dataFields count="1">
    <dataField name="Sum of Revenue" fld="3" baseField="0" baseItem="0" numFmtId="166"/>
  </dataFields>
  <formats count="1">
    <format dxfId="251">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5EAB97-D786-4FD1-9CE5-3B4FFF6BF7F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1:B38" firstHeaderRow="1" firstDataRow="1" firstDataCol="1"/>
  <pivotFields count="10">
    <pivotField showAll="0">
      <items count="11">
        <item x="7"/>
        <item x="1"/>
        <item x="3"/>
        <item x="5"/>
        <item x="4"/>
        <item x="6"/>
        <item x="8"/>
        <item x="2"/>
        <item x="9"/>
        <item x="0"/>
        <item t="default"/>
      </items>
    </pivotField>
    <pivotField axis="axisRow" showAll="0" sortType="a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numFmtId="3" showAll="0"/>
    <pivotField showAll="0"/>
    <pivotField showAll="0"/>
    <pivotField showAll="0"/>
    <pivotField numFmtId="165" showAll="0"/>
    <pivotField showAll="0"/>
  </pivotFields>
  <rowFields count="1">
    <field x="1"/>
  </rowFields>
  <rowItems count="7">
    <i>
      <x/>
    </i>
    <i>
      <x v="4"/>
    </i>
    <i>
      <x v="5"/>
    </i>
    <i>
      <x v="3"/>
    </i>
    <i>
      <x v="1"/>
    </i>
    <i>
      <x v="2"/>
    </i>
    <i t="grand">
      <x/>
    </i>
  </rowItems>
  <colItems count="1">
    <i/>
  </colItems>
  <dataFields count="1">
    <dataField name="Sum of Revenue" fld="3" baseField="0" baseItem="0" numFmtId="166"/>
  </dataFields>
  <formats count="1">
    <format dxfId="252">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900127-A404-4C24-AAC1-F974399F41C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B14" firstHeaderRow="1" firstDataRow="1" firstDataCol="1"/>
  <pivotFields count="10">
    <pivotField axis="axisRow" showAll="0" sortType="a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showAll="0">
      <items count="7">
        <item x="4"/>
        <item x="2"/>
        <item x="5"/>
        <item x="0"/>
        <item x="3"/>
        <item x="1"/>
        <item t="default"/>
      </items>
    </pivotField>
    <pivotField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numFmtId="3" showAll="0"/>
    <pivotField showAll="0"/>
    <pivotField showAll="0"/>
    <pivotField showAll="0"/>
    <pivotField numFmtId="165" showAll="0"/>
    <pivotField showAll="0"/>
  </pivotFields>
  <rowFields count="1">
    <field x="0"/>
  </rowFields>
  <rowItems count="11">
    <i>
      <x v="8"/>
    </i>
    <i>
      <x v="1"/>
    </i>
    <i>
      <x v="2"/>
    </i>
    <i>
      <x v="6"/>
    </i>
    <i>
      <x/>
    </i>
    <i>
      <x v="4"/>
    </i>
    <i>
      <x v="7"/>
    </i>
    <i>
      <x v="3"/>
    </i>
    <i>
      <x v="9"/>
    </i>
    <i>
      <x v="5"/>
    </i>
    <i t="grand">
      <x/>
    </i>
  </rowItems>
  <colItems count="1">
    <i/>
  </colItems>
  <dataFields count="1">
    <dataField name="Sum of Revenue" fld="3" baseField="0" baseItem="0" numFmtId="166"/>
  </dataFields>
  <formats count="1">
    <format dxfId="253">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B04B9E-D4E9-4F5F-9559-E889E8FA474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Products">
  <location ref="A7:E30" firstHeaderRow="0" firstDataRow="1" firstDataCol="1"/>
  <pivotFields count="10">
    <pivotField showAll="0">
      <items count="11">
        <item x="7"/>
        <item x="1"/>
        <item x="3"/>
        <item x="5"/>
        <item x="4"/>
        <item x="6"/>
        <item x="8"/>
        <item x="2"/>
        <item x="9"/>
        <item x="0"/>
        <item t="default"/>
      </items>
    </pivotField>
    <pivotField showAll="0">
      <items count="7">
        <item sd="0" x="4"/>
        <item sd="0" x="2"/>
        <item x="5"/>
        <item sd="0" x="0"/>
        <item sd="0" x="3"/>
        <item sd="0"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3"/>
            </reference>
          </references>
        </pivotArea>
      </autoSortScope>
    </pivotField>
    <pivotField dataField="1" numFmtId="164" showAll="0"/>
    <pivotField dataField="1" numFmtId="3" showAll="0"/>
    <pivotField showAll="0"/>
    <pivotField showAll="0"/>
    <pivotField dataField="1" showAll="0"/>
    <pivotField dataField="1" numFmtId="165" showAll="0"/>
    <pivotField showAll="0">
      <items count="301">
        <item x="26"/>
        <item x="140"/>
        <item x="84"/>
        <item x="141"/>
        <item x="101"/>
        <item x="245"/>
        <item x="139"/>
        <item x="78"/>
        <item x="81"/>
        <item x="145"/>
        <item x="130"/>
        <item x="295"/>
        <item x="168"/>
        <item x="150"/>
        <item x="18"/>
        <item x="218"/>
        <item x="35"/>
        <item x="298"/>
        <item x="76"/>
        <item x="238"/>
        <item x="88"/>
        <item x="217"/>
        <item x="10"/>
        <item x="161"/>
        <item x="221"/>
        <item x="268"/>
        <item x="4"/>
        <item x="122"/>
        <item x="120"/>
        <item x="192"/>
        <item x="93"/>
        <item x="194"/>
        <item x="13"/>
        <item x="254"/>
        <item x="37"/>
        <item x="2"/>
        <item x="259"/>
        <item x="58"/>
        <item x="210"/>
        <item x="207"/>
        <item x="124"/>
        <item x="69"/>
        <item x="87"/>
        <item x="258"/>
        <item x="237"/>
        <item x="157"/>
        <item x="201"/>
        <item x="59"/>
        <item x="246"/>
        <item x="134"/>
        <item x="155"/>
        <item x="14"/>
        <item x="264"/>
        <item x="43"/>
        <item x="51"/>
        <item x="70"/>
        <item x="115"/>
        <item x="123"/>
        <item x="27"/>
        <item x="24"/>
        <item x="0"/>
        <item x="191"/>
        <item x="202"/>
        <item x="291"/>
        <item x="89"/>
        <item x="39"/>
        <item x="208"/>
        <item x="173"/>
        <item x="21"/>
        <item x="146"/>
        <item x="23"/>
        <item x="174"/>
        <item x="99"/>
        <item x="114"/>
        <item x="108"/>
        <item x="60"/>
        <item x="105"/>
        <item x="234"/>
        <item x="100"/>
        <item x="257"/>
        <item x="188"/>
        <item x="196"/>
        <item x="111"/>
        <item x="203"/>
        <item x="251"/>
        <item x="62"/>
        <item x="292"/>
        <item x="171"/>
        <item x="286"/>
        <item x="8"/>
        <item x="65"/>
        <item x="294"/>
        <item x="261"/>
        <item x="22"/>
        <item x="73"/>
        <item x="5"/>
        <item x="204"/>
        <item x="109"/>
        <item x="249"/>
        <item x="1"/>
        <item x="44"/>
        <item x="250"/>
        <item x="138"/>
        <item x="57"/>
        <item x="271"/>
        <item x="209"/>
        <item x="220"/>
        <item x="117"/>
        <item x="198"/>
        <item x="167"/>
        <item x="215"/>
        <item x="148"/>
        <item x="158"/>
        <item x="190"/>
        <item x="180"/>
        <item x="137"/>
        <item x="162"/>
        <item x="273"/>
        <item x="195"/>
        <item x="95"/>
        <item x="232"/>
        <item x="83"/>
        <item x="135"/>
        <item x="280"/>
        <item x="119"/>
        <item x="277"/>
        <item x="239"/>
        <item x="275"/>
        <item x="260"/>
        <item x="185"/>
        <item x="116"/>
        <item x="166"/>
        <item x="182"/>
        <item x="256"/>
        <item x="222"/>
        <item x="7"/>
        <item x="176"/>
        <item x="170"/>
        <item x="12"/>
        <item x="112"/>
        <item x="128"/>
        <item x="214"/>
        <item x="297"/>
        <item x="247"/>
        <item x="175"/>
        <item x="32"/>
        <item x="282"/>
        <item x="290"/>
        <item x="255"/>
        <item x="159"/>
        <item x="299"/>
        <item x="263"/>
        <item x="197"/>
        <item x="127"/>
        <item x="132"/>
        <item x="156"/>
        <item x="199"/>
        <item x="241"/>
        <item x="113"/>
        <item x="288"/>
        <item x="68"/>
        <item x="91"/>
        <item x="278"/>
        <item x="219"/>
        <item x="151"/>
        <item x="179"/>
        <item x="184"/>
        <item x="53"/>
        <item x="75"/>
        <item x="143"/>
        <item x="71"/>
        <item x="240"/>
        <item x="74"/>
        <item x="160"/>
        <item x="225"/>
        <item x="36"/>
        <item x="45"/>
        <item x="236"/>
        <item x="17"/>
        <item x="243"/>
        <item x="41"/>
        <item x="15"/>
        <item x="94"/>
        <item x="284"/>
        <item x="34"/>
        <item x="206"/>
        <item x="25"/>
        <item x="31"/>
        <item x="211"/>
        <item x="125"/>
        <item x="38"/>
        <item x="121"/>
        <item x="269"/>
        <item x="3"/>
        <item x="183"/>
        <item x="296"/>
        <item x="19"/>
        <item x="79"/>
        <item x="164"/>
        <item x="85"/>
        <item x="129"/>
        <item x="270"/>
        <item x="281"/>
        <item x="98"/>
        <item x="48"/>
        <item x="126"/>
        <item x="227"/>
        <item x="253"/>
        <item x="82"/>
        <item x="265"/>
        <item x="142"/>
        <item x="177"/>
        <item x="212"/>
        <item x="80"/>
        <item x="54"/>
        <item x="187"/>
        <item x="248"/>
        <item x="279"/>
        <item x="42"/>
        <item x="293"/>
        <item x="6"/>
        <item x="213"/>
        <item x="104"/>
        <item x="252"/>
        <item x="244"/>
        <item x="11"/>
        <item x="163"/>
        <item x="262"/>
        <item x="72"/>
        <item x="97"/>
        <item x="154"/>
        <item x="289"/>
        <item x="274"/>
        <item x="77"/>
        <item x="92"/>
        <item x="178"/>
        <item x="49"/>
        <item x="189"/>
        <item x="133"/>
        <item x="181"/>
        <item x="226"/>
        <item x="223"/>
        <item x="193"/>
        <item x="267"/>
        <item x="56"/>
        <item x="30"/>
        <item x="283"/>
        <item x="235"/>
        <item x="118"/>
        <item x="66"/>
        <item x="169"/>
        <item x="266"/>
        <item x="55"/>
        <item x="224"/>
        <item x="20"/>
        <item x="200"/>
        <item x="90"/>
        <item x="16"/>
        <item x="52"/>
        <item x="233"/>
        <item x="144"/>
        <item x="287"/>
        <item x="285"/>
        <item x="63"/>
        <item x="110"/>
        <item x="40"/>
        <item x="152"/>
        <item x="149"/>
        <item x="29"/>
        <item x="67"/>
        <item x="186"/>
        <item x="107"/>
        <item x="103"/>
        <item x="64"/>
        <item x="46"/>
        <item x="147"/>
        <item x="47"/>
        <item x="230"/>
        <item x="165"/>
        <item x="9"/>
        <item x="102"/>
        <item x="229"/>
        <item x="50"/>
        <item x="86"/>
        <item x="33"/>
        <item x="242"/>
        <item x="106"/>
        <item x="131"/>
        <item x="28"/>
        <item x="136"/>
        <item x="61"/>
        <item x="96"/>
        <item x="172"/>
        <item x="216"/>
        <item x="276"/>
        <item x="228"/>
        <item x="272"/>
        <item x="231"/>
        <item x="205"/>
        <item x="153"/>
        <item t="default"/>
      </items>
    </pivotField>
  </pivotFields>
  <rowFields count="1">
    <field x="2"/>
  </rowFields>
  <rowItems count="23">
    <i>
      <x v="5"/>
    </i>
    <i>
      <x/>
    </i>
    <i>
      <x v="16"/>
    </i>
    <i>
      <x v="1"/>
    </i>
    <i>
      <x v="20"/>
    </i>
    <i>
      <x v="19"/>
    </i>
    <i>
      <x v="21"/>
    </i>
    <i>
      <x v="13"/>
    </i>
    <i>
      <x v="3"/>
    </i>
    <i>
      <x v="2"/>
    </i>
    <i>
      <x v="15"/>
    </i>
    <i>
      <x v="12"/>
    </i>
    <i>
      <x v="7"/>
    </i>
    <i>
      <x v="9"/>
    </i>
    <i>
      <x v="14"/>
    </i>
    <i>
      <x v="11"/>
    </i>
    <i>
      <x v="17"/>
    </i>
    <i>
      <x v="4"/>
    </i>
    <i>
      <x v="18"/>
    </i>
    <i>
      <x v="8"/>
    </i>
    <i>
      <x v="10"/>
    </i>
    <i>
      <x v="6"/>
    </i>
    <i t="grand">
      <x/>
    </i>
  </rowItems>
  <colFields count="1">
    <field x="-2"/>
  </colFields>
  <colItems count="4">
    <i>
      <x/>
    </i>
    <i i="1">
      <x v="1"/>
    </i>
    <i i="2">
      <x v="2"/>
    </i>
    <i i="3">
      <x v="3"/>
    </i>
  </colItems>
  <dataFields count="4">
    <dataField name="Sum of Units" fld="4" baseField="0" baseItem="0"/>
    <dataField name="Sum of Cost" fld="7" baseField="0" baseItem="0"/>
    <dataField name="Sum of Revenue" fld="3" baseField="0" baseItem="0"/>
    <dataField name="Sum of Profit" fld="8" baseField="0" baseItem="0"/>
  </dataFields>
  <formats count="1">
    <format dxfId="219">
      <pivotArea outline="0" collapsedLevelsAreSubtotals="1" fieldPosition="0"/>
    </format>
  </formats>
  <conditionalFormats count="1">
    <conditionalFormat priority="1">
      <pivotAreas count="1">
        <pivotArea type="data" collapsedLevelsAreSubtotals="1" fieldPosition="0">
          <references count="2">
            <reference field="4294967294" count="1" selected="0">
              <x v="3"/>
            </reference>
            <reference field="2" count="21">
              <x v="0"/>
              <x v="1"/>
              <x v="2"/>
              <x v="3"/>
              <x v="4"/>
              <x v="5"/>
              <x v="6"/>
              <x v="7"/>
              <x v="8"/>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8A97D3-B50A-4027-88D7-6DE78C9977AC}"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18:B30" firstHeaderRow="1" firstDataRow="1" firstDataCol="1"/>
  <pivotFields count="10">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numFmtId="3" showAll="0"/>
    <pivotField showAll="0"/>
    <pivotField showAll="0"/>
    <pivotField showAll="0"/>
    <pivotField numFmtId="165" showAll="0"/>
    <pivotField showAll="0"/>
  </pivotFields>
  <rowFields count="2">
    <field x="1"/>
    <field x="0"/>
  </rowFields>
  <rowItems count="12">
    <i>
      <x/>
    </i>
    <i r="1">
      <x v="5"/>
    </i>
    <i>
      <x v="1"/>
    </i>
    <i r="1">
      <x v="5"/>
    </i>
    <i>
      <x v="2"/>
    </i>
    <i r="1">
      <x v="5"/>
    </i>
    <i>
      <x v="3"/>
    </i>
    <i r="1">
      <x v="3"/>
    </i>
    <i>
      <x v="4"/>
    </i>
    <i r="1">
      <x/>
    </i>
    <i>
      <x v="5"/>
    </i>
    <i r="1">
      <x v="9"/>
    </i>
  </rowItems>
  <colItems count="1">
    <i/>
  </colItems>
  <dataFields count="1">
    <dataField name="Sum of Revenue" fld="3" baseField="0" baseItem="0" numFmtId="166"/>
  </dataFields>
  <formats count="1">
    <format dxfId="217">
      <pivotArea outline="0" collapsedLevelsAreSubtotals="1" fieldPosition="0"/>
    </format>
  </formats>
  <pivotTableStyleInfo name="PivotStyleLight16" showRowHeaders="1" showColHeaders="1" showRowStripes="0" showColStripes="0" showLastColumn="1"/>
  <filters count="2">
    <filter fld="2" type="count" evalOrder="-1" id="2" iMeasureFld="0">
      <autoFilter ref="A1">
        <filterColumn colId="0">
          <top10 top="0" val="5" filterVal="5"/>
        </filterColumn>
      </autoFilter>
    </filter>
    <filter fld="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E8B121-07F0-4820-A013-BF69505C6A38}"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4:B16" firstHeaderRow="1" firstDataRow="1" firstDataCol="1"/>
  <pivotFields count="10">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numFmtId="3" showAll="0"/>
    <pivotField showAll="0"/>
    <pivotField showAll="0"/>
    <pivotField showAll="0"/>
    <pivotField numFmtId="165" showAll="0"/>
    <pivotField showAll="0"/>
  </pivotFields>
  <rowFields count="2">
    <field x="1"/>
    <field x="0"/>
  </rowFields>
  <rowItems count="12">
    <i>
      <x/>
    </i>
    <i r="1">
      <x v="5"/>
    </i>
    <i>
      <x v="1"/>
    </i>
    <i r="1">
      <x v="5"/>
    </i>
    <i>
      <x v="2"/>
    </i>
    <i r="1">
      <x v="5"/>
    </i>
    <i>
      <x v="3"/>
    </i>
    <i r="1">
      <x v="3"/>
    </i>
    <i>
      <x v="4"/>
    </i>
    <i r="1">
      <x/>
    </i>
    <i>
      <x v="5"/>
    </i>
    <i r="1">
      <x v="9"/>
    </i>
  </rowItems>
  <colItems count="1">
    <i/>
  </colItems>
  <dataFields count="1">
    <dataField name="Sum of Revenue" fld="3" baseField="0" baseItem="0" numFmtId="166"/>
  </dataFields>
  <formats count="1">
    <format dxfId="218">
      <pivotArea outline="0" collapsedLevelsAreSubtotals="1" fieldPosition="0"/>
    </format>
  </formats>
  <pivotTableStyleInfo name="PivotStyleLight16" showRowHeaders="1" showColHeaders="1" showRowStripes="0" showColStripes="0" showLastColumn="1"/>
  <filters count="2">
    <filter fld="2" type="count" evalOrder="-1" id="2" iMeasureFld="0">
      <autoFilter ref="A1">
        <filterColumn colId="0">
          <top10 top="0" val="5" filterVal="5"/>
        </filterColumn>
      </autoFilter>
    </filter>
    <filter fld="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1F890D-1BCC-4AED-B4A1-458852CC50FD}"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5:E15" firstHeaderRow="0" firstDataRow="1" firstDataCol="1"/>
  <pivotFields count="10">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 showAll="0"/>
    <pivotField showAll="0"/>
    <pivotField dataField="1" showAll="0"/>
    <pivotField dataField="1" numFmtId="165" showAll="0"/>
    <pivotField showAll="0">
      <items count="301">
        <item x="26"/>
        <item x="140"/>
        <item x="84"/>
        <item x="141"/>
        <item x="101"/>
        <item x="245"/>
        <item x="139"/>
        <item x="78"/>
        <item x="81"/>
        <item x="145"/>
        <item x="130"/>
        <item x="295"/>
        <item x="168"/>
        <item x="150"/>
        <item x="18"/>
        <item x="218"/>
        <item x="35"/>
        <item x="298"/>
        <item x="76"/>
        <item x="238"/>
        <item x="88"/>
        <item x="217"/>
        <item x="10"/>
        <item x="161"/>
        <item x="221"/>
        <item x="268"/>
        <item x="4"/>
        <item x="122"/>
        <item x="120"/>
        <item x="192"/>
        <item x="93"/>
        <item x="194"/>
        <item x="13"/>
        <item x="254"/>
        <item x="37"/>
        <item x="2"/>
        <item x="259"/>
        <item x="58"/>
        <item x="210"/>
        <item x="207"/>
        <item x="124"/>
        <item x="69"/>
        <item x="87"/>
        <item x="258"/>
        <item x="237"/>
        <item x="157"/>
        <item x="201"/>
        <item x="59"/>
        <item x="246"/>
        <item x="134"/>
        <item x="155"/>
        <item x="14"/>
        <item x="264"/>
        <item x="43"/>
        <item x="51"/>
        <item x="70"/>
        <item x="115"/>
        <item x="123"/>
        <item x="27"/>
        <item x="24"/>
        <item x="0"/>
        <item x="191"/>
        <item x="202"/>
        <item x="291"/>
        <item x="89"/>
        <item x="39"/>
        <item x="208"/>
        <item x="173"/>
        <item x="21"/>
        <item x="146"/>
        <item x="23"/>
        <item x="174"/>
        <item x="99"/>
        <item x="114"/>
        <item x="108"/>
        <item x="60"/>
        <item x="105"/>
        <item x="234"/>
        <item x="100"/>
        <item x="257"/>
        <item x="188"/>
        <item x="196"/>
        <item x="111"/>
        <item x="203"/>
        <item x="251"/>
        <item x="62"/>
        <item x="292"/>
        <item x="171"/>
        <item x="286"/>
        <item x="8"/>
        <item x="65"/>
        <item x="294"/>
        <item x="261"/>
        <item x="22"/>
        <item x="73"/>
        <item x="5"/>
        <item x="204"/>
        <item x="109"/>
        <item x="249"/>
        <item x="1"/>
        <item x="44"/>
        <item x="250"/>
        <item x="138"/>
        <item x="57"/>
        <item x="271"/>
        <item x="209"/>
        <item x="220"/>
        <item x="117"/>
        <item x="198"/>
        <item x="167"/>
        <item x="215"/>
        <item x="148"/>
        <item x="158"/>
        <item x="190"/>
        <item x="180"/>
        <item x="137"/>
        <item x="162"/>
        <item x="273"/>
        <item x="195"/>
        <item x="95"/>
        <item x="232"/>
        <item x="83"/>
        <item x="135"/>
        <item x="280"/>
        <item x="119"/>
        <item x="277"/>
        <item x="239"/>
        <item x="275"/>
        <item x="260"/>
        <item x="185"/>
        <item x="116"/>
        <item x="166"/>
        <item x="182"/>
        <item x="256"/>
        <item x="222"/>
        <item x="7"/>
        <item x="176"/>
        <item x="170"/>
        <item x="12"/>
        <item x="112"/>
        <item x="128"/>
        <item x="214"/>
        <item x="297"/>
        <item x="247"/>
        <item x="175"/>
        <item x="32"/>
        <item x="282"/>
        <item x="290"/>
        <item x="255"/>
        <item x="159"/>
        <item x="299"/>
        <item x="263"/>
        <item x="197"/>
        <item x="127"/>
        <item x="132"/>
        <item x="156"/>
        <item x="199"/>
        <item x="241"/>
        <item x="113"/>
        <item x="288"/>
        <item x="68"/>
        <item x="91"/>
        <item x="278"/>
        <item x="219"/>
        <item x="151"/>
        <item x="179"/>
        <item x="184"/>
        <item x="53"/>
        <item x="75"/>
        <item x="143"/>
        <item x="71"/>
        <item x="240"/>
        <item x="74"/>
        <item x="160"/>
        <item x="225"/>
        <item x="36"/>
        <item x="45"/>
        <item x="236"/>
        <item x="17"/>
        <item x="243"/>
        <item x="41"/>
        <item x="15"/>
        <item x="94"/>
        <item x="284"/>
        <item x="34"/>
        <item x="206"/>
        <item x="25"/>
        <item x="31"/>
        <item x="211"/>
        <item x="125"/>
        <item x="38"/>
        <item x="121"/>
        <item x="269"/>
        <item x="3"/>
        <item x="183"/>
        <item x="296"/>
        <item x="19"/>
        <item x="79"/>
        <item x="164"/>
        <item x="85"/>
        <item x="129"/>
        <item x="270"/>
        <item x="281"/>
        <item x="98"/>
        <item x="48"/>
        <item x="126"/>
        <item x="227"/>
        <item x="253"/>
        <item x="82"/>
        <item x="265"/>
        <item x="142"/>
        <item x="177"/>
        <item x="212"/>
        <item x="80"/>
        <item x="54"/>
        <item x="187"/>
        <item x="248"/>
        <item x="279"/>
        <item x="42"/>
        <item x="293"/>
        <item x="6"/>
        <item x="213"/>
        <item x="104"/>
        <item x="252"/>
        <item x="244"/>
        <item x="11"/>
        <item x="163"/>
        <item x="262"/>
        <item x="72"/>
        <item x="97"/>
        <item x="154"/>
        <item x="289"/>
        <item x="274"/>
        <item x="77"/>
        <item x="92"/>
        <item x="178"/>
        <item x="49"/>
        <item x="189"/>
        <item x="133"/>
        <item x="181"/>
        <item x="226"/>
        <item x="223"/>
        <item x="193"/>
        <item x="267"/>
        <item x="56"/>
        <item x="30"/>
        <item x="283"/>
        <item x="235"/>
        <item x="118"/>
        <item x="66"/>
        <item x="169"/>
        <item x="266"/>
        <item x="55"/>
        <item x="224"/>
        <item x="20"/>
        <item x="200"/>
        <item x="90"/>
        <item x="16"/>
        <item x="52"/>
        <item x="233"/>
        <item x="144"/>
        <item x="287"/>
        <item x="285"/>
        <item x="63"/>
        <item x="110"/>
        <item x="40"/>
        <item x="152"/>
        <item x="149"/>
        <item x="29"/>
        <item x="67"/>
        <item x="186"/>
        <item x="107"/>
        <item x="103"/>
        <item x="64"/>
        <item x="46"/>
        <item x="147"/>
        <item x="47"/>
        <item x="230"/>
        <item x="165"/>
        <item x="9"/>
        <item x="102"/>
        <item x="229"/>
        <item x="50"/>
        <item x="86"/>
        <item x="33"/>
        <item x="242"/>
        <item x="106"/>
        <item x="131"/>
        <item x="28"/>
        <item x="136"/>
        <item x="61"/>
        <item x="96"/>
        <item x="172"/>
        <item x="216"/>
        <item x="276"/>
        <item x="228"/>
        <item x="272"/>
        <item x="231"/>
        <item x="205"/>
        <item x="153"/>
        <item t="default"/>
      </items>
    </pivotField>
  </pivotFields>
  <rowFields count="1">
    <field x="0"/>
  </rowFields>
  <rowItems count="10">
    <i>
      <x/>
    </i>
    <i>
      <x v="1"/>
    </i>
    <i>
      <x v="2"/>
    </i>
    <i>
      <x v="3"/>
    </i>
    <i>
      <x v="4"/>
    </i>
    <i>
      <x v="5"/>
    </i>
    <i>
      <x v="6"/>
    </i>
    <i>
      <x v="7"/>
    </i>
    <i>
      <x v="8"/>
    </i>
    <i>
      <x v="9"/>
    </i>
  </rowItems>
  <colFields count="1">
    <field x="-2"/>
  </colFields>
  <colItems count="4">
    <i>
      <x/>
    </i>
    <i i="1">
      <x v="1"/>
    </i>
    <i i="2">
      <x v="2"/>
    </i>
    <i i="3">
      <x v="3"/>
    </i>
  </colItems>
  <dataFields count="4">
    <dataField name="Sum of Units" fld="4" baseField="0" baseItem="0"/>
    <dataField name="Sum of Cost" fld="7" baseField="0" baseItem="0"/>
    <dataField name="Sum of Revenue" fld="3" baseField="0" baseItem="0"/>
    <dataField name="Sum of Profit" fld="8" baseField="0" baseItem="0"/>
  </dataFields>
  <formats count="1">
    <format dxfId="2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223DD2-A487-48C9-AACA-B701FCA97DCF}" name="PivotTable1"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rowHeaderCaption="Sales persons">
  <location ref="D26:H37" firstHeaderRow="0" firstDataRow="1" firstDataCol="1"/>
  <pivotFields count="10">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 showAll="0"/>
    <pivotField showAll="0"/>
    <pivotField dataField="1" showAll="0"/>
    <pivotField dataField="1" numFmtId="165" showAll="0"/>
    <pivotField showAll="0">
      <items count="301">
        <item x="26"/>
        <item x="140"/>
        <item x="84"/>
        <item x="141"/>
        <item x="101"/>
        <item x="245"/>
        <item x="139"/>
        <item x="78"/>
        <item x="81"/>
        <item x="145"/>
        <item x="130"/>
        <item x="295"/>
        <item x="168"/>
        <item x="150"/>
        <item x="18"/>
        <item x="218"/>
        <item x="35"/>
        <item x="298"/>
        <item x="76"/>
        <item x="238"/>
        <item x="88"/>
        <item x="217"/>
        <item x="10"/>
        <item x="161"/>
        <item x="221"/>
        <item x="268"/>
        <item x="4"/>
        <item x="122"/>
        <item x="120"/>
        <item x="192"/>
        <item x="93"/>
        <item x="194"/>
        <item x="13"/>
        <item x="254"/>
        <item x="37"/>
        <item x="2"/>
        <item x="259"/>
        <item x="58"/>
        <item x="210"/>
        <item x="207"/>
        <item x="124"/>
        <item x="69"/>
        <item x="87"/>
        <item x="258"/>
        <item x="237"/>
        <item x="157"/>
        <item x="201"/>
        <item x="59"/>
        <item x="246"/>
        <item x="134"/>
        <item x="155"/>
        <item x="14"/>
        <item x="264"/>
        <item x="43"/>
        <item x="51"/>
        <item x="70"/>
        <item x="115"/>
        <item x="123"/>
        <item x="27"/>
        <item x="24"/>
        <item x="0"/>
        <item x="191"/>
        <item x="202"/>
        <item x="291"/>
        <item x="89"/>
        <item x="39"/>
        <item x="208"/>
        <item x="173"/>
        <item x="21"/>
        <item x="146"/>
        <item x="23"/>
        <item x="174"/>
        <item x="99"/>
        <item x="114"/>
        <item x="108"/>
        <item x="60"/>
        <item x="105"/>
        <item x="234"/>
        <item x="100"/>
        <item x="257"/>
        <item x="188"/>
        <item x="196"/>
        <item x="111"/>
        <item x="203"/>
        <item x="251"/>
        <item x="62"/>
        <item x="292"/>
        <item x="171"/>
        <item x="286"/>
        <item x="8"/>
        <item x="65"/>
        <item x="294"/>
        <item x="261"/>
        <item x="22"/>
        <item x="73"/>
        <item x="5"/>
        <item x="204"/>
        <item x="109"/>
        <item x="249"/>
        <item x="1"/>
        <item x="44"/>
        <item x="250"/>
        <item x="138"/>
        <item x="57"/>
        <item x="271"/>
        <item x="209"/>
        <item x="220"/>
        <item x="117"/>
        <item x="198"/>
        <item x="167"/>
        <item x="215"/>
        <item x="148"/>
        <item x="158"/>
        <item x="190"/>
        <item x="180"/>
        <item x="137"/>
        <item x="162"/>
        <item x="273"/>
        <item x="195"/>
        <item x="95"/>
        <item x="232"/>
        <item x="83"/>
        <item x="135"/>
        <item x="280"/>
        <item x="119"/>
        <item x="277"/>
        <item x="239"/>
        <item x="275"/>
        <item x="260"/>
        <item x="185"/>
        <item x="116"/>
        <item x="166"/>
        <item x="182"/>
        <item x="256"/>
        <item x="222"/>
        <item x="7"/>
        <item x="176"/>
        <item x="170"/>
        <item x="12"/>
        <item x="112"/>
        <item x="128"/>
        <item x="214"/>
        <item x="297"/>
        <item x="247"/>
        <item x="175"/>
        <item x="32"/>
        <item x="282"/>
        <item x="290"/>
        <item x="255"/>
        <item x="159"/>
        <item x="299"/>
        <item x="263"/>
        <item x="197"/>
        <item x="127"/>
        <item x="132"/>
        <item x="156"/>
        <item x="199"/>
        <item x="241"/>
        <item x="113"/>
        <item x="288"/>
        <item x="68"/>
        <item x="91"/>
        <item x="278"/>
        <item x="219"/>
        <item x="151"/>
        <item x="179"/>
        <item x="184"/>
        <item x="53"/>
        <item x="75"/>
        <item x="143"/>
        <item x="71"/>
        <item x="240"/>
        <item x="74"/>
        <item x="160"/>
        <item x="225"/>
        <item x="36"/>
        <item x="45"/>
        <item x="236"/>
        <item x="17"/>
        <item x="243"/>
        <item x="41"/>
        <item x="15"/>
        <item x="94"/>
        <item x="284"/>
        <item x="34"/>
        <item x="206"/>
        <item x="25"/>
        <item x="31"/>
        <item x="211"/>
        <item x="125"/>
        <item x="38"/>
        <item x="121"/>
        <item x="269"/>
        <item x="3"/>
        <item x="183"/>
        <item x="296"/>
        <item x="19"/>
        <item x="79"/>
        <item x="164"/>
        <item x="85"/>
        <item x="129"/>
        <item x="270"/>
        <item x="281"/>
        <item x="98"/>
        <item x="48"/>
        <item x="126"/>
        <item x="227"/>
        <item x="253"/>
        <item x="82"/>
        <item x="265"/>
        <item x="142"/>
        <item x="177"/>
        <item x="212"/>
        <item x="80"/>
        <item x="54"/>
        <item x="187"/>
        <item x="248"/>
        <item x="279"/>
        <item x="42"/>
        <item x="293"/>
        <item x="6"/>
        <item x="213"/>
        <item x="104"/>
        <item x="252"/>
        <item x="244"/>
        <item x="11"/>
        <item x="163"/>
        <item x="262"/>
        <item x="72"/>
        <item x="97"/>
        <item x="154"/>
        <item x="289"/>
        <item x="274"/>
        <item x="77"/>
        <item x="92"/>
        <item x="178"/>
        <item x="49"/>
        <item x="189"/>
        <item x="133"/>
        <item x="181"/>
        <item x="226"/>
        <item x="223"/>
        <item x="193"/>
        <item x="267"/>
        <item x="56"/>
        <item x="30"/>
        <item x="283"/>
        <item x="235"/>
        <item x="118"/>
        <item x="66"/>
        <item x="169"/>
        <item x="266"/>
        <item x="55"/>
        <item x="224"/>
        <item x="20"/>
        <item x="200"/>
        <item x="90"/>
        <item x="16"/>
        <item x="52"/>
        <item x="233"/>
        <item x="144"/>
        <item x="287"/>
        <item x="285"/>
        <item x="63"/>
        <item x="110"/>
        <item x="40"/>
        <item x="152"/>
        <item x="149"/>
        <item x="29"/>
        <item x="67"/>
        <item x="186"/>
        <item x="107"/>
        <item x="103"/>
        <item x="64"/>
        <item x="46"/>
        <item x="147"/>
        <item x="47"/>
        <item x="230"/>
        <item x="165"/>
        <item x="9"/>
        <item x="102"/>
        <item x="229"/>
        <item x="50"/>
        <item x="86"/>
        <item x="33"/>
        <item x="242"/>
        <item x="106"/>
        <item x="131"/>
        <item x="28"/>
        <item x="136"/>
        <item x="61"/>
        <item x="96"/>
        <item x="172"/>
        <item x="216"/>
        <item x="276"/>
        <item x="228"/>
        <item x="272"/>
        <item x="231"/>
        <item x="205"/>
        <item x="153"/>
        <item t="default"/>
      </items>
    </pivotField>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name="Sum of Units" fld="4" baseField="0" baseItem="0"/>
    <dataField name="Sum of Cost" fld="7" baseField="0" baseItem="0" numFmtId="169"/>
    <dataField name="Sum of Revenue" fld="3" baseField="0" baseItem="0" numFmtId="169"/>
    <dataField name="Sum of Profit" fld="8" baseField="0" baseItem="0" numFmtId="169"/>
  </dataFields>
  <formats count="29">
    <format dxfId="220">
      <pivotArea outline="0" collapsedLevelsAreSubtotals="1" fieldPosition="0"/>
    </format>
    <format dxfId="221">
      <pivotArea outline="0" collapsedLevelsAreSubtotals="1" fieldPosition="0"/>
    </format>
    <format dxfId="222">
      <pivotArea dataOnly="0" labelOnly="1" outline="0" fieldPosition="0">
        <references count="1">
          <reference field="4294967294" count="1">
            <x v="1"/>
          </reference>
        </references>
      </pivotArea>
    </format>
    <format dxfId="223">
      <pivotArea dataOnly="0" labelOnly="1" outline="0" fieldPosition="0">
        <references count="1">
          <reference field="4294967294" count="1">
            <x v="1"/>
          </reference>
        </references>
      </pivotArea>
    </format>
    <format dxfId="224">
      <pivotArea dataOnly="0" labelOnly="1" outline="0" fieldPosition="0">
        <references count="1">
          <reference field="4294967294" count="1">
            <x v="2"/>
          </reference>
        </references>
      </pivotArea>
    </format>
    <format dxfId="225">
      <pivotArea field="0" type="button" dataOnly="0" labelOnly="1" outline="0" axis="axisRow" fieldPosition="0"/>
    </format>
    <format dxfId="226">
      <pivotArea dataOnly="0" labelOnly="1" outline="0" fieldPosition="0">
        <references count="1">
          <reference field="4294967294" count="4">
            <x v="0"/>
            <x v="1"/>
            <x v="2"/>
            <x v="3"/>
          </reference>
        </references>
      </pivotArea>
    </format>
    <format dxfId="227">
      <pivotArea field="0" type="button" dataOnly="0" labelOnly="1" outline="0" axis="axisRow" fieldPosition="0"/>
    </format>
    <format dxfId="228">
      <pivotArea dataOnly="0" labelOnly="1" outline="0" fieldPosition="0">
        <references count="1">
          <reference field="4294967294" count="4">
            <x v="0"/>
            <x v="1"/>
            <x v="2"/>
            <x v="3"/>
          </reference>
        </references>
      </pivotArea>
    </format>
    <format dxfId="229">
      <pivotArea dataOnly="0" fieldPosition="0">
        <references count="1">
          <reference field="0" count="0"/>
        </references>
      </pivotArea>
    </format>
    <format dxfId="230">
      <pivotArea outline="0" collapsedLevelsAreSubtotals="1" fieldPosition="0">
        <references count="1">
          <reference field="4294967294" count="3" selected="0">
            <x v="1"/>
            <x v="2"/>
            <x v="3"/>
          </reference>
        </references>
      </pivotArea>
    </format>
    <format dxfId="231">
      <pivotArea grandRow="1" outline="0" collapsedLevelsAreSubtotals="1" fieldPosition="0"/>
    </format>
    <format dxfId="232">
      <pivotArea dataOnly="0" labelOnly="1" grandRow="1" outline="0" fieldPosition="0"/>
    </format>
    <format dxfId="233">
      <pivotArea grandRow="1" outline="0" collapsedLevelsAreSubtotals="1" fieldPosition="0"/>
    </format>
    <format dxfId="234">
      <pivotArea dataOnly="0" labelOnly="1" grandRow="1" outline="0" fieldPosition="0"/>
    </format>
    <format dxfId="235">
      <pivotArea type="all" dataOnly="0" outline="0" fieldPosition="0"/>
    </format>
    <format dxfId="236">
      <pivotArea outline="0" collapsedLevelsAreSubtotals="1" fieldPosition="0"/>
    </format>
    <format dxfId="237">
      <pivotArea field="0" type="button" dataOnly="0" labelOnly="1" outline="0" axis="axisRow" fieldPosition="0"/>
    </format>
    <format dxfId="238">
      <pivotArea dataOnly="0" labelOnly="1" fieldPosition="0">
        <references count="1">
          <reference field="0" count="0"/>
        </references>
      </pivotArea>
    </format>
    <format dxfId="239">
      <pivotArea dataOnly="0" labelOnly="1" grandRow="1" outline="0" fieldPosition="0"/>
    </format>
    <format dxfId="240">
      <pivotArea dataOnly="0" labelOnly="1" outline="0" fieldPosition="0">
        <references count="1">
          <reference field="4294967294" count="4">
            <x v="0"/>
            <x v="1"/>
            <x v="2"/>
            <x v="3"/>
          </reference>
        </references>
      </pivotArea>
    </format>
    <format dxfId="241">
      <pivotArea grandRow="1" outline="0" collapsedLevelsAreSubtotals="1" fieldPosition="0"/>
    </format>
    <format dxfId="242">
      <pivotArea dataOnly="0" labelOnly="1" grandRow="1" outline="0" fieldPosition="0"/>
    </format>
    <format dxfId="243">
      <pivotArea dataOnly="0" fieldPosition="0">
        <references count="1">
          <reference field="0" count="0"/>
        </references>
      </pivotArea>
    </format>
    <format dxfId="244">
      <pivotArea grandRow="1" outline="0" collapsedLevelsAreSubtotals="1" fieldPosition="0"/>
    </format>
    <format dxfId="245">
      <pivotArea dataOnly="0" grandRow="1" fieldPosition="0"/>
    </format>
    <format dxfId="246">
      <pivotArea dataOnly="0" grandRow="1" fieldPosition="0"/>
    </format>
    <format dxfId="247">
      <pivotArea field="0" type="button" dataOnly="0" labelOnly="1" outline="0" axis="axisRow" fieldPosition="0"/>
    </format>
    <format dxfId="248">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222139F6-E9C3-4462-B61B-A2DE8CCC697A}" sourceName="Geography">
  <pivotTables>
    <pivotTable tabId="25" name="PivotTable1"/>
    <pivotTable tabId="23" name="PivotTable4"/>
    <pivotTable tabId="23" name="PivotTable6"/>
    <pivotTable tabId="23" name="PivotTable7"/>
    <pivotTable tabId="27" name="PivotTable2"/>
    <pivotTable tabId="28" name="PivotTable8"/>
    <pivotTable tabId="28" name="PivotTable1"/>
    <pivotTable tabId="29" name="PivotTable9"/>
  </pivotTables>
  <data>
    <tabular pivotCacheId="1472634952">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C9DB593-78CF-40C1-BB03-2EE73964F38D}" cache="Slicer_Geography" caption="Geography"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F86A8B69-D99F-4753-9DEB-8D63DC96ACAD}" cache="Slicer_Geography" caption="Geograph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042A1F52-8775-4DBC-8189-3353F31D2393}" cache="Slicer_Geography" caption="Geography"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088832-E5F9-48EE-BC8E-CF80A44CFC5A}" name="maintable" displayName="maintable" ref="A1:I301" totalsRowShown="0" headerRowDxfId="268">
  <tableColumns count="9">
    <tableColumn id="1" xr3:uid="{5FED3950-7932-4F86-8EC8-011E39508D85}" name="Sales Person"/>
    <tableColumn id="2" xr3:uid="{4DAC6254-2543-4033-9252-DBBFCCF1C03D}" name="Geography"/>
    <tableColumn id="3" xr3:uid="{F8FFF4DC-C0D4-47E2-9099-2E6EBB19798A}" name="Product"/>
    <tableColumn id="4" xr3:uid="{4FD84919-3379-4AE8-A727-F4A3B87D1D56}" name="Revenue" dataDxfId="267"/>
    <tableColumn id="5" xr3:uid="{764094E7-530A-4591-B252-2374A4ACEA84}" name="Units" dataDxfId="266"/>
    <tableColumn id="6" xr3:uid="{9542C710-5FC8-4AF7-9646-F75D7C2B0164}" name="Cost per unit" dataDxfId="265">
      <calculatedColumnFormula>_xll.XLOOKUP(maintable[[#This Row],[Product]],productcost[Product],productcost[Cost per unit])</calculatedColumnFormula>
    </tableColumn>
    <tableColumn id="7" xr3:uid="{1B17CF4D-ECDC-4003-BB24-FF310FD7462F}" name="Sales per unit" dataDxfId="264">
      <calculatedColumnFormula>maintable[[#This Row],[Revenue]]/maintable[[#This Row],[Units]]</calculatedColumnFormula>
    </tableColumn>
    <tableColumn id="8" xr3:uid="{73982F15-4009-4FFE-B158-5710A1DA953A}" name="Cost" dataDxfId="263">
      <calculatedColumnFormula>maintable[[#This Row],[Cost per unit]]*maintable[[#This Row],[Units]]</calculatedColumnFormula>
    </tableColumn>
    <tableColumn id="10" xr3:uid="{BD73773A-F690-45C1-9EE3-424B6646FA80}" name="Profit" dataDxfId="262">
      <calculatedColumnFormula>maintable[[#This Row],[Revenue]]-maintable[[#This Row],[Cost]]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F970B8-D746-47EB-9CFE-174A9DC5B095}" name="productcost" displayName="productcost" ref="R3:S25" totalsRowShown="0">
  <autoFilter ref="R3:S25" xr:uid="{A8F970B8-D746-47EB-9CFE-174A9DC5B095}"/>
  <tableColumns count="2">
    <tableColumn id="1" xr3:uid="{3676173B-71D5-4C2A-9990-705673D90FDF}" name="Product"/>
    <tableColumn id="2" xr3:uid="{F62BF1FD-31C7-4CB9-AC92-21C9A6A538BA}" name="Cost per unit" dataDxfId="26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4AF293-9A2E-4219-BBE9-3F6CF6D29936}" name="Table1" displayName="Table1" ref="D26:H36" totalsRowShown="0" headerRowDxfId="260" dataDxfId="259">
  <autoFilter ref="D26:H36" xr:uid="{EA4AF293-9A2E-4219-BBE9-3F6CF6D29936}">
    <filterColumn colId="0" hiddenButton="1"/>
    <filterColumn colId="1" hiddenButton="1"/>
    <filterColumn colId="2" hiddenButton="1"/>
    <filterColumn colId="3" hiddenButton="1"/>
    <filterColumn colId="4" hiddenButton="1"/>
  </autoFilter>
  <tableColumns count="5">
    <tableColumn id="1" xr3:uid="{A9610CA2-20FC-46AC-8DA2-BF106DBDE766}" name="Sales Person" dataDxfId="258"/>
    <tableColumn id="2" xr3:uid="{99D4D5EE-6E63-4084-840C-69E60E267D4B}" name="Total Unit" dataDxfId="257" dataCellStyle="Comma">
      <calculatedColumnFormula>SUMIFS(maintable[Units],maintable[Sales Person],Sheet2!D27)</calculatedColumnFormula>
    </tableColumn>
    <tableColumn id="3" xr3:uid="{2D23953B-6FBE-4FA9-8C1D-B4C40C191BCA}" name="Total Revenue" dataDxfId="256">
      <calculatedColumnFormula>SUMIFS(maintable[Revenue],maintable[Sales Person],Sheet2!D27)</calculatedColumnFormula>
    </tableColumn>
    <tableColumn id="4" xr3:uid="{557BAABE-E7E5-4505-8A8B-93A7B9AECFD5}" name="Total Cost" dataDxfId="255">
      <calculatedColumnFormula>SUMIFS(maintable[Cost],maintable[Sales Person],Sheet2!D27)</calculatedColumnFormula>
    </tableColumn>
    <tableColumn id="5" xr3:uid="{5B2F5F60-BCE5-4C26-82D0-D456F223E262}" name="Total Profit" dataDxfId="254">
      <calculatedColumnFormula>SUMIFS(maintable[Profit],maintable[Sales Person],Sheet2!D27)</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8.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26C0-8B5A-4B6D-B4CA-CAC465011A15}">
  <dimension ref="A1:S301"/>
  <sheetViews>
    <sheetView workbookViewId="0">
      <selection activeCell="H2" sqref="H2"/>
    </sheetView>
  </sheetViews>
  <sheetFormatPr defaultRowHeight="14.25" x14ac:dyDescent="0.2"/>
  <cols>
    <col min="1" max="1" width="15.875" customWidth="1"/>
    <col min="2" max="2" width="12.875" customWidth="1"/>
    <col min="3" max="3" width="21.75" customWidth="1"/>
    <col min="4" max="4" width="8.25" customWidth="1"/>
    <col min="5" max="5" width="5.625" customWidth="1"/>
    <col min="6" max="6" width="12.25" customWidth="1"/>
    <col min="7" max="7" width="13" customWidth="1"/>
    <col min="9" max="9" width="10.75" customWidth="1"/>
    <col min="18" max="18" width="21.75" customWidth="1"/>
  </cols>
  <sheetData>
    <row r="1" spans="1:19" x14ac:dyDescent="0.2">
      <c r="A1" s="3" t="s">
        <v>10</v>
      </c>
      <c r="B1" s="3" t="s">
        <v>11</v>
      </c>
      <c r="C1" s="3" t="s">
        <v>0</v>
      </c>
      <c r="D1" s="4" t="s">
        <v>50</v>
      </c>
      <c r="E1" s="4" t="s">
        <v>41</v>
      </c>
      <c r="F1" s="3" t="s">
        <v>42</v>
      </c>
      <c r="G1" s="3" t="s">
        <v>47</v>
      </c>
      <c r="H1" s="3" t="s">
        <v>46</v>
      </c>
      <c r="I1" s="3" t="s">
        <v>48</v>
      </c>
    </row>
    <row r="2" spans="1:19" x14ac:dyDescent="0.2">
      <c r="A2" t="s">
        <v>39</v>
      </c>
      <c r="B2" t="s">
        <v>36</v>
      </c>
      <c r="C2" t="s">
        <v>29</v>
      </c>
      <c r="D2" s="1">
        <v>1624</v>
      </c>
      <c r="E2" s="2">
        <v>114</v>
      </c>
      <c r="F2">
        <f>_xll.XLOOKUP(maintable[[#This Row],[Product]],productcost[Product],productcost[Cost per unit])</f>
        <v>14.49</v>
      </c>
      <c r="G2" s="10">
        <f>maintable[[#This Row],[Revenue]]/maintable[[#This Row],[Units]]</f>
        <v>14.245614035087719</v>
      </c>
      <c r="H2">
        <f>maintable[[#This Row],[Cost per unit]]*maintable[[#This Row],[Units]]</f>
        <v>1651.8600000000001</v>
      </c>
      <c r="I2" s="5">
        <f>maintable[[#This Row],[Revenue]]-maintable[[#This Row],[Cost]]</f>
        <v>-27.860000000000127</v>
      </c>
    </row>
    <row r="3" spans="1:19" x14ac:dyDescent="0.2">
      <c r="A3" t="s">
        <v>7</v>
      </c>
      <c r="B3" t="s">
        <v>34</v>
      </c>
      <c r="C3" t="s">
        <v>31</v>
      </c>
      <c r="D3" s="1">
        <v>6706</v>
      </c>
      <c r="E3" s="2">
        <v>459</v>
      </c>
      <c r="F3">
        <f>_xll.XLOOKUP(maintable[[#This Row],[Product]],productcost[Product],productcost[Cost per unit])</f>
        <v>8.65</v>
      </c>
      <c r="G3" s="10">
        <f>maintable[[#This Row],[Revenue]]/maintable[[#This Row],[Units]]</f>
        <v>14.610021786492375</v>
      </c>
      <c r="H3">
        <f>maintable[[#This Row],[Cost per unit]]*maintable[[#This Row],[Units]]</f>
        <v>3970.3500000000004</v>
      </c>
      <c r="I3" s="5">
        <f>maintable[[#This Row],[Revenue]]-maintable[[#This Row],[Cost]]</f>
        <v>2735.6499999999996</v>
      </c>
      <c r="R3" t="s">
        <v>0</v>
      </c>
      <c r="S3" t="s">
        <v>42</v>
      </c>
    </row>
    <row r="4" spans="1:19" x14ac:dyDescent="0.2">
      <c r="A4" t="s">
        <v>8</v>
      </c>
      <c r="B4" t="s">
        <v>34</v>
      </c>
      <c r="C4" t="s">
        <v>3</v>
      </c>
      <c r="D4" s="1">
        <v>959</v>
      </c>
      <c r="E4" s="2">
        <v>147</v>
      </c>
      <c r="F4">
        <f>_xll.XLOOKUP(maintable[[#This Row],[Product]],productcost[Product],productcost[Cost per unit])</f>
        <v>11.88</v>
      </c>
      <c r="G4" s="10">
        <f>maintable[[#This Row],[Revenue]]/maintable[[#This Row],[Units]]</f>
        <v>6.5238095238095237</v>
      </c>
      <c r="H4">
        <f>maintable[[#This Row],[Cost per unit]]*maintable[[#This Row],[Units]]</f>
        <v>1746.3600000000001</v>
      </c>
      <c r="I4" s="5">
        <f>maintable[[#This Row],[Revenue]]-maintable[[#This Row],[Cost]]</f>
        <v>-787.36000000000013</v>
      </c>
      <c r="R4" t="s">
        <v>12</v>
      </c>
      <c r="S4" s="5">
        <v>9.33</v>
      </c>
    </row>
    <row r="5" spans="1:19" x14ac:dyDescent="0.2">
      <c r="A5" t="s">
        <v>40</v>
      </c>
      <c r="B5" t="s">
        <v>35</v>
      </c>
      <c r="C5" t="s">
        <v>17</v>
      </c>
      <c r="D5" s="1">
        <v>9632</v>
      </c>
      <c r="E5" s="2">
        <v>288</v>
      </c>
      <c r="F5">
        <f>_xll.XLOOKUP(maintable[[#This Row],[Product]],productcost[Product],productcost[Cost per unit])</f>
        <v>6.47</v>
      </c>
      <c r="G5" s="10">
        <f>maintable[[#This Row],[Revenue]]/maintable[[#This Row],[Units]]</f>
        <v>33.444444444444443</v>
      </c>
      <c r="H5">
        <f>maintable[[#This Row],[Cost per unit]]*maintable[[#This Row],[Units]]</f>
        <v>1863.36</v>
      </c>
      <c r="I5" s="5">
        <f>maintable[[#This Row],[Revenue]]-maintable[[#This Row],[Cost]]</f>
        <v>7768.64</v>
      </c>
      <c r="R5" t="s">
        <v>13</v>
      </c>
      <c r="S5" s="5">
        <v>11.7</v>
      </c>
    </row>
    <row r="6" spans="1:19" x14ac:dyDescent="0.2">
      <c r="A6" t="s">
        <v>5</v>
      </c>
      <c r="B6" t="s">
        <v>38</v>
      </c>
      <c r="C6" t="s">
        <v>24</v>
      </c>
      <c r="D6" s="1">
        <v>2100</v>
      </c>
      <c r="E6" s="2">
        <v>414</v>
      </c>
      <c r="F6">
        <f>_xll.XLOOKUP(maintable[[#This Row],[Product]],productcost[Product],productcost[Cost per unit])</f>
        <v>13.15</v>
      </c>
      <c r="G6" s="10">
        <f>maintable[[#This Row],[Revenue]]/maintable[[#This Row],[Units]]</f>
        <v>5.0724637681159424</v>
      </c>
      <c r="H6">
        <f>maintable[[#This Row],[Cost per unit]]*maintable[[#This Row],[Units]]</f>
        <v>5444.1</v>
      </c>
      <c r="I6" s="5">
        <f>maintable[[#This Row],[Revenue]]-maintable[[#This Row],[Cost]]</f>
        <v>-3344.1000000000004</v>
      </c>
      <c r="R6" t="s">
        <v>3</v>
      </c>
      <c r="S6" s="5">
        <v>11.88</v>
      </c>
    </row>
    <row r="7" spans="1:19" x14ac:dyDescent="0.2">
      <c r="A7" t="s">
        <v>39</v>
      </c>
      <c r="B7" t="s">
        <v>34</v>
      </c>
      <c r="C7" t="s">
        <v>32</v>
      </c>
      <c r="D7" s="1">
        <v>8869</v>
      </c>
      <c r="E7" s="2">
        <v>432</v>
      </c>
      <c r="F7">
        <f>_xll.XLOOKUP(maintable[[#This Row],[Product]],productcost[Product],productcost[Cost per unit])</f>
        <v>12.37</v>
      </c>
      <c r="G7" s="10">
        <f>maintable[[#This Row],[Revenue]]/maintable[[#This Row],[Units]]</f>
        <v>20.530092592592592</v>
      </c>
      <c r="H7">
        <f>maintable[[#This Row],[Cost per unit]]*maintable[[#This Row],[Units]]</f>
        <v>5343.8399999999992</v>
      </c>
      <c r="I7" s="5">
        <f>maintable[[#This Row],[Revenue]]-maintable[[#This Row],[Cost]]</f>
        <v>3525.1600000000008</v>
      </c>
      <c r="R7" t="s">
        <v>14</v>
      </c>
      <c r="S7" s="5">
        <v>11.73</v>
      </c>
    </row>
    <row r="8" spans="1:19" x14ac:dyDescent="0.2">
      <c r="A8" t="s">
        <v>5</v>
      </c>
      <c r="B8" t="s">
        <v>37</v>
      </c>
      <c r="C8" t="s">
        <v>30</v>
      </c>
      <c r="D8" s="1">
        <v>2681</v>
      </c>
      <c r="E8" s="2">
        <v>54</v>
      </c>
      <c r="F8">
        <f>_xll.XLOOKUP(maintable[[#This Row],[Product]],productcost[Product],productcost[Cost per unit])</f>
        <v>5.79</v>
      </c>
      <c r="G8" s="10">
        <f>maintable[[#This Row],[Revenue]]/maintable[[#This Row],[Units]]</f>
        <v>49.648148148148145</v>
      </c>
      <c r="H8">
        <f>maintable[[#This Row],[Cost per unit]]*maintable[[#This Row],[Units]]</f>
        <v>312.66000000000003</v>
      </c>
      <c r="I8" s="5">
        <f>maintable[[#This Row],[Revenue]]-maintable[[#This Row],[Cost]]</f>
        <v>2368.34</v>
      </c>
      <c r="R8" t="s">
        <v>15</v>
      </c>
      <c r="S8" s="5">
        <v>8.7899999999999991</v>
      </c>
    </row>
    <row r="9" spans="1:19" x14ac:dyDescent="0.2">
      <c r="A9" t="s">
        <v>7</v>
      </c>
      <c r="B9" t="s">
        <v>34</v>
      </c>
      <c r="C9" t="s">
        <v>21</v>
      </c>
      <c r="D9" s="1">
        <v>5012</v>
      </c>
      <c r="E9" s="2">
        <v>210</v>
      </c>
      <c r="F9">
        <f>_xll.XLOOKUP(maintable[[#This Row],[Product]],productcost[Product],productcost[Cost per unit])</f>
        <v>9.77</v>
      </c>
      <c r="G9" s="10">
        <f>maintable[[#This Row],[Revenue]]/maintable[[#This Row],[Units]]</f>
        <v>23.866666666666667</v>
      </c>
      <c r="H9">
        <f>maintable[[#This Row],[Cost per unit]]*maintable[[#This Row],[Units]]</f>
        <v>2051.6999999999998</v>
      </c>
      <c r="I9" s="5">
        <f>maintable[[#This Row],[Revenue]]-maintable[[#This Row],[Cost]]</f>
        <v>2960.3</v>
      </c>
      <c r="R9" t="s">
        <v>16</v>
      </c>
      <c r="S9" s="5">
        <v>3.11</v>
      </c>
    </row>
    <row r="10" spans="1:19" x14ac:dyDescent="0.2">
      <c r="A10" t="s">
        <v>6</v>
      </c>
      <c r="B10" t="s">
        <v>37</v>
      </c>
      <c r="C10" t="s">
        <v>13</v>
      </c>
      <c r="D10" s="1">
        <v>1281</v>
      </c>
      <c r="E10" s="2">
        <v>75</v>
      </c>
      <c r="F10">
        <f>_xll.XLOOKUP(maintable[[#This Row],[Product]],productcost[Product],productcost[Cost per unit])</f>
        <v>11.7</v>
      </c>
      <c r="G10" s="10">
        <f>maintable[[#This Row],[Revenue]]/maintable[[#This Row],[Units]]</f>
        <v>17.079999999999998</v>
      </c>
      <c r="H10">
        <f>maintable[[#This Row],[Cost per unit]]*maintable[[#This Row],[Units]]</f>
        <v>877.5</v>
      </c>
      <c r="I10" s="5">
        <f>maintable[[#This Row],[Revenue]]-maintable[[#This Row],[Cost]]</f>
        <v>403.5</v>
      </c>
      <c r="R10" t="s">
        <v>17</v>
      </c>
      <c r="S10" s="5">
        <v>6.47</v>
      </c>
    </row>
    <row r="11" spans="1:19" x14ac:dyDescent="0.2">
      <c r="A11" t="s">
        <v>4</v>
      </c>
      <c r="B11" t="s">
        <v>36</v>
      </c>
      <c r="C11" t="s">
        <v>13</v>
      </c>
      <c r="D11" s="1">
        <v>4991</v>
      </c>
      <c r="E11" s="2">
        <v>12</v>
      </c>
      <c r="F11">
        <f>_xll.XLOOKUP(maintable[[#This Row],[Product]],productcost[Product],productcost[Cost per unit])</f>
        <v>11.7</v>
      </c>
      <c r="G11" s="10">
        <f>maintable[[#This Row],[Revenue]]/maintable[[#This Row],[Units]]</f>
        <v>415.91666666666669</v>
      </c>
      <c r="H11">
        <f>maintable[[#This Row],[Cost per unit]]*maintable[[#This Row],[Units]]</f>
        <v>140.39999999999998</v>
      </c>
      <c r="I11" s="5">
        <f>maintable[[#This Row],[Revenue]]-maintable[[#This Row],[Cost]]</f>
        <v>4850.6000000000004</v>
      </c>
      <c r="R11" t="s">
        <v>18</v>
      </c>
      <c r="S11" s="5">
        <v>7.64</v>
      </c>
    </row>
    <row r="12" spans="1:19" x14ac:dyDescent="0.2">
      <c r="A12" t="s">
        <v>1</v>
      </c>
      <c r="B12" t="s">
        <v>38</v>
      </c>
      <c r="C12" t="s">
        <v>24</v>
      </c>
      <c r="D12" s="1">
        <v>1785</v>
      </c>
      <c r="E12" s="2">
        <v>462</v>
      </c>
      <c r="F12">
        <f>_xll.XLOOKUP(maintable[[#This Row],[Product]],productcost[Product],productcost[Cost per unit])</f>
        <v>13.15</v>
      </c>
      <c r="G12" s="10">
        <f>maintable[[#This Row],[Revenue]]/maintable[[#This Row],[Units]]</f>
        <v>3.8636363636363638</v>
      </c>
      <c r="H12">
        <f>maintable[[#This Row],[Cost per unit]]*maintable[[#This Row],[Units]]</f>
        <v>6075.3</v>
      </c>
      <c r="I12" s="5">
        <f>maintable[[#This Row],[Revenue]]-maintable[[#This Row],[Cost]]</f>
        <v>-4290.3</v>
      </c>
      <c r="R12" t="s">
        <v>19</v>
      </c>
      <c r="S12" s="5">
        <v>10.62</v>
      </c>
    </row>
    <row r="13" spans="1:19" x14ac:dyDescent="0.2">
      <c r="A13" t="s">
        <v>2</v>
      </c>
      <c r="B13" t="s">
        <v>36</v>
      </c>
      <c r="C13" t="s">
        <v>16</v>
      </c>
      <c r="D13" s="1">
        <v>3983</v>
      </c>
      <c r="E13" s="2">
        <v>144</v>
      </c>
      <c r="F13">
        <f>_xll.XLOOKUP(maintable[[#This Row],[Product]],productcost[Product],productcost[Cost per unit])</f>
        <v>3.11</v>
      </c>
      <c r="G13" s="10">
        <f>maintable[[#This Row],[Revenue]]/maintable[[#This Row],[Units]]</f>
        <v>27.659722222222221</v>
      </c>
      <c r="H13">
        <f>maintable[[#This Row],[Cost per unit]]*maintable[[#This Row],[Units]]</f>
        <v>447.84</v>
      </c>
      <c r="I13" s="5">
        <f>maintable[[#This Row],[Revenue]]-maintable[[#This Row],[Cost]]</f>
        <v>3535.16</v>
      </c>
      <c r="R13" t="s">
        <v>20</v>
      </c>
      <c r="S13" s="5">
        <v>9</v>
      </c>
    </row>
    <row r="14" spans="1:19" x14ac:dyDescent="0.2">
      <c r="A14" t="s">
        <v>8</v>
      </c>
      <c r="B14" t="s">
        <v>37</v>
      </c>
      <c r="C14" t="s">
        <v>15</v>
      </c>
      <c r="D14" s="1">
        <v>2646</v>
      </c>
      <c r="E14" s="2">
        <v>120</v>
      </c>
      <c r="F14">
        <f>_xll.XLOOKUP(maintable[[#This Row],[Product]],productcost[Product],productcost[Cost per unit])</f>
        <v>8.7899999999999991</v>
      </c>
      <c r="G14" s="10">
        <f>maintable[[#This Row],[Revenue]]/maintable[[#This Row],[Units]]</f>
        <v>22.05</v>
      </c>
      <c r="H14">
        <f>maintable[[#This Row],[Cost per unit]]*maintable[[#This Row],[Units]]</f>
        <v>1054.8</v>
      </c>
      <c r="I14" s="5">
        <f>maintable[[#This Row],[Revenue]]-maintable[[#This Row],[Cost]]</f>
        <v>1591.2</v>
      </c>
      <c r="R14" t="s">
        <v>21</v>
      </c>
      <c r="S14" s="5">
        <v>9.77</v>
      </c>
    </row>
    <row r="15" spans="1:19" x14ac:dyDescent="0.2">
      <c r="A15" t="s">
        <v>1</v>
      </c>
      <c r="B15" t="s">
        <v>33</v>
      </c>
      <c r="C15" t="s">
        <v>12</v>
      </c>
      <c r="D15" s="1">
        <v>252</v>
      </c>
      <c r="E15" s="2">
        <v>54</v>
      </c>
      <c r="F15">
        <f>_xll.XLOOKUP(maintable[[#This Row],[Product]],productcost[Product],productcost[Cost per unit])</f>
        <v>9.33</v>
      </c>
      <c r="G15" s="10">
        <f>maintable[[#This Row],[Revenue]]/maintable[[#This Row],[Units]]</f>
        <v>4.666666666666667</v>
      </c>
      <c r="H15">
        <f>maintable[[#This Row],[Cost per unit]]*maintable[[#This Row],[Units]]</f>
        <v>503.82</v>
      </c>
      <c r="I15" s="5">
        <f>maintable[[#This Row],[Revenue]]-maintable[[#This Row],[Cost]]</f>
        <v>-251.82</v>
      </c>
      <c r="R15" t="s">
        <v>22</v>
      </c>
      <c r="S15" s="5">
        <v>6.49</v>
      </c>
    </row>
    <row r="16" spans="1:19" x14ac:dyDescent="0.2">
      <c r="A16" t="s">
        <v>2</v>
      </c>
      <c r="B16" t="s">
        <v>34</v>
      </c>
      <c r="C16" t="s">
        <v>24</v>
      </c>
      <c r="D16" s="1">
        <v>2464</v>
      </c>
      <c r="E16" s="2">
        <v>234</v>
      </c>
      <c r="F16">
        <f>_xll.XLOOKUP(maintable[[#This Row],[Product]],productcost[Product],productcost[Cost per unit])</f>
        <v>13.15</v>
      </c>
      <c r="G16" s="10">
        <f>maintable[[#This Row],[Revenue]]/maintable[[#This Row],[Units]]</f>
        <v>10.52991452991453</v>
      </c>
      <c r="H16">
        <f>maintable[[#This Row],[Cost per unit]]*maintable[[#This Row],[Units]]</f>
        <v>3077.1</v>
      </c>
      <c r="I16" s="5">
        <f>maintable[[#This Row],[Revenue]]-maintable[[#This Row],[Cost]]</f>
        <v>-613.09999999999991</v>
      </c>
      <c r="R16" t="s">
        <v>23</v>
      </c>
      <c r="S16" s="5">
        <v>4.97</v>
      </c>
    </row>
    <row r="17" spans="1:19" x14ac:dyDescent="0.2">
      <c r="A17" t="s">
        <v>2</v>
      </c>
      <c r="B17" t="s">
        <v>34</v>
      </c>
      <c r="C17" t="s">
        <v>28</v>
      </c>
      <c r="D17" s="1">
        <v>2114</v>
      </c>
      <c r="E17" s="2">
        <v>66</v>
      </c>
      <c r="F17">
        <f>_xll.XLOOKUP(maintable[[#This Row],[Product]],productcost[Product],productcost[Cost per unit])</f>
        <v>7.16</v>
      </c>
      <c r="G17" s="10">
        <f>maintable[[#This Row],[Revenue]]/maintable[[#This Row],[Units]]</f>
        <v>32.030303030303031</v>
      </c>
      <c r="H17">
        <f>maintable[[#This Row],[Cost per unit]]*maintable[[#This Row],[Units]]</f>
        <v>472.56</v>
      </c>
      <c r="I17" s="5">
        <f>maintable[[#This Row],[Revenue]]-maintable[[#This Row],[Cost]]</f>
        <v>1641.44</v>
      </c>
      <c r="R17" t="s">
        <v>24</v>
      </c>
      <c r="S17" s="5">
        <v>13.15</v>
      </c>
    </row>
    <row r="18" spans="1:19" x14ac:dyDescent="0.2">
      <c r="A18" t="s">
        <v>5</v>
      </c>
      <c r="B18" t="s">
        <v>36</v>
      </c>
      <c r="C18" t="s">
        <v>30</v>
      </c>
      <c r="D18" s="1">
        <v>7693</v>
      </c>
      <c r="E18" s="2">
        <v>87</v>
      </c>
      <c r="F18">
        <f>_xll.XLOOKUP(maintable[[#This Row],[Product]],productcost[Product],productcost[Cost per unit])</f>
        <v>5.79</v>
      </c>
      <c r="G18" s="10">
        <f>maintable[[#This Row],[Revenue]]/maintable[[#This Row],[Units]]</f>
        <v>88.425287356321846</v>
      </c>
      <c r="H18">
        <f>maintable[[#This Row],[Cost per unit]]*maintable[[#This Row],[Units]]</f>
        <v>503.73</v>
      </c>
      <c r="I18" s="5">
        <f>maintable[[#This Row],[Revenue]]-maintable[[#This Row],[Cost]]</f>
        <v>7189.27</v>
      </c>
      <c r="R18" t="s">
        <v>25</v>
      </c>
      <c r="S18" s="5">
        <v>5.6</v>
      </c>
    </row>
    <row r="19" spans="1:19" x14ac:dyDescent="0.2">
      <c r="A19" t="s">
        <v>4</v>
      </c>
      <c r="B19" t="s">
        <v>33</v>
      </c>
      <c r="C19" t="s">
        <v>19</v>
      </c>
      <c r="D19" s="1">
        <v>15610</v>
      </c>
      <c r="E19" s="2">
        <v>339</v>
      </c>
      <c r="F19">
        <f>_xll.XLOOKUP(maintable[[#This Row],[Product]],productcost[Product],productcost[Cost per unit])</f>
        <v>10.62</v>
      </c>
      <c r="G19" s="10">
        <f>maintable[[#This Row],[Revenue]]/maintable[[#This Row],[Units]]</f>
        <v>46.047197640117993</v>
      </c>
      <c r="H19">
        <f>maintable[[#This Row],[Cost per unit]]*maintable[[#This Row],[Units]]</f>
        <v>3600.18</v>
      </c>
      <c r="I19" s="5">
        <f>maintable[[#This Row],[Revenue]]-maintable[[#This Row],[Cost]]</f>
        <v>12009.82</v>
      </c>
      <c r="R19" t="s">
        <v>26</v>
      </c>
      <c r="S19" s="5">
        <v>16.73</v>
      </c>
    </row>
    <row r="20" spans="1:19" x14ac:dyDescent="0.2">
      <c r="A20" t="s">
        <v>40</v>
      </c>
      <c r="B20" t="s">
        <v>33</v>
      </c>
      <c r="C20" t="s">
        <v>21</v>
      </c>
      <c r="D20" s="1">
        <v>336</v>
      </c>
      <c r="E20" s="2">
        <v>144</v>
      </c>
      <c r="F20">
        <f>_xll.XLOOKUP(maintable[[#This Row],[Product]],productcost[Product],productcost[Cost per unit])</f>
        <v>9.77</v>
      </c>
      <c r="G20" s="10">
        <f>maintable[[#This Row],[Revenue]]/maintable[[#This Row],[Units]]</f>
        <v>2.3333333333333335</v>
      </c>
      <c r="H20">
        <f>maintable[[#This Row],[Cost per unit]]*maintable[[#This Row],[Units]]</f>
        <v>1406.8799999999999</v>
      </c>
      <c r="I20" s="5">
        <f>maintable[[#This Row],[Revenue]]-maintable[[#This Row],[Cost]]</f>
        <v>-1070.8799999999999</v>
      </c>
      <c r="R20" t="s">
        <v>27</v>
      </c>
      <c r="S20" s="5">
        <v>10.38</v>
      </c>
    </row>
    <row r="21" spans="1:19" x14ac:dyDescent="0.2">
      <c r="A21" t="s">
        <v>1</v>
      </c>
      <c r="B21" t="s">
        <v>38</v>
      </c>
      <c r="C21" t="s">
        <v>19</v>
      </c>
      <c r="D21" s="1">
        <v>9443</v>
      </c>
      <c r="E21" s="2">
        <v>162</v>
      </c>
      <c r="F21">
        <f>_xll.XLOOKUP(maintable[[#This Row],[Product]],productcost[Product],productcost[Cost per unit])</f>
        <v>10.62</v>
      </c>
      <c r="G21" s="10">
        <f>maintable[[#This Row],[Revenue]]/maintable[[#This Row],[Units]]</f>
        <v>58.290123456790127</v>
      </c>
      <c r="H21">
        <f>maintable[[#This Row],[Cost per unit]]*maintable[[#This Row],[Units]]</f>
        <v>1720.4399999999998</v>
      </c>
      <c r="I21" s="5">
        <f>maintable[[#This Row],[Revenue]]-maintable[[#This Row],[Cost]]</f>
        <v>7722.56</v>
      </c>
      <c r="R21" t="s">
        <v>28</v>
      </c>
      <c r="S21" s="5">
        <v>7.16</v>
      </c>
    </row>
    <row r="22" spans="1:19" x14ac:dyDescent="0.2">
      <c r="A22" t="s">
        <v>8</v>
      </c>
      <c r="B22" t="s">
        <v>33</v>
      </c>
      <c r="C22" t="s">
        <v>22</v>
      </c>
      <c r="D22" s="1">
        <v>8155</v>
      </c>
      <c r="E22" s="2">
        <v>90</v>
      </c>
      <c r="F22">
        <f>_xll.XLOOKUP(maintable[[#This Row],[Product]],productcost[Product],productcost[Cost per unit])</f>
        <v>6.49</v>
      </c>
      <c r="G22" s="10">
        <f>maintable[[#This Row],[Revenue]]/maintable[[#This Row],[Units]]</f>
        <v>90.611111111111114</v>
      </c>
      <c r="H22">
        <f>maintable[[#This Row],[Cost per unit]]*maintable[[#This Row],[Units]]</f>
        <v>584.1</v>
      </c>
      <c r="I22" s="5">
        <f>maintable[[#This Row],[Revenue]]-maintable[[#This Row],[Cost]]</f>
        <v>7570.9</v>
      </c>
      <c r="R22" t="s">
        <v>29</v>
      </c>
      <c r="S22" s="5">
        <v>14.49</v>
      </c>
    </row>
    <row r="23" spans="1:19" x14ac:dyDescent="0.2">
      <c r="A23" t="s">
        <v>7</v>
      </c>
      <c r="B23" t="s">
        <v>37</v>
      </c>
      <c r="C23" t="s">
        <v>22</v>
      </c>
      <c r="D23" s="1">
        <v>1701</v>
      </c>
      <c r="E23" s="2">
        <v>234</v>
      </c>
      <c r="F23">
        <f>_xll.XLOOKUP(maintable[[#This Row],[Product]],productcost[Product],productcost[Cost per unit])</f>
        <v>6.49</v>
      </c>
      <c r="G23" s="10">
        <f>maintable[[#This Row],[Revenue]]/maintable[[#This Row],[Units]]</f>
        <v>7.2692307692307692</v>
      </c>
      <c r="H23">
        <f>maintable[[#This Row],[Cost per unit]]*maintable[[#This Row],[Units]]</f>
        <v>1518.66</v>
      </c>
      <c r="I23" s="5">
        <f>maintable[[#This Row],[Revenue]]-maintable[[#This Row],[Cost]]</f>
        <v>182.33999999999992</v>
      </c>
      <c r="R23" t="s">
        <v>30</v>
      </c>
      <c r="S23" s="5">
        <v>5.79</v>
      </c>
    </row>
    <row r="24" spans="1:19" x14ac:dyDescent="0.2">
      <c r="A24" t="s">
        <v>9</v>
      </c>
      <c r="B24" t="s">
        <v>37</v>
      </c>
      <c r="C24" t="s">
        <v>21</v>
      </c>
      <c r="D24" s="1">
        <v>2205</v>
      </c>
      <c r="E24" s="2">
        <v>141</v>
      </c>
      <c r="F24">
        <f>_xll.XLOOKUP(maintable[[#This Row],[Product]],productcost[Product],productcost[Cost per unit])</f>
        <v>9.77</v>
      </c>
      <c r="G24" s="10">
        <f>maintable[[#This Row],[Revenue]]/maintable[[#This Row],[Units]]</f>
        <v>15.638297872340425</v>
      </c>
      <c r="H24">
        <f>maintable[[#This Row],[Cost per unit]]*maintable[[#This Row],[Units]]</f>
        <v>1377.57</v>
      </c>
      <c r="I24" s="5">
        <f>maintable[[#This Row],[Revenue]]-maintable[[#This Row],[Cost]]</f>
        <v>827.43000000000006</v>
      </c>
      <c r="R24" t="s">
        <v>31</v>
      </c>
      <c r="S24" s="5">
        <v>8.65</v>
      </c>
    </row>
    <row r="25" spans="1:19" x14ac:dyDescent="0.2">
      <c r="A25" t="s">
        <v>7</v>
      </c>
      <c r="B25" t="s">
        <v>36</v>
      </c>
      <c r="C25" t="s">
        <v>18</v>
      </c>
      <c r="D25" s="1">
        <v>1771</v>
      </c>
      <c r="E25" s="2">
        <v>204</v>
      </c>
      <c r="F25">
        <f>_xll.XLOOKUP(maintable[[#This Row],[Product]],productcost[Product],productcost[Cost per unit])</f>
        <v>7.64</v>
      </c>
      <c r="G25" s="10">
        <f>maintable[[#This Row],[Revenue]]/maintable[[#This Row],[Units]]</f>
        <v>8.6813725490196081</v>
      </c>
      <c r="H25">
        <f>maintable[[#This Row],[Cost per unit]]*maintable[[#This Row],[Units]]</f>
        <v>1558.56</v>
      </c>
      <c r="I25" s="5">
        <f>maintable[[#This Row],[Revenue]]-maintable[[#This Row],[Cost]]</f>
        <v>212.44000000000005</v>
      </c>
      <c r="R25" t="s">
        <v>32</v>
      </c>
      <c r="S25" s="5">
        <v>12.37</v>
      </c>
    </row>
    <row r="26" spans="1:19" x14ac:dyDescent="0.2">
      <c r="A26" t="s">
        <v>40</v>
      </c>
      <c r="B26" t="s">
        <v>34</v>
      </c>
      <c r="C26" t="s">
        <v>14</v>
      </c>
      <c r="D26" s="1">
        <v>2114</v>
      </c>
      <c r="E26" s="2">
        <v>186</v>
      </c>
      <c r="F26">
        <f>_xll.XLOOKUP(maintable[[#This Row],[Product]],productcost[Product],productcost[Cost per unit])</f>
        <v>11.73</v>
      </c>
      <c r="G26" s="10">
        <f>maintable[[#This Row],[Revenue]]/maintable[[#This Row],[Units]]</f>
        <v>11.365591397849462</v>
      </c>
      <c r="H26">
        <f>maintable[[#This Row],[Cost per unit]]*maintable[[#This Row],[Units]]</f>
        <v>2181.7800000000002</v>
      </c>
      <c r="I26" s="5">
        <f>maintable[[#This Row],[Revenue]]-maintable[[#This Row],[Cost]]</f>
        <v>-67.7800000000002</v>
      </c>
    </row>
    <row r="27" spans="1:19" x14ac:dyDescent="0.2">
      <c r="A27" t="s">
        <v>40</v>
      </c>
      <c r="B27" t="s">
        <v>35</v>
      </c>
      <c r="C27" t="s">
        <v>12</v>
      </c>
      <c r="D27" s="1">
        <v>10311</v>
      </c>
      <c r="E27" s="2">
        <v>231</v>
      </c>
      <c r="F27">
        <f>_xll.XLOOKUP(maintable[[#This Row],[Product]],productcost[Product],productcost[Cost per unit])</f>
        <v>9.33</v>
      </c>
      <c r="G27" s="10">
        <f>maintable[[#This Row],[Revenue]]/maintable[[#This Row],[Units]]</f>
        <v>44.636363636363633</v>
      </c>
      <c r="H27">
        <f>maintable[[#This Row],[Cost per unit]]*maintable[[#This Row],[Units]]</f>
        <v>2155.23</v>
      </c>
      <c r="I27" s="5">
        <f>maintable[[#This Row],[Revenue]]-maintable[[#This Row],[Cost]]</f>
        <v>8155.77</v>
      </c>
    </row>
    <row r="28" spans="1:19" x14ac:dyDescent="0.2">
      <c r="A28" t="s">
        <v>2</v>
      </c>
      <c r="B28" t="s">
        <v>38</v>
      </c>
      <c r="C28" t="s">
        <v>15</v>
      </c>
      <c r="D28" s="1">
        <v>21</v>
      </c>
      <c r="E28" s="2">
        <v>168</v>
      </c>
      <c r="F28">
        <f>_xll.XLOOKUP(maintable[[#This Row],[Product]],productcost[Product],productcost[Cost per unit])</f>
        <v>8.7899999999999991</v>
      </c>
      <c r="G28" s="10">
        <f>maintable[[#This Row],[Revenue]]/maintable[[#This Row],[Units]]</f>
        <v>0.125</v>
      </c>
      <c r="H28">
        <f>maintable[[#This Row],[Cost per unit]]*maintable[[#This Row],[Units]]</f>
        <v>1476.7199999999998</v>
      </c>
      <c r="I28" s="5">
        <f>maintable[[#This Row],[Revenue]]-maintable[[#This Row],[Cost]]</f>
        <v>-1455.7199999999998</v>
      </c>
    </row>
    <row r="29" spans="1:19" x14ac:dyDescent="0.2">
      <c r="A29" t="s">
        <v>9</v>
      </c>
      <c r="B29" t="s">
        <v>34</v>
      </c>
      <c r="C29" t="s">
        <v>19</v>
      </c>
      <c r="D29" s="1">
        <v>1974</v>
      </c>
      <c r="E29" s="2">
        <v>195</v>
      </c>
      <c r="F29">
        <f>_xll.XLOOKUP(maintable[[#This Row],[Product]],productcost[Product],productcost[Cost per unit])</f>
        <v>10.62</v>
      </c>
      <c r="G29" s="10">
        <f>maintable[[#This Row],[Revenue]]/maintable[[#This Row],[Units]]</f>
        <v>10.123076923076923</v>
      </c>
      <c r="H29">
        <f>maintable[[#This Row],[Cost per unit]]*maintable[[#This Row],[Units]]</f>
        <v>2070.8999999999996</v>
      </c>
      <c r="I29" s="5">
        <f>maintable[[#This Row],[Revenue]]-maintable[[#This Row],[Cost]]</f>
        <v>-96.899999999999636</v>
      </c>
    </row>
    <row r="30" spans="1:19" x14ac:dyDescent="0.2">
      <c r="A30" t="s">
        <v>4</v>
      </c>
      <c r="B30" t="s">
        <v>35</v>
      </c>
      <c r="C30" t="s">
        <v>22</v>
      </c>
      <c r="D30" s="1">
        <v>6314</v>
      </c>
      <c r="E30" s="2">
        <v>15</v>
      </c>
      <c r="F30">
        <f>_xll.XLOOKUP(maintable[[#This Row],[Product]],productcost[Product],productcost[Cost per unit])</f>
        <v>6.49</v>
      </c>
      <c r="G30" s="10">
        <f>maintable[[#This Row],[Revenue]]/maintable[[#This Row],[Units]]</f>
        <v>420.93333333333334</v>
      </c>
      <c r="H30">
        <f>maintable[[#This Row],[Cost per unit]]*maintable[[#This Row],[Units]]</f>
        <v>97.350000000000009</v>
      </c>
      <c r="I30" s="5">
        <f>maintable[[#This Row],[Revenue]]-maintable[[#This Row],[Cost]]</f>
        <v>6216.65</v>
      </c>
    </row>
    <row r="31" spans="1:19" x14ac:dyDescent="0.2">
      <c r="A31" t="s">
        <v>9</v>
      </c>
      <c r="B31" t="s">
        <v>36</v>
      </c>
      <c r="C31" t="s">
        <v>22</v>
      </c>
      <c r="D31" s="1">
        <v>4683</v>
      </c>
      <c r="E31" s="2">
        <v>30</v>
      </c>
      <c r="F31">
        <f>_xll.XLOOKUP(maintable[[#This Row],[Product]],productcost[Product],productcost[Cost per unit])</f>
        <v>6.49</v>
      </c>
      <c r="G31" s="10">
        <f>maintable[[#This Row],[Revenue]]/maintable[[#This Row],[Units]]</f>
        <v>156.1</v>
      </c>
      <c r="H31">
        <f>maintable[[#This Row],[Cost per unit]]*maintable[[#This Row],[Units]]</f>
        <v>194.70000000000002</v>
      </c>
      <c r="I31" s="5">
        <f>maintable[[#This Row],[Revenue]]-maintable[[#This Row],[Cost]]</f>
        <v>4488.3</v>
      </c>
    </row>
    <row r="32" spans="1:19" x14ac:dyDescent="0.2">
      <c r="A32" t="s">
        <v>40</v>
      </c>
      <c r="B32" t="s">
        <v>36</v>
      </c>
      <c r="C32" t="s">
        <v>23</v>
      </c>
      <c r="D32" s="1">
        <v>6398</v>
      </c>
      <c r="E32" s="2">
        <v>102</v>
      </c>
      <c r="F32">
        <f>_xll.XLOOKUP(maintable[[#This Row],[Product]],productcost[Product],productcost[Cost per unit])</f>
        <v>4.97</v>
      </c>
      <c r="G32" s="10">
        <f>maintable[[#This Row],[Revenue]]/maintable[[#This Row],[Units]]</f>
        <v>62.725490196078432</v>
      </c>
      <c r="H32">
        <f>maintable[[#This Row],[Cost per unit]]*maintable[[#This Row],[Units]]</f>
        <v>506.94</v>
      </c>
      <c r="I32" s="5">
        <f>maintable[[#This Row],[Revenue]]-maintable[[#This Row],[Cost]]</f>
        <v>5891.06</v>
      </c>
    </row>
    <row r="33" spans="1:9" x14ac:dyDescent="0.2">
      <c r="A33" t="s">
        <v>1</v>
      </c>
      <c r="B33" t="s">
        <v>34</v>
      </c>
      <c r="C33" t="s">
        <v>18</v>
      </c>
      <c r="D33" s="1">
        <v>553</v>
      </c>
      <c r="E33" s="2">
        <v>15</v>
      </c>
      <c r="F33">
        <f>_xll.XLOOKUP(maintable[[#This Row],[Product]],productcost[Product],productcost[Cost per unit])</f>
        <v>7.64</v>
      </c>
      <c r="G33" s="10">
        <f>maintable[[#This Row],[Revenue]]/maintable[[#This Row],[Units]]</f>
        <v>36.866666666666667</v>
      </c>
      <c r="H33">
        <f>maintable[[#This Row],[Cost per unit]]*maintable[[#This Row],[Units]]</f>
        <v>114.6</v>
      </c>
      <c r="I33" s="5">
        <f>maintable[[#This Row],[Revenue]]-maintable[[#This Row],[Cost]]</f>
        <v>438.4</v>
      </c>
    </row>
    <row r="34" spans="1:9" x14ac:dyDescent="0.2">
      <c r="A34" t="s">
        <v>7</v>
      </c>
      <c r="B34" t="s">
        <v>38</v>
      </c>
      <c r="C34" t="s">
        <v>29</v>
      </c>
      <c r="D34" s="1">
        <v>7021</v>
      </c>
      <c r="E34" s="2">
        <v>183</v>
      </c>
      <c r="F34">
        <f>_xll.XLOOKUP(maintable[[#This Row],[Product]],productcost[Product],productcost[Cost per unit])</f>
        <v>14.49</v>
      </c>
      <c r="G34" s="10">
        <f>maintable[[#This Row],[Revenue]]/maintable[[#This Row],[Units]]</f>
        <v>38.366120218579233</v>
      </c>
      <c r="H34">
        <f>maintable[[#This Row],[Cost per unit]]*maintable[[#This Row],[Units]]</f>
        <v>2651.67</v>
      </c>
      <c r="I34" s="5">
        <f>maintable[[#This Row],[Revenue]]-maintable[[#This Row],[Cost]]</f>
        <v>4369.33</v>
      </c>
    </row>
    <row r="35" spans="1:9" x14ac:dyDescent="0.2">
      <c r="A35" t="s">
        <v>39</v>
      </c>
      <c r="B35" t="s">
        <v>38</v>
      </c>
      <c r="C35" t="s">
        <v>21</v>
      </c>
      <c r="D35" s="1">
        <v>5817</v>
      </c>
      <c r="E35" s="2">
        <v>12</v>
      </c>
      <c r="F35">
        <f>_xll.XLOOKUP(maintable[[#This Row],[Product]],productcost[Product],productcost[Cost per unit])</f>
        <v>9.77</v>
      </c>
      <c r="G35" s="10">
        <f>maintable[[#This Row],[Revenue]]/maintable[[#This Row],[Units]]</f>
        <v>484.75</v>
      </c>
      <c r="H35">
        <f>maintable[[#This Row],[Cost per unit]]*maintable[[#This Row],[Units]]</f>
        <v>117.24</v>
      </c>
      <c r="I35" s="5">
        <f>maintable[[#This Row],[Revenue]]-maintable[[#This Row],[Cost]]</f>
        <v>5699.76</v>
      </c>
    </row>
    <row r="36" spans="1:9" x14ac:dyDescent="0.2">
      <c r="A36" t="s">
        <v>40</v>
      </c>
      <c r="B36" t="s">
        <v>38</v>
      </c>
      <c r="C36" t="s">
        <v>13</v>
      </c>
      <c r="D36" s="1">
        <v>3976</v>
      </c>
      <c r="E36" s="2">
        <v>72</v>
      </c>
      <c r="F36">
        <f>_xll.XLOOKUP(maintable[[#This Row],[Product]],productcost[Product],productcost[Cost per unit])</f>
        <v>11.7</v>
      </c>
      <c r="G36" s="10">
        <f>maintable[[#This Row],[Revenue]]/maintable[[#This Row],[Units]]</f>
        <v>55.222222222222221</v>
      </c>
      <c r="H36">
        <f>maintable[[#This Row],[Cost per unit]]*maintable[[#This Row],[Units]]</f>
        <v>842.4</v>
      </c>
      <c r="I36" s="5">
        <f>maintable[[#This Row],[Revenue]]-maintable[[#This Row],[Cost]]</f>
        <v>3133.6</v>
      </c>
    </row>
    <row r="37" spans="1:9" x14ac:dyDescent="0.2">
      <c r="A37" t="s">
        <v>5</v>
      </c>
      <c r="B37" t="s">
        <v>37</v>
      </c>
      <c r="C37" t="s">
        <v>26</v>
      </c>
      <c r="D37" s="1">
        <v>1134</v>
      </c>
      <c r="E37" s="2">
        <v>282</v>
      </c>
      <c r="F37">
        <f>_xll.XLOOKUP(maintable[[#This Row],[Product]],productcost[Product],productcost[Cost per unit])</f>
        <v>16.73</v>
      </c>
      <c r="G37" s="10">
        <f>maintable[[#This Row],[Revenue]]/maintable[[#This Row],[Units]]</f>
        <v>4.0212765957446805</v>
      </c>
      <c r="H37">
        <f>maintable[[#This Row],[Cost per unit]]*maintable[[#This Row],[Units]]</f>
        <v>4717.8599999999997</v>
      </c>
      <c r="I37" s="5">
        <f>maintable[[#This Row],[Revenue]]-maintable[[#This Row],[Cost]]</f>
        <v>-3583.8599999999997</v>
      </c>
    </row>
    <row r="38" spans="1:9" x14ac:dyDescent="0.2">
      <c r="A38" t="s">
        <v>1</v>
      </c>
      <c r="B38" t="s">
        <v>38</v>
      </c>
      <c r="C38" t="s">
        <v>27</v>
      </c>
      <c r="D38" s="1">
        <v>6027</v>
      </c>
      <c r="E38" s="2">
        <v>144</v>
      </c>
      <c r="F38">
        <f>_xll.XLOOKUP(maintable[[#This Row],[Product]],productcost[Product],productcost[Cost per unit])</f>
        <v>10.38</v>
      </c>
      <c r="G38" s="10">
        <f>maintable[[#This Row],[Revenue]]/maintable[[#This Row],[Units]]</f>
        <v>41.854166666666664</v>
      </c>
      <c r="H38">
        <f>maintable[[#This Row],[Cost per unit]]*maintable[[#This Row],[Units]]</f>
        <v>1494.72</v>
      </c>
      <c r="I38" s="5">
        <f>maintable[[#This Row],[Revenue]]-maintable[[#This Row],[Cost]]</f>
        <v>4532.28</v>
      </c>
    </row>
    <row r="39" spans="1:9" x14ac:dyDescent="0.2">
      <c r="A39" t="s">
        <v>5</v>
      </c>
      <c r="B39" t="s">
        <v>36</v>
      </c>
      <c r="C39" t="s">
        <v>15</v>
      </c>
      <c r="D39" s="1">
        <v>1904</v>
      </c>
      <c r="E39" s="2">
        <v>405</v>
      </c>
      <c r="F39">
        <f>_xll.XLOOKUP(maintable[[#This Row],[Product]],productcost[Product],productcost[Cost per unit])</f>
        <v>8.7899999999999991</v>
      </c>
      <c r="G39" s="10">
        <f>maintable[[#This Row],[Revenue]]/maintable[[#This Row],[Units]]</f>
        <v>4.7012345679012348</v>
      </c>
      <c r="H39">
        <f>maintable[[#This Row],[Cost per unit]]*maintable[[#This Row],[Units]]</f>
        <v>3559.95</v>
      </c>
      <c r="I39" s="5">
        <f>maintable[[#This Row],[Revenue]]-maintable[[#This Row],[Cost]]</f>
        <v>-1655.9499999999998</v>
      </c>
    </row>
    <row r="40" spans="1:9" x14ac:dyDescent="0.2">
      <c r="A40" t="s">
        <v>6</v>
      </c>
      <c r="B40" t="s">
        <v>33</v>
      </c>
      <c r="C40" t="s">
        <v>31</v>
      </c>
      <c r="D40" s="1">
        <v>3262</v>
      </c>
      <c r="E40" s="2">
        <v>75</v>
      </c>
      <c r="F40">
        <f>_xll.XLOOKUP(maintable[[#This Row],[Product]],productcost[Product],productcost[Cost per unit])</f>
        <v>8.65</v>
      </c>
      <c r="G40" s="10">
        <f>maintable[[#This Row],[Revenue]]/maintable[[#This Row],[Units]]</f>
        <v>43.493333333333332</v>
      </c>
      <c r="H40">
        <f>maintable[[#This Row],[Cost per unit]]*maintable[[#This Row],[Units]]</f>
        <v>648.75</v>
      </c>
      <c r="I40" s="5">
        <f>maintable[[#This Row],[Revenue]]-maintable[[#This Row],[Cost]]</f>
        <v>2613.25</v>
      </c>
    </row>
    <row r="41" spans="1:9" x14ac:dyDescent="0.2">
      <c r="A41" t="s">
        <v>39</v>
      </c>
      <c r="B41" t="s">
        <v>33</v>
      </c>
      <c r="C41" t="s">
        <v>26</v>
      </c>
      <c r="D41" s="1">
        <v>2289</v>
      </c>
      <c r="E41" s="2">
        <v>135</v>
      </c>
      <c r="F41">
        <f>_xll.XLOOKUP(maintable[[#This Row],[Product]],productcost[Product],productcost[Cost per unit])</f>
        <v>16.73</v>
      </c>
      <c r="G41" s="10">
        <f>maintable[[#This Row],[Revenue]]/maintable[[#This Row],[Units]]</f>
        <v>16.955555555555556</v>
      </c>
      <c r="H41">
        <f>maintable[[#This Row],[Cost per unit]]*maintable[[#This Row],[Units]]</f>
        <v>2258.5500000000002</v>
      </c>
      <c r="I41" s="5">
        <f>maintable[[#This Row],[Revenue]]-maintable[[#This Row],[Cost]]</f>
        <v>30.449999999999818</v>
      </c>
    </row>
    <row r="42" spans="1:9" x14ac:dyDescent="0.2">
      <c r="A42" t="s">
        <v>4</v>
      </c>
      <c r="B42" t="s">
        <v>33</v>
      </c>
      <c r="C42" t="s">
        <v>26</v>
      </c>
      <c r="D42" s="1">
        <v>6986</v>
      </c>
      <c r="E42" s="2">
        <v>21</v>
      </c>
      <c r="F42">
        <f>_xll.XLOOKUP(maintable[[#This Row],[Product]],productcost[Product],productcost[Cost per unit])</f>
        <v>16.73</v>
      </c>
      <c r="G42" s="10">
        <f>maintable[[#This Row],[Revenue]]/maintable[[#This Row],[Units]]</f>
        <v>332.66666666666669</v>
      </c>
      <c r="H42">
        <f>maintable[[#This Row],[Cost per unit]]*maintable[[#This Row],[Units]]</f>
        <v>351.33</v>
      </c>
      <c r="I42" s="5">
        <f>maintable[[#This Row],[Revenue]]-maintable[[#This Row],[Cost]]</f>
        <v>6634.67</v>
      </c>
    </row>
    <row r="43" spans="1:9" x14ac:dyDescent="0.2">
      <c r="A43" t="s">
        <v>1</v>
      </c>
      <c r="B43" t="s">
        <v>37</v>
      </c>
      <c r="C43" t="s">
        <v>22</v>
      </c>
      <c r="D43" s="1">
        <v>4417</v>
      </c>
      <c r="E43" s="2">
        <v>153</v>
      </c>
      <c r="F43">
        <f>_xll.XLOOKUP(maintable[[#This Row],[Product]],productcost[Product],productcost[Cost per unit])</f>
        <v>6.49</v>
      </c>
      <c r="G43" s="10">
        <f>maintable[[#This Row],[Revenue]]/maintable[[#This Row],[Units]]</f>
        <v>28.869281045751634</v>
      </c>
      <c r="H43">
        <f>maintable[[#This Row],[Cost per unit]]*maintable[[#This Row],[Units]]</f>
        <v>992.97</v>
      </c>
      <c r="I43" s="5">
        <f>maintable[[#This Row],[Revenue]]-maintable[[#This Row],[Cost]]</f>
        <v>3424.0299999999997</v>
      </c>
    </row>
    <row r="44" spans="1:9" x14ac:dyDescent="0.2">
      <c r="A44" t="s">
        <v>5</v>
      </c>
      <c r="B44" t="s">
        <v>33</v>
      </c>
      <c r="C44" t="s">
        <v>14</v>
      </c>
      <c r="D44" s="1">
        <v>1442</v>
      </c>
      <c r="E44" s="2">
        <v>15</v>
      </c>
      <c r="F44">
        <f>_xll.XLOOKUP(maintable[[#This Row],[Product]],productcost[Product],productcost[Cost per unit])</f>
        <v>11.73</v>
      </c>
      <c r="G44" s="10">
        <f>maintable[[#This Row],[Revenue]]/maintable[[#This Row],[Units]]</f>
        <v>96.13333333333334</v>
      </c>
      <c r="H44">
        <f>maintable[[#This Row],[Cost per unit]]*maintable[[#This Row],[Units]]</f>
        <v>175.95000000000002</v>
      </c>
      <c r="I44" s="5">
        <f>maintable[[#This Row],[Revenue]]-maintable[[#This Row],[Cost]]</f>
        <v>1266.05</v>
      </c>
    </row>
    <row r="45" spans="1:9" x14ac:dyDescent="0.2">
      <c r="A45" t="s">
        <v>2</v>
      </c>
      <c r="B45" t="s">
        <v>34</v>
      </c>
      <c r="C45" t="s">
        <v>13</v>
      </c>
      <c r="D45" s="1">
        <v>2415</v>
      </c>
      <c r="E45" s="2">
        <v>255</v>
      </c>
      <c r="F45">
        <f>_xll.XLOOKUP(maintable[[#This Row],[Product]],productcost[Product],productcost[Cost per unit])</f>
        <v>11.7</v>
      </c>
      <c r="G45" s="10">
        <f>maintable[[#This Row],[Revenue]]/maintable[[#This Row],[Units]]</f>
        <v>9.4705882352941178</v>
      </c>
      <c r="H45">
        <f>maintable[[#This Row],[Cost per unit]]*maintable[[#This Row],[Units]]</f>
        <v>2983.5</v>
      </c>
      <c r="I45" s="5">
        <f>maintable[[#This Row],[Revenue]]-maintable[[#This Row],[Cost]]</f>
        <v>-568.5</v>
      </c>
    </row>
    <row r="46" spans="1:9" x14ac:dyDescent="0.2">
      <c r="A46" t="s">
        <v>1</v>
      </c>
      <c r="B46" t="s">
        <v>36</v>
      </c>
      <c r="C46" t="s">
        <v>18</v>
      </c>
      <c r="D46" s="1">
        <v>238</v>
      </c>
      <c r="E46" s="2">
        <v>18</v>
      </c>
      <c r="F46">
        <f>_xll.XLOOKUP(maintable[[#This Row],[Product]],productcost[Product],productcost[Cost per unit])</f>
        <v>7.64</v>
      </c>
      <c r="G46" s="10">
        <f>maintable[[#This Row],[Revenue]]/maintable[[#This Row],[Units]]</f>
        <v>13.222222222222221</v>
      </c>
      <c r="H46">
        <f>maintable[[#This Row],[Cost per unit]]*maintable[[#This Row],[Units]]</f>
        <v>137.51999999999998</v>
      </c>
      <c r="I46" s="5">
        <f>maintable[[#This Row],[Revenue]]-maintable[[#This Row],[Cost]]</f>
        <v>100.48000000000002</v>
      </c>
    </row>
    <row r="47" spans="1:9" x14ac:dyDescent="0.2">
      <c r="A47" t="s">
        <v>5</v>
      </c>
      <c r="B47" t="s">
        <v>36</v>
      </c>
      <c r="C47" t="s">
        <v>22</v>
      </c>
      <c r="D47" s="1">
        <v>4949</v>
      </c>
      <c r="E47" s="2">
        <v>189</v>
      </c>
      <c r="F47">
        <f>_xll.XLOOKUP(maintable[[#This Row],[Product]],productcost[Product],productcost[Cost per unit])</f>
        <v>6.49</v>
      </c>
      <c r="G47" s="10">
        <f>maintable[[#This Row],[Revenue]]/maintable[[#This Row],[Units]]</f>
        <v>26.185185185185187</v>
      </c>
      <c r="H47">
        <f>maintable[[#This Row],[Cost per unit]]*maintable[[#This Row],[Units]]</f>
        <v>1226.6100000000001</v>
      </c>
      <c r="I47" s="5">
        <f>maintable[[#This Row],[Revenue]]-maintable[[#This Row],[Cost]]</f>
        <v>3722.39</v>
      </c>
    </row>
    <row r="48" spans="1:9" x14ac:dyDescent="0.2">
      <c r="A48" t="s">
        <v>4</v>
      </c>
      <c r="B48" t="s">
        <v>37</v>
      </c>
      <c r="C48" t="s">
        <v>31</v>
      </c>
      <c r="D48" s="1">
        <v>5075</v>
      </c>
      <c r="E48" s="2">
        <v>21</v>
      </c>
      <c r="F48">
        <f>_xll.XLOOKUP(maintable[[#This Row],[Product]],productcost[Product],productcost[Cost per unit])</f>
        <v>8.65</v>
      </c>
      <c r="G48" s="10">
        <f>maintable[[#This Row],[Revenue]]/maintable[[#This Row],[Units]]</f>
        <v>241.66666666666666</v>
      </c>
      <c r="H48">
        <f>maintable[[#This Row],[Cost per unit]]*maintable[[#This Row],[Units]]</f>
        <v>181.65</v>
      </c>
      <c r="I48" s="5">
        <f>maintable[[#This Row],[Revenue]]-maintable[[#This Row],[Cost]]</f>
        <v>4893.3500000000004</v>
      </c>
    </row>
    <row r="49" spans="1:9" x14ac:dyDescent="0.2">
      <c r="A49" t="s">
        <v>2</v>
      </c>
      <c r="B49" t="s">
        <v>35</v>
      </c>
      <c r="C49" t="s">
        <v>15</v>
      </c>
      <c r="D49" s="1">
        <v>9198</v>
      </c>
      <c r="E49" s="2">
        <v>36</v>
      </c>
      <c r="F49">
        <f>_xll.XLOOKUP(maintable[[#This Row],[Product]],productcost[Product],productcost[Cost per unit])</f>
        <v>8.7899999999999991</v>
      </c>
      <c r="G49" s="10">
        <f>maintable[[#This Row],[Revenue]]/maintable[[#This Row],[Units]]</f>
        <v>255.5</v>
      </c>
      <c r="H49">
        <f>maintable[[#This Row],[Cost per unit]]*maintable[[#This Row],[Units]]</f>
        <v>316.43999999999994</v>
      </c>
      <c r="I49" s="5">
        <f>maintable[[#This Row],[Revenue]]-maintable[[#This Row],[Cost]]</f>
        <v>8881.56</v>
      </c>
    </row>
    <row r="50" spans="1:9" x14ac:dyDescent="0.2">
      <c r="A50" t="s">
        <v>5</v>
      </c>
      <c r="B50" t="s">
        <v>33</v>
      </c>
      <c r="C50" t="s">
        <v>28</v>
      </c>
      <c r="D50" s="1">
        <v>3339</v>
      </c>
      <c r="E50" s="2">
        <v>75</v>
      </c>
      <c r="F50">
        <f>_xll.XLOOKUP(maintable[[#This Row],[Product]],productcost[Product],productcost[Cost per unit])</f>
        <v>7.16</v>
      </c>
      <c r="G50" s="10">
        <f>maintable[[#This Row],[Revenue]]/maintable[[#This Row],[Units]]</f>
        <v>44.52</v>
      </c>
      <c r="H50">
        <f>maintable[[#This Row],[Cost per unit]]*maintable[[#This Row],[Units]]</f>
        <v>537</v>
      </c>
      <c r="I50" s="5">
        <f>maintable[[#This Row],[Revenue]]-maintable[[#This Row],[Cost]]</f>
        <v>2802</v>
      </c>
    </row>
    <row r="51" spans="1:9" x14ac:dyDescent="0.2">
      <c r="A51" t="s">
        <v>39</v>
      </c>
      <c r="B51" t="s">
        <v>33</v>
      </c>
      <c r="C51" t="s">
        <v>16</v>
      </c>
      <c r="D51" s="1">
        <v>5019</v>
      </c>
      <c r="E51" s="2">
        <v>156</v>
      </c>
      <c r="F51">
        <f>_xll.XLOOKUP(maintable[[#This Row],[Product]],productcost[Product],productcost[Cost per unit])</f>
        <v>3.11</v>
      </c>
      <c r="G51" s="10">
        <f>maintable[[#This Row],[Revenue]]/maintable[[#This Row],[Units]]</f>
        <v>32.17307692307692</v>
      </c>
      <c r="H51">
        <f>maintable[[#This Row],[Cost per unit]]*maintable[[#This Row],[Units]]</f>
        <v>485.15999999999997</v>
      </c>
      <c r="I51" s="5">
        <f>maintable[[#This Row],[Revenue]]-maintable[[#This Row],[Cost]]</f>
        <v>4533.84</v>
      </c>
    </row>
    <row r="52" spans="1:9" x14ac:dyDescent="0.2">
      <c r="A52" t="s">
        <v>4</v>
      </c>
      <c r="B52" t="s">
        <v>35</v>
      </c>
      <c r="C52" t="s">
        <v>15</v>
      </c>
      <c r="D52" s="1">
        <v>16184</v>
      </c>
      <c r="E52" s="2">
        <v>39</v>
      </c>
      <c r="F52">
        <f>_xll.XLOOKUP(maintable[[#This Row],[Product]],productcost[Product],productcost[Cost per unit])</f>
        <v>8.7899999999999991</v>
      </c>
      <c r="G52" s="10">
        <f>maintable[[#This Row],[Revenue]]/maintable[[#This Row],[Units]]</f>
        <v>414.97435897435895</v>
      </c>
      <c r="H52">
        <f>maintable[[#This Row],[Cost per unit]]*maintable[[#This Row],[Units]]</f>
        <v>342.80999999999995</v>
      </c>
      <c r="I52" s="5">
        <f>maintable[[#This Row],[Revenue]]-maintable[[#This Row],[Cost]]</f>
        <v>15841.19</v>
      </c>
    </row>
    <row r="53" spans="1:9" x14ac:dyDescent="0.2">
      <c r="A53" t="s">
        <v>5</v>
      </c>
      <c r="B53" t="s">
        <v>35</v>
      </c>
      <c r="C53" t="s">
        <v>20</v>
      </c>
      <c r="D53" s="1">
        <v>497</v>
      </c>
      <c r="E53" s="2">
        <v>63</v>
      </c>
      <c r="F53">
        <f>_xll.XLOOKUP(maintable[[#This Row],[Product]],productcost[Product],productcost[Cost per unit])</f>
        <v>9</v>
      </c>
      <c r="G53" s="10">
        <f>maintable[[#This Row],[Revenue]]/maintable[[#This Row],[Units]]</f>
        <v>7.8888888888888893</v>
      </c>
      <c r="H53">
        <f>maintable[[#This Row],[Cost per unit]]*maintable[[#This Row],[Units]]</f>
        <v>567</v>
      </c>
      <c r="I53" s="5">
        <f>maintable[[#This Row],[Revenue]]-maintable[[#This Row],[Cost]]</f>
        <v>-70</v>
      </c>
    </row>
    <row r="54" spans="1:9" x14ac:dyDescent="0.2">
      <c r="A54" t="s">
        <v>1</v>
      </c>
      <c r="B54" t="s">
        <v>35</v>
      </c>
      <c r="C54" t="s">
        <v>28</v>
      </c>
      <c r="D54" s="1">
        <v>8211</v>
      </c>
      <c r="E54" s="2">
        <v>75</v>
      </c>
      <c r="F54">
        <f>_xll.XLOOKUP(maintable[[#This Row],[Product]],productcost[Product],productcost[Cost per unit])</f>
        <v>7.16</v>
      </c>
      <c r="G54" s="10">
        <f>maintable[[#This Row],[Revenue]]/maintable[[#This Row],[Units]]</f>
        <v>109.48</v>
      </c>
      <c r="H54">
        <f>maintable[[#This Row],[Cost per unit]]*maintable[[#This Row],[Units]]</f>
        <v>537</v>
      </c>
      <c r="I54" s="5">
        <f>maintable[[#This Row],[Revenue]]-maintable[[#This Row],[Cost]]</f>
        <v>7674</v>
      </c>
    </row>
    <row r="55" spans="1:9" x14ac:dyDescent="0.2">
      <c r="A55" t="s">
        <v>1</v>
      </c>
      <c r="B55" t="s">
        <v>37</v>
      </c>
      <c r="C55" t="s">
        <v>27</v>
      </c>
      <c r="D55" s="1">
        <v>6580</v>
      </c>
      <c r="E55" s="2">
        <v>183</v>
      </c>
      <c r="F55">
        <f>_xll.XLOOKUP(maintable[[#This Row],[Product]],productcost[Product],productcost[Cost per unit])</f>
        <v>10.38</v>
      </c>
      <c r="G55" s="10">
        <f>maintable[[#This Row],[Revenue]]/maintable[[#This Row],[Units]]</f>
        <v>35.956284153005463</v>
      </c>
      <c r="H55">
        <f>maintable[[#This Row],[Cost per unit]]*maintable[[#This Row],[Units]]</f>
        <v>1899.5400000000002</v>
      </c>
      <c r="I55" s="5">
        <f>maintable[[#This Row],[Revenue]]-maintable[[#This Row],[Cost]]</f>
        <v>4680.46</v>
      </c>
    </row>
    <row r="56" spans="1:9" x14ac:dyDescent="0.2">
      <c r="A56" t="s">
        <v>40</v>
      </c>
      <c r="B56" t="s">
        <v>34</v>
      </c>
      <c r="C56" t="s">
        <v>12</v>
      </c>
      <c r="D56" s="1">
        <v>4760</v>
      </c>
      <c r="E56" s="2">
        <v>69</v>
      </c>
      <c r="F56">
        <f>_xll.XLOOKUP(maintable[[#This Row],[Product]],productcost[Product],productcost[Cost per unit])</f>
        <v>9.33</v>
      </c>
      <c r="G56" s="10">
        <f>maintable[[#This Row],[Revenue]]/maintable[[#This Row],[Units]]</f>
        <v>68.985507246376812</v>
      </c>
      <c r="H56">
        <f>maintable[[#This Row],[Cost per unit]]*maintable[[#This Row],[Units]]</f>
        <v>643.77</v>
      </c>
      <c r="I56" s="5">
        <f>maintable[[#This Row],[Revenue]]-maintable[[#This Row],[Cost]]</f>
        <v>4116.2299999999996</v>
      </c>
    </row>
    <row r="57" spans="1:9" x14ac:dyDescent="0.2">
      <c r="A57" t="s">
        <v>39</v>
      </c>
      <c r="B57" t="s">
        <v>35</v>
      </c>
      <c r="C57" t="s">
        <v>24</v>
      </c>
      <c r="D57" s="1">
        <v>5439</v>
      </c>
      <c r="E57" s="2">
        <v>30</v>
      </c>
      <c r="F57">
        <f>_xll.XLOOKUP(maintable[[#This Row],[Product]],productcost[Product],productcost[Cost per unit])</f>
        <v>13.15</v>
      </c>
      <c r="G57" s="10">
        <f>maintable[[#This Row],[Revenue]]/maintable[[#This Row],[Units]]</f>
        <v>181.3</v>
      </c>
      <c r="H57">
        <f>maintable[[#This Row],[Cost per unit]]*maintable[[#This Row],[Units]]</f>
        <v>394.5</v>
      </c>
      <c r="I57" s="5">
        <f>maintable[[#This Row],[Revenue]]-maintable[[#This Row],[Cost]]</f>
        <v>5044.5</v>
      </c>
    </row>
    <row r="58" spans="1:9" x14ac:dyDescent="0.2">
      <c r="A58" t="s">
        <v>40</v>
      </c>
      <c r="B58" t="s">
        <v>33</v>
      </c>
      <c r="C58" t="s">
        <v>16</v>
      </c>
      <c r="D58" s="1">
        <v>1463</v>
      </c>
      <c r="E58" s="2">
        <v>39</v>
      </c>
      <c r="F58">
        <f>_xll.XLOOKUP(maintable[[#This Row],[Product]],productcost[Product],productcost[Cost per unit])</f>
        <v>3.11</v>
      </c>
      <c r="G58" s="10">
        <f>maintable[[#This Row],[Revenue]]/maintable[[#This Row],[Units]]</f>
        <v>37.512820512820511</v>
      </c>
      <c r="H58">
        <f>maintable[[#This Row],[Cost per unit]]*maintable[[#This Row],[Units]]</f>
        <v>121.28999999999999</v>
      </c>
      <c r="I58" s="5">
        <f>maintable[[#This Row],[Revenue]]-maintable[[#This Row],[Cost]]</f>
        <v>1341.71</v>
      </c>
    </row>
    <row r="59" spans="1:9" x14ac:dyDescent="0.2">
      <c r="A59" t="s">
        <v>2</v>
      </c>
      <c r="B59" t="s">
        <v>33</v>
      </c>
      <c r="C59" t="s">
        <v>31</v>
      </c>
      <c r="D59" s="1">
        <v>7777</v>
      </c>
      <c r="E59" s="2">
        <v>504</v>
      </c>
      <c r="F59">
        <f>_xll.XLOOKUP(maintable[[#This Row],[Product]],productcost[Product],productcost[Cost per unit])</f>
        <v>8.65</v>
      </c>
      <c r="G59" s="10">
        <f>maintable[[#This Row],[Revenue]]/maintable[[#This Row],[Units]]</f>
        <v>15.430555555555555</v>
      </c>
      <c r="H59">
        <f>maintable[[#This Row],[Cost per unit]]*maintable[[#This Row],[Units]]</f>
        <v>4359.6000000000004</v>
      </c>
      <c r="I59" s="5">
        <f>maintable[[#This Row],[Revenue]]-maintable[[#This Row],[Cost]]</f>
        <v>3417.3999999999996</v>
      </c>
    </row>
    <row r="60" spans="1:9" x14ac:dyDescent="0.2">
      <c r="A60" t="s">
        <v>8</v>
      </c>
      <c r="B60" t="s">
        <v>36</v>
      </c>
      <c r="C60" t="s">
        <v>28</v>
      </c>
      <c r="D60" s="1">
        <v>1085</v>
      </c>
      <c r="E60" s="2">
        <v>273</v>
      </c>
      <c r="F60">
        <f>_xll.XLOOKUP(maintable[[#This Row],[Product]],productcost[Product],productcost[Cost per unit])</f>
        <v>7.16</v>
      </c>
      <c r="G60" s="10">
        <f>maintable[[#This Row],[Revenue]]/maintable[[#This Row],[Units]]</f>
        <v>3.9743589743589745</v>
      </c>
      <c r="H60">
        <f>maintable[[#This Row],[Cost per unit]]*maintable[[#This Row],[Units]]</f>
        <v>1954.68</v>
      </c>
      <c r="I60" s="5">
        <f>maintable[[#This Row],[Revenue]]-maintable[[#This Row],[Cost]]</f>
        <v>-869.68000000000006</v>
      </c>
    </row>
    <row r="61" spans="1:9" x14ac:dyDescent="0.2">
      <c r="A61" t="s">
        <v>4</v>
      </c>
      <c r="B61" t="s">
        <v>36</v>
      </c>
      <c r="C61" t="s">
        <v>30</v>
      </c>
      <c r="D61" s="1">
        <v>182</v>
      </c>
      <c r="E61" s="2">
        <v>48</v>
      </c>
      <c r="F61">
        <f>_xll.XLOOKUP(maintable[[#This Row],[Product]],productcost[Product],productcost[Cost per unit])</f>
        <v>5.79</v>
      </c>
      <c r="G61" s="10">
        <f>maintable[[#This Row],[Revenue]]/maintable[[#This Row],[Units]]</f>
        <v>3.7916666666666665</v>
      </c>
      <c r="H61">
        <f>maintable[[#This Row],[Cost per unit]]*maintable[[#This Row],[Units]]</f>
        <v>277.92</v>
      </c>
      <c r="I61" s="5">
        <f>maintable[[#This Row],[Revenue]]-maintable[[#This Row],[Cost]]</f>
        <v>-95.920000000000016</v>
      </c>
    </row>
    <row r="62" spans="1:9" x14ac:dyDescent="0.2">
      <c r="A62" t="s">
        <v>5</v>
      </c>
      <c r="B62" t="s">
        <v>33</v>
      </c>
      <c r="C62" t="s">
        <v>26</v>
      </c>
      <c r="D62" s="1">
        <v>4242</v>
      </c>
      <c r="E62" s="2">
        <v>207</v>
      </c>
      <c r="F62">
        <f>_xll.XLOOKUP(maintable[[#This Row],[Product]],productcost[Product],productcost[Cost per unit])</f>
        <v>16.73</v>
      </c>
      <c r="G62" s="10">
        <f>maintable[[#This Row],[Revenue]]/maintable[[#This Row],[Units]]</f>
        <v>20.492753623188406</v>
      </c>
      <c r="H62">
        <f>maintable[[#This Row],[Cost per unit]]*maintable[[#This Row],[Units]]</f>
        <v>3463.11</v>
      </c>
      <c r="I62" s="5">
        <f>maintable[[#This Row],[Revenue]]-maintable[[#This Row],[Cost]]</f>
        <v>778.88999999999987</v>
      </c>
    </row>
    <row r="63" spans="1:9" x14ac:dyDescent="0.2">
      <c r="A63" t="s">
        <v>5</v>
      </c>
      <c r="B63" t="s">
        <v>35</v>
      </c>
      <c r="C63" t="s">
        <v>31</v>
      </c>
      <c r="D63" s="1">
        <v>6118</v>
      </c>
      <c r="E63" s="2">
        <v>9</v>
      </c>
      <c r="F63">
        <f>_xll.XLOOKUP(maintable[[#This Row],[Product]],productcost[Product],productcost[Cost per unit])</f>
        <v>8.65</v>
      </c>
      <c r="G63" s="10">
        <f>maintable[[#This Row],[Revenue]]/maintable[[#This Row],[Units]]</f>
        <v>679.77777777777783</v>
      </c>
      <c r="H63">
        <f>maintable[[#This Row],[Cost per unit]]*maintable[[#This Row],[Units]]</f>
        <v>77.850000000000009</v>
      </c>
      <c r="I63" s="5">
        <f>maintable[[#This Row],[Revenue]]-maintable[[#This Row],[Cost]]</f>
        <v>6040.15</v>
      </c>
    </row>
    <row r="64" spans="1:9" x14ac:dyDescent="0.2">
      <c r="A64" t="s">
        <v>9</v>
      </c>
      <c r="B64" t="s">
        <v>35</v>
      </c>
      <c r="C64" t="s">
        <v>22</v>
      </c>
      <c r="D64" s="1">
        <v>2317</v>
      </c>
      <c r="E64" s="2">
        <v>261</v>
      </c>
      <c r="F64">
        <f>_xll.XLOOKUP(maintable[[#This Row],[Product]],productcost[Product],productcost[Cost per unit])</f>
        <v>6.49</v>
      </c>
      <c r="G64" s="10">
        <f>maintable[[#This Row],[Revenue]]/maintable[[#This Row],[Units]]</f>
        <v>8.8773946360153264</v>
      </c>
      <c r="H64">
        <f>maintable[[#This Row],[Cost per unit]]*maintable[[#This Row],[Units]]</f>
        <v>1693.89</v>
      </c>
      <c r="I64" s="5">
        <f>maintable[[#This Row],[Revenue]]-maintable[[#This Row],[Cost]]</f>
        <v>623.1099999999999</v>
      </c>
    </row>
    <row r="65" spans="1:9" x14ac:dyDescent="0.2">
      <c r="A65" t="s">
        <v>5</v>
      </c>
      <c r="B65" t="s">
        <v>37</v>
      </c>
      <c r="C65" t="s">
        <v>15</v>
      </c>
      <c r="D65" s="1">
        <v>938</v>
      </c>
      <c r="E65" s="2">
        <v>6</v>
      </c>
      <c r="F65">
        <f>_xll.XLOOKUP(maintable[[#This Row],[Product]],productcost[Product],productcost[Cost per unit])</f>
        <v>8.7899999999999991</v>
      </c>
      <c r="G65" s="10">
        <f>maintable[[#This Row],[Revenue]]/maintable[[#This Row],[Units]]</f>
        <v>156.33333333333334</v>
      </c>
      <c r="H65">
        <f>maintable[[#This Row],[Cost per unit]]*maintable[[#This Row],[Units]]</f>
        <v>52.739999999999995</v>
      </c>
      <c r="I65" s="5">
        <f>maintable[[#This Row],[Revenue]]-maintable[[#This Row],[Cost]]</f>
        <v>885.26</v>
      </c>
    </row>
    <row r="66" spans="1:9" x14ac:dyDescent="0.2">
      <c r="A66" t="s">
        <v>7</v>
      </c>
      <c r="B66" t="s">
        <v>36</v>
      </c>
      <c r="C66" t="s">
        <v>14</v>
      </c>
      <c r="D66" s="1">
        <v>9709</v>
      </c>
      <c r="E66" s="2">
        <v>30</v>
      </c>
      <c r="F66">
        <f>_xll.XLOOKUP(maintable[[#This Row],[Product]],productcost[Product],productcost[Cost per unit])</f>
        <v>11.73</v>
      </c>
      <c r="G66" s="10">
        <f>maintable[[#This Row],[Revenue]]/maintable[[#This Row],[Units]]</f>
        <v>323.63333333333333</v>
      </c>
      <c r="H66">
        <f>maintable[[#This Row],[Cost per unit]]*maintable[[#This Row],[Units]]</f>
        <v>351.90000000000003</v>
      </c>
      <c r="I66" s="5">
        <f>maintable[[#This Row],[Revenue]]-maintable[[#This Row],[Cost]]</f>
        <v>9357.1</v>
      </c>
    </row>
    <row r="67" spans="1:9" x14ac:dyDescent="0.2">
      <c r="A67" t="s">
        <v>6</v>
      </c>
      <c r="B67" t="s">
        <v>33</v>
      </c>
      <c r="C67" t="s">
        <v>19</v>
      </c>
      <c r="D67" s="1">
        <v>2205</v>
      </c>
      <c r="E67" s="2">
        <v>138</v>
      </c>
      <c r="F67">
        <f>_xll.XLOOKUP(maintable[[#This Row],[Product]],productcost[Product],productcost[Cost per unit])</f>
        <v>10.62</v>
      </c>
      <c r="G67" s="10">
        <f>maintable[[#This Row],[Revenue]]/maintable[[#This Row],[Units]]</f>
        <v>15.978260869565217</v>
      </c>
      <c r="H67">
        <f>maintable[[#This Row],[Cost per unit]]*maintable[[#This Row],[Units]]</f>
        <v>1465.56</v>
      </c>
      <c r="I67" s="5">
        <f>maintable[[#This Row],[Revenue]]-maintable[[#This Row],[Cost]]</f>
        <v>739.44</v>
      </c>
    </row>
    <row r="68" spans="1:9" x14ac:dyDescent="0.2">
      <c r="A68" t="s">
        <v>6</v>
      </c>
      <c r="B68" t="s">
        <v>36</v>
      </c>
      <c r="C68" t="s">
        <v>16</v>
      </c>
      <c r="D68" s="1">
        <v>4487</v>
      </c>
      <c r="E68" s="2">
        <v>111</v>
      </c>
      <c r="F68">
        <f>_xll.XLOOKUP(maintable[[#This Row],[Product]],productcost[Product],productcost[Cost per unit])</f>
        <v>3.11</v>
      </c>
      <c r="G68" s="10">
        <f>maintable[[#This Row],[Revenue]]/maintable[[#This Row],[Units]]</f>
        <v>40.423423423423422</v>
      </c>
      <c r="H68">
        <f>maintable[[#This Row],[Cost per unit]]*maintable[[#This Row],[Units]]</f>
        <v>345.21</v>
      </c>
      <c r="I68" s="5">
        <f>maintable[[#This Row],[Revenue]]-maintable[[#This Row],[Cost]]</f>
        <v>4141.79</v>
      </c>
    </row>
    <row r="69" spans="1:9" x14ac:dyDescent="0.2">
      <c r="A69" t="s">
        <v>4</v>
      </c>
      <c r="B69" t="s">
        <v>34</v>
      </c>
      <c r="C69" t="s">
        <v>17</v>
      </c>
      <c r="D69" s="1">
        <v>2415</v>
      </c>
      <c r="E69" s="2">
        <v>15</v>
      </c>
      <c r="F69">
        <f>_xll.XLOOKUP(maintable[[#This Row],[Product]],productcost[Product],productcost[Cost per unit])</f>
        <v>6.47</v>
      </c>
      <c r="G69" s="10">
        <f>maintable[[#This Row],[Revenue]]/maintable[[#This Row],[Units]]</f>
        <v>161</v>
      </c>
      <c r="H69">
        <f>maintable[[#This Row],[Cost per unit]]*maintable[[#This Row],[Units]]</f>
        <v>97.05</v>
      </c>
      <c r="I69" s="5">
        <f>maintable[[#This Row],[Revenue]]-maintable[[#This Row],[Cost]]</f>
        <v>2317.9499999999998</v>
      </c>
    </row>
    <row r="70" spans="1:9" x14ac:dyDescent="0.2">
      <c r="A70" t="s">
        <v>39</v>
      </c>
      <c r="B70" t="s">
        <v>33</v>
      </c>
      <c r="C70" t="s">
        <v>18</v>
      </c>
      <c r="D70" s="1">
        <v>4018</v>
      </c>
      <c r="E70" s="2">
        <v>162</v>
      </c>
      <c r="F70">
        <f>_xll.XLOOKUP(maintable[[#This Row],[Product]],productcost[Product],productcost[Cost per unit])</f>
        <v>7.64</v>
      </c>
      <c r="G70" s="10">
        <f>maintable[[#This Row],[Revenue]]/maintable[[#This Row],[Units]]</f>
        <v>24.802469135802468</v>
      </c>
      <c r="H70">
        <f>maintable[[#This Row],[Cost per unit]]*maintable[[#This Row],[Units]]</f>
        <v>1237.6799999999998</v>
      </c>
      <c r="I70" s="5">
        <f>maintable[[#This Row],[Revenue]]-maintable[[#This Row],[Cost]]</f>
        <v>2780.32</v>
      </c>
    </row>
    <row r="71" spans="1:9" x14ac:dyDescent="0.2">
      <c r="A71" t="s">
        <v>4</v>
      </c>
      <c r="B71" t="s">
        <v>33</v>
      </c>
      <c r="C71" t="s">
        <v>18</v>
      </c>
      <c r="D71" s="1">
        <v>861</v>
      </c>
      <c r="E71" s="2">
        <v>195</v>
      </c>
      <c r="F71">
        <f>_xll.XLOOKUP(maintable[[#This Row],[Product]],productcost[Product],productcost[Cost per unit])</f>
        <v>7.64</v>
      </c>
      <c r="G71" s="10">
        <f>maintable[[#This Row],[Revenue]]/maintable[[#This Row],[Units]]</f>
        <v>4.4153846153846157</v>
      </c>
      <c r="H71">
        <f>maintable[[#This Row],[Cost per unit]]*maintable[[#This Row],[Units]]</f>
        <v>1489.8</v>
      </c>
      <c r="I71" s="5">
        <f>maintable[[#This Row],[Revenue]]-maintable[[#This Row],[Cost]]</f>
        <v>-628.79999999999995</v>
      </c>
    </row>
    <row r="72" spans="1:9" x14ac:dyDescent="0.2">
      <c r="A72" t="s">
        <v>9</v>
      </c>
      <c r="B72" t="s">
        <v>37</v>
      </c>
      <c r="C72" t="s">
        <v>13</v>
      </c>
      <c r="D72" s="1">
        <v>5586</v>
      </c>
      <c r="E72" s="2">
        <v>525</v>
      </c>
      <c r="F72">
        <f>_xll.XLOOKUP(maintable[[#This Row],[Product]],productcost[Product],productcost[Cost per unit])</f>
        <v>11.7</v>
      </c>
      <c r="G72" s="10">
        <f>maintable[[#This Row],[Revenue]]/maintable[[#This Row],[Units]]</f>
        <v>10.64</v>
      </c>
      <c r="H72">
        <f>maintable[[#This Row],[Cost per unit]]*maintable[[#This Row],[Units]]</f>
        <v>6142.5</v>
      </c>
      <c r="I72" s="5">
        <f>maintable[[#This Row],[Revenue]]-maintable[[#This Row],[Cost]]</f>
        <v>-556.5</v>
      </c>
    </row>
    <row r="73" spans="1:9" x14ac:dyDescent="0.2">
      <c r="A73" t="s">
        <v>6</v>
      </c>
      <c r="B73" t="s">
        <v>33</v>
      </c>
      <c r="C73" t="s">
        <v>32</v>
      </c>
      <c r="D73" s="1">
        <v>2226</v>
      </c>
      <c r="E73" s="2">
        <v>48</v>
      </c>
      <c r="F73">
        <f>_xll.XLOOKUP(maintable[[#This Row],[Product]],productcost[Product],productcost[Cost per unit])</f>
        <v>12.37</v>
      </c>
      <c r="G73" s="10">
        <f>maintable[[#This Row],[Revenue]]/maintable[[#This Row],[Units]]</f>
        <v>46.375</v>
      </c>
      <c r="H73">
        <f>maintable[[#This Row],[Cost per unit]]*maintable[[#This Row],[Units]]</f>
        <v>593.76</v>
      </c>
      <c r="I73" s="5">
        <f>maintable[[#This Row],[Revenue]]-maintable[[#This Row],[Cost]]</f>
        <v>1632.24</v>
      </c>
    </row>
    <row r="74" spans="1:9" x14ac:dyDescent="0.2">
      <c r="A74" t="s">
        <v>8</v>
      </c>
      <c r="B74" t="s">
        <v>33</v>
      </c>
      <c r="C74" t="s">
        <v>27</v>
      </c>
      <c r="D74" s="1">
        <v>14329</v>
      </c>
      <c r="E74" s="2">
        <v>150</v>
      </c>
      <c r="F74">
        <f>_xll.XLOOKUP(maintable[[#This Row],[Product]],productcost[Product],productcost[Cost per unit])</f>
        <v>10.38</v>
      </c>
      <c r="G74" s="10">
        <f>maintable[[#This Row],[Revenue]]/maintable[[#This Row],[Units]]</f>
        <v>95.526666666666671</v>
      </c>
      <c r="H74">
        <f>maintable[[#This Row],[Cost per unit]]*maintable[[#This Row],[Units]]</f>
        <v>1557.0000000000002</v>
      </c>
      <c r="I74" s="5">
        <f>maintable[[#This Row],[Revenue]]-maintable[[#This Row],[Cost]]</f>
        <v>12772</v>
      </c>
    </row>
    <row r="75" spans="1:9" x14ac:dyDescent="0.2">
      <c r="A75" t="s">
        <v>8</v>
      </c>
      <c r="B75" t="s">
        <v>33</v>
      </c>
      <c r="C75" t="s">
        <v>19</v>
      </c>
      <c r="D75" s="1">
        <v>8463</v>
      </c>
      <c r="E75" s="2">
        <v>492</v>
      </c>
      <c r="F75">
        <f>_xll.XLOOKUP(maintable[[#This Row],[Product]],productcost[Product],productcost[Cost per unit])</f>
        <v>10.62</v>
      </c>
      <c r="G75" s="10">
        <f>maintable[[#This Row],[Revenue]]/maintable[[#This Row],[Units]]</f>
        <v>17.201219512195124</v>
      </c>
      <c r="H75">
        <f>maintable[[#This Row],[Cost per unit]]*maintable[[#This Row],[Units]]</f>
        <v>5225.04</v>
      </c>
      <c r="I75" s="5">
        <f>maintable[[#This Row],[Revenue]]-maintable[[#This Row],[Cost]]</f>
        <v>3237.96</v>
      </c>
    </row>
    <row r="76" spans="1:9" x14ac:dyDescent="0.2">
      <c r="A76" t="s">
        <v>4</v>
      </c>
      <c r="B76" t="s">
        <v>33</v>
      </c>
      <c r="C76" t="s">
        <v>28</v>
      </c>
      <c r="D76" s="1">
        <v>2891</v>
      </c>
      <c r="E76" s="2">
        <v>102</v>
      </c>
      <c r="F76">
        <f>_xll.XLOOKUP(maintable[[#This Row],[Product]],productcost[Product],productcost[Cost per unit])</f>
        <v>7.16</v>
      </c>
      <c r="G76" s="10">
        <f>maintable[[#This Row],[Revenue]]/maintable[[#This Row],[Units]]</f>
        <v>28.343137254901961</v>
      </c>
      <c r="H76">
        <f>maintable[[#This Row],[Cost per unit]]*maintable[[#This Row],[Units]]</f>
        <v>730.32</v>
      </c>
      <c r="I76" s="5">
        <f>maintable[[#This Row],[Revenue]]-maintable[[#This Row],[Cost]]</f>
        <v>2160.6799999999998</v>
      </c>
    </row>
    <row r="77" spans="1:9" x14ac:dyDescent="0.2">
      <c r="A77" t="s">
        <v>2</v>
      </c>
      <c r="B77" t="s">
        <v>35</v>
      </c>
      <c r="C77" t="s">
        <v>22</v>
      </c>
      <c r="D77" s="1">
        <v>3773</v>
      </c>
      <c r="E77" s="2">
        <v>165</v>
      </c>
      <c r="F77">
        <f>_xll.XLOOKUP(maintable[[#This Row],[Product]],productcost[Product],productcost[Cost per unit])</f>
        <v>6.49</v>
      </c>
      <c r="G77" s="10">
        <f>maintable[[#This Row],[Revenue]]/maintable[[#This Row],[Units]]</f>
        <v>22.866666666666667</v>
      </c>
      <c r="H77">
        <f>maintable[[#This Row],[Cost per unit]]*maintable[[#This Row],[Units]]</f>
        <v>1070.8500000000001</v>
      </c>
      <c r="I77" s="5">
        <f>maintable[[#This Row],[Revenue]]-maintable[[#This Row],[Cost]]</f>
        <v>2702.1499999999996</v>
      </c>
    </row>
    <row r="78" spans="1:9" x14ac:dyDescent="0.2">
      <c r="A78" t="s">
        <v>40</v>
      </c>
      <c r="B78" t="s">
        <v>35</v>
      </c>
      <c r="C78" t="s">
        <v>27</v>
      </c>
      <c r="D78" s="1">
        <v>854</v>
      </c>
      <c r="E78" s="2">
        <v>309</v>
      </c>
      <c r="F78">
        <f>_xll.XLOOKUP(maintable[[#This Row],[Product]],productcost[Product],productcost[Cost per unit])</f>
        <v>10.38</v>
      </c>
      <c r="G78" s="10">
        <f>maintable[[#This Row],[Revenue]]/maintable[[#This Row],[Units]]</f>
        <v>2.7637540453074432</v>
      </c>
      <c r="H78">
        <f>maintable[[#This Row],[Cost per unit]]*maintable[[#This Row],[Units]]</f>
        <v>3207.42</v>
      </c>
      <c r="I78" s="5">
        <f>maintable[[#This Row],[Revenue]]-maintable[[#This Row],[Cost]]</f>
        <v>-2353.42</v>
      </c>
    </row>
    <row r="79" spans="1:9" x14ac:dyDescent="0.2">
      <c r="A79" t="s">
        <v>5</v>
      </c>
      <c r="B79" t="s">
        <v>35</v>
      </c>
      <c r="C79" t="s">
        <v>16</v>
      </c>
      <c r="D79" s="1">
        <v>4970</v>
      </c>
      <c r="E79" s="2">
        <v>156</v>
      </c>
      <c r="F79">
        <f>_xll.XLOOKUP(maintable[[#This Row],[Product]],productcost[Product],productcost[Cost per unit])</f>
        <v>3.11</v>
      </c>
      <c r="G79" s="10">
        <f>maintable[[#This Row],[Revenue]]/maintable[[#This Row],[Units]]</f>
        <v>31.858974358974358</v>
      </c>
      <c r="H79">
        <f>maintable[[#This Row],[Cost per unit]]*maintable[[#This Row],[Units]]</f>
        <v>485.15999999999997</v>
      </c>
      <c r="I79" s="5">
        <f>maintable[[#This Row],[Revenue]]-maintable[[#This Row],[Cost]]</f>
        <v>4484.84</v>
      </c>
    </row>
    <row r="80" spans="1:9" x14ac:dyDescent="0.2">
      <c r="A80" t="s">
        <v>8</v>
      </c>
      <c r="B80" t="s">
        <v>34</v>
      </c>
      <c r="C80" t="s">
        <v>25</v>
      </c>
      <c r="D80" s="1">
        <v>98</v>
      </c>
      <c r="E80" s="2">
        <v>159</v>
      </c>
      <c r="F80">
        <f>_xll.XLOOKUP(maintable[[#This Row],[Product]],productcost[Product],productcost[Cost per unit])</f>
        <v>5.6</v>
      </c>
      <c r="G80" s="10">
        <f>maintable[[#This Row],[Revenue]]/maintable[[#This Row],[Units]]</f>
        <v>0.61635220125786161</v>
      </c>
      <c r="H80">
        <f>maintable[[#This Row],[Cost per unit]]*maintable[[#This Row],[Units]]</f>
        <v>890.4</v>
      </c>
      <c r="I80" s="5">
        <f>maintable[[#This Row],[Revenue]]-maintable[[#This Row],[Cost]]</f>
        <v>-792.4</v>
      </c>
    </row>
    <row r="81" spans="1:9" x14ac:dyDescent="0.2">
      <c r="A81" t="s">
        <v>4</v>
      </c>
      <c r="B81" t="s">
        <v>34</v>
      </c>
      <c r="C81" t="s">
        <v>14</v>
      </c>
      <c r="D81" s="1">
        <v>13391</v>
      </c>
      <c r="E81" s="2">
        <v>201</v>
      </c>
      <c r="F81">
        <f>_xll.XLOOKUP(maintable[[#This Row],[Product]],productcost[Product],productcost[Cost per unit])</f>
        <v>11.73</v>
      </c>
      <c r="G81" s="10">
        <f>maintable[[#This Row],[Revenue]]/maintable[[#This Row],[Units]]</f>
        <v>66.621890547263675</v>
      </c>
      <c r="H81">
        <f>maintable[[#This Row],[Cost per unit]]*maintable[[#This Row],[Units]]</f>
        <v>2357.73</v>
      </c>
      <c r="I81" s="5">
        <f>maintable[[#This Row],[Revenue]]-maintable[[#This Row],[Cost]]</f>
        <v>11033.27</v>
      </c>
    </row>
    <row r="82" spans="1:9" x14ac:dyDescent="0.2">
      <c r="A82" t="s">
        <v>7</v>
      </c>
      <c r="B82" t="s">
        <v>38</v>
      </c>
      <c r="C82" t="s">
        <v>30</v>
      </c>
      <c r="D82" s="1">
        <v>8890</v>
      </c>
      <c r="E82" s="2">
        <v>210</v>
      </c>
      <c r="F82">
        <f>_xll.XLOOKUP(maintable[[#This Row],[Product]],productcost[Product],productcost[Cost per unit])</f>
        <v>5.79</v>
      </c>
      <c r="G82" s="10">
        <f>maintable[[#This Row],[Revenue]]/maintable[[#This Row],[Units]]</f>
        <v>42.333333333333336</v>
      </c>
      <c r="H82">
        <f>maintable[[#This Row],[Cost per unit]]*maintable[[#This Row],[Units]]</f>
        <v>1215.9000000000001</v>
      </c>
      <c r="I82" s="5">
        <f>maintable[[#This Row],[Revenue]]-maintable[[#This Row],[Cost]]</f>
        <v>7674.1</v>
      </c>
    </row>
    <row r="83" spans="1:9" x14ac:dyDescent="0.2">
      <c r="A83" t="s">
        <v>1</v>
      </c>
      <c r="B83" t="s">
        <v>37</v>
      </c>
      <c r="C83" t="s">
        <v>12</v>
      </c>
      <c r="D83" s="1">
        <v>56</v>
      </c>
      <c r="E83" s="2">
        <v>51</v>
      </c>
      <c r="F83">
        <f>_xll.XLOOKUP(maintable[[#This Row],[Product]],productcost[Product],productcost[Cost per unit])</f>
        <v>9.33</v>
      </c>
      <c r="G83" s="10">
        <f>maintable[[#This Row],[Revenue]]/maintable[[#This Row],[Units]]</f>
        <v>1.0980392156862746</v>
      </c>
      <c r="H83">
        <f>maintable[[#This Row],[Cost per unit]]*maintable[[#This Row],[Units]]</f>
        <v>475.83</v>
      </c>
      <c r="I83" s="5">
        <f>maintable[[#This Row],[Revenue]]-maintable[[#This Row],[Cost]]</f>
        <v>-419.83</v>
      </c>
    </row>
    <row r="84" spans="1:9" x14ac:dyDescent="0.2">
      <c r="A84" t="s">
        <v>2</v>
      </c>
      <c r="B84" t="s">
        <v>35</v>
      </c>
      <c r="C84" t="s">
        <v>24</v>
      </c>
      <c r="D84" s="1">
        <v>3339</v>
      </c>
      <c r="E84" s="2">
        <v>39</v>
      </c>
      <c r="F84">
        <f>_xll.XLOOKUP(maintable[[#This Row],[Product]],productcost[Product],productcost[Cost per unit])</f>
        <v>13.15</v>
      </c>
      <c r="G84" s="10">
        <f>maintable[[#This Row],[Revenue]]/maintable[[#This Row],[Units]]</f>
        <v>85.615384615384613</v>
      </c>
      <c r="H84">
        <f>maintable[[#This Row],[Cost per unit]]*maintable[[#This Row],[Units]]</f>
        <v>512.85</v>
      </c>
      <c r="I84" s="5">
        <f>maintable[[#This Row],[Revenue]]-maintable[[#This Row],[Cost]]</f>
        <v>2826.15</v>
      </c>
    </row>
    <row r="85" spans="1:9" x14ac:dyDescent="0.2">
      <c r="A85" t="s">
        <v>9</v>
      </c>
      <c r="B85" t="s">
        <v>34</v>
      </c>
      <c r="C85" t="s">
        <v>17</v>
      </c>
      <c r="D85" s="1">
        <v>3808</v>
      </c>
      <c r="E85" s="2">
        <v>279</v>
      </c>
      <c r="F85">
        <f>_xll.XLOOKUP(maintable[[#This Row],[Product]],productcost[Product],productcost[Cost per unit])</f>
        <v>6.47</v>
      </c>
      <c r="G85" s="10">
        <f>maintable[[#This Row],[Revenue]]/maintable[[#This Row],[Units]]</f>
        <v>13.648745519713261</v>
      </c>
      <c r="H85">
        <f>maintable[[#This Row],[Cost per unit]]*maintable[[#This Row],[Units]]</f>
        <v>1805.1299999999999</v>
      </c>
      <c r="I85" s="5">
        <f>maintable[[#This Row],[Revenue]]-maintable[[#This Row],[Cost]]</f>
        <v>2002.8700000000001</v>
      </c>
    </row>
    <row r="86" spans="1:9" x14ac:dyDescent="0.2">
      <c r="A86" t="s">
        <v>9</v>
      </c>
      <c r="B86" t="s">
        <v>37</v>
      </c>
      <c r="C86" t="s">
        <v>12</v>
      </c>
      <c r="D86" s="1">
        <v>63</v>
      </c>
      <c r="E86" s="2">
        <v>123</v>
      </c>
      <c r="F86">
        <f>_xll.XLOOKUP(maintable[[#This Row],[Product]],productcost[Product],productcost[Cost per unit])</f>
        <v>9.33</v>
      </c>
      <c r="G86" s="10">
        <f>maintable[[#This Row],[Revenue]]/maintable[[#This Row],[Units]]</f>
        <v>0.51219512195121952</v>
      </c>
      <c r="H86">
        <f>maintable[[#This Row],[Cost per unit]]*maintable[[#This Row],[Units]]</f>
        <v>1147.5899999999999</v>
      </c>
      <c r="I86" s="5">
        <f>maintable[[#This Row],[Revenue]]-maintable[[#This Row],[Cost]]</f>
        <v>-1084.5899999999999</v>
      </c>
    </row>
    <row r="87" spans="1:9" x14ac:dyDescent="0.2">
      <c r="A87" t="s">
        <v>1</v>
      </c>
      <c r="B87" t="s">
        <v>38</v>
      </c>
      <c r="C87" t="s">
        <v>26</v>
      </c>
      <c r="D87" s="1">
        <v>7812</v>
      </c>
      <c r="E87" s="2">
        <v>81</v>
      </c>
      <c r="F87">
        <f>_xll.XLOOKUP(maintable[[#This Row],[Product]],productcost[Product],productcost[Cost per unit])</f>
        <v>16.73</v>
      </c>
      <c r="G87" s="10">
        <f>maintable[[#This Row],[Revenue]]/maintable[[#This Row],[Units]]</f>
        <v>96.444444444444443</v>
      </c>
      <c r="H87">
        <f>maintable[[#This Row],[Cost per unit]]*maintable[[#This Row],[Units]]</f>
        <v>1355.13</v>
      </c>
      <c r="I87" s="5">
        <f>maintable[[#This Row],[Revenue]]-maintable[[#This Row],[Cost]]</f>
        <v>6456.87</v>
      </c>
    </row>
    <row r="88" spans="1:9" x14ac:dyDescent="0.2">
      <c r="A88" t="s">
        <v>39</v>
      </c>
      <c r="B88" t="s">
        <v>36</v>
      </c>
      <c r="C88" t="s">
        <v>18</v>
      </c>
      <c r="D88" s="1">
        <v>7693</v>
      </c>
      <c r="E88" s="2">
        <v>21</v>
      </c>
      <c r="F88">
        <f>_xll.XLOOKUP(maintable[[#This Row],[Product]],productcost[Product],productcost[Cost per unit])</f>
        <v>7.64</v>
      </c>
      <c r="G88" s="10">
        <f>maintable[[#This Row],[Revenue]]/maintable[[#This Row],[Units]]</f>
        <v>366.33333333333331</v>
      </c>
      <c r="H88">
        <f>maintable[[#This Row],[Cost per unit]]*maintable[[#This Row],[Units]]</f>
        <v>160.44</v>
      </c>
      <c r="I88" s="5">
        <f>maintable[[#This Row],[Revenue]]-maintable[[#This Row],[Cost]]</f>
        <v>7532.56</v>
      </c>
    </row>
    <row r="89" spans="1:9" x14ac:dyDescent="0.2">
      <c r="A89" t="s">
        <v>2</v>
      </c>
      <c r="B89" t="s">
        <v>35</v>
      </c>
      <c r="C89" t="s">
        <v>27</v>
      </c>
      <c r="D89" s="1">
        <v>973</v>
      </c>
      <c r="E89" s="2">
        <v>162</v>
      </c>
      <c r="F89">
        <f>_xll.XLOOKUP(maintable[[#This Row],[Product]],productcost[Product],productcost[Cost per unit])</f>
        <v>10.38</v>
      </c>
      <c r="G89" s="10">
        <f>maintable[[#This Row],[Revenue]]/maintable[[#This Row],[Units]]</f>
        <v>6.0061728395061724</v>
      </c>
      <c r="H89">
        <f>maintable[[#This Row],[Cost per unit]]*maintable[[#This Row],[Units]]</f>
        <v>1681.5600000000002</v>
      </c>
      <c r="I89" s="5">
        <f>maintable[[#This Row],[Revenue]]-maintable[[#This Row],[Cost]]</f>
        <v>-708.56000000000017</v>
      </c>
    </row>
    <row r="90" spans="1:9" x14ac:dyDescent="0.2">
      <c r="A90" t="s">
        <v>9</v>
      </c>
      <c r="B90" t="s">
        <v>34</v>
      </c>
      <c r="C90" t="s">
        <v>20</v>
      </c>
      <c r="D90" s="1">
        <v>567</v>
      </c>
      <c r="E90" s="2">
        <v>228</v>
      </c>
      <c r="F90">
        <f>_xll.XLOOKUP(maintable[[#This Row],[Product]],productcost[Product],productcost[Cost per unit])</f>
        <v>9</v>
      </c>
      <c r="G90" s="10">
        <f>maintable[[#This Row],[Revenue]]/maintable[[#This Row],[Units]]</f>
        <v>2.486842105263158</v>
      </c>
      <c r="H90">
        <f>maintable[[#This Row],[Cost per unit]]*maintable[[#This Row],[Units]]</f>
        <v>2052</v>
      </c>
      <c r="I90" s="5">
        <f>maintable[[#This Row],[Revenue]]-maintable[[#This Row],[Cost]]</f>
        <v>-1485</v>
      </c>
    </row>
    <row r="91" spans="1:9" x14ac:dyDescent="0.2">
      <c r="A91" t="s">
        <v>9</v>
      </c>
      <c r="B91" t="s">
        <v>35</v>
      </c>
      <c r="C91" t="s">
        <v>28</v>
      </c>
      <c r="D91" s="1">
        <v>2471</v>
      </c>
      <c r="E91" s="2">
        <v>342</v>
      </c>
      <c r="F91">
        <f>_xll.XLOOKUP(maintable[[#This Row],[Product]],productcost[Product],productcost[Cost per unit])</f>
        <v>7.16</v>
      </c>
      <c r="G91" s="10">
        <f>maintable[[#This Row],[Revenue]]/maintable[[#This Row],[Units]]</f>
        <v>7.2251461988304095</v>
      </c>
      <c r="H91">
        <f>maintable[[#This Row],[Cost per unit]]*maintable[[#This Row],[Units]]</f>
        <v>2448.7200000000003</v>
      </c>
      <c r="I91" s="5">
        <f>maintable[[#This Row],[Revenue]]-maintable[[#This Row],[Cost]]</f>
        <v>22.279999999999745</v>
      </c>
    </row>
    <row r="92" spans="1:9" x14ac:dyDescent="0.2">
      <c r="A92" t="s">
        <v>4</v>
      </c>
      <c r="B92" t="s">
        <v>37</v>
      </c>
      <c r="C92" t="s">
        <v>12</v>
      </c>
      <c r="D92" s="1">
        <v>7189</v>
      </c>
      <c r="E92" s="2">
        <v>54</v>
      </c>
      <c r="F92">
        <f>_xll.XLOOKUP(maintable[[#This Row],[Product]],productcost[Product],productcost[Cost per unit])</f>
        <v>9.33</v>
      </c>
      <c r="G92" s="10">
        <f>maintable[[#This Row],[Revenue]]/maintable[[#This Row],[Units]]</f>
        <v>133.12962962962962</v>
      </c>
      <c r="H92">
        <f>maintable[[#This Row],[Cost per unit]]*maintable[[#This Row],[Units]]</f>
        <v>503.82</v>
      </c>
      <c r="I92" s="5">
        <f>maintable[[#This Row],[Revenue]]-maintable[[#This Row],[Cost]]</f>
        <v>6685.18</v>
      </c>
    </row>
    <row r="93" spans="1:9" x14ac:dyDescent="0.2">
      <c r="A93" t="s">
        <v>40</v>
      </c>
      <c r="B93" t="s">
        <v>34</v>
      </c>
      <c r="C93" t="s">
        <v>27</v>
      </c>
      <c r="D93" s="1">
        <v>7455</v>
      </c>
      <c r="E93" s="2">
        <v>216</v>
      </c>
      <c r="F93">
        <f>_xll.XLOOKUP(maintable[[#This Row],[Product]],productcost[Product],productcost[Cost per unit])</f>
        <v>10.38</v>
      </c>
      <c r="G93" s="10">
        <f>maintable[[#This Row],[Revenue]]/maintable[[#This Row],[Units]]</f>
        <v>34.513888888888886</v>
      </c>
      <c r="H93">
        <f>maintable[[#This Row],[Cost per unit]]*maintable[[#This Row],[Units]]</f>
        <v>2242.0800000000004</v>
      </c>
      <c r="I93" s="5">
        <f>maintable[[#This Row],[Revenue]]-maintable[[#This Row],[Cost]]</f>
        <v>5212.92</v>
      </c>
    </row>
    <row r="94" spans="1:9" x14ac:dyDescent="0.2">
      <c r="A94" t="s">
        <v>2</v>
      </c>
      <c r="B94" t="s">
        <v>33</v>
      </c>
      <c r="C94" t="s">
        <v>25</v>
      </c>
      <c r="D94" s="1">
        <v>3108</v>
      </c>
      <c r="E94" s="2">
        <v>54</v>
      </c>
      <c r="F94">
        <f>_xll.XLOOKUP(maintable[[#This Row],[Product]],productcost[Product],productcost[Cost per unit])</f>
        <v>5.6</v>
      </c>
      <c r="G94" s="10">
        <f>maintable[[#This Row],[Revenue]]/maintable[[#This Row],[Units]]</f>
        <v>57.555555555555557</v>
      </c>
      <c r="H94">
        <f>maintable[[#This Row],[Cost per unit]]*maintable[[#This Row],[Units]]</f>
        <v>302.39999999999998</v>
      </c>
      <c r="I94" s="5">
        <f>maintable[[#This Row],[Revenue]]-maintable[[#This Row],[Cost]]</f>
        <v>2805.6</v>
      </c>
    </row>
    <row r="95" spans="1:9" x14ac:dyDescent="0.2">
      <c r="A95" t="s">
        <v>5</v>
      </c>
      <c r="B95" t="s">
        <v>37</v>
      </c>
      <c r="C95" t="s">
        <v>24</v>
      </c>
      <c r="D95" s="1">
        <v>469</v>
      </c>
      <c r="E95" s="2">
        <v>75</v>
      </c>
      <c r="F95">
        <f>_xll.XLOOKUP(maintable[[#This Row],[Product]],productcost[Product],productcost[Cost per unit])</f>
        <v>13.15</v>
      </c>
      <c r="G95" s="10">
        <f>maintable[[#This Row],[Revenue]]/maintable[[#This Row],[Units]]</f>
        <v>6.253333333333333</v>
      </c>
      <c r="H95">
        <f>maintable[[#This Row],[Cost per unit]]*maintable[[#This Row],[Units]]</f>
        <v>986.25</v>
      </c>
      <c r="I95" s="5">
        <f>maintable[[#This Row],[Revenue]]-maintable[[#This Row],[Cost]]</f>
        <v>-517.25</v>
      </c>
    </row>
    <row r="96" spans="1:9" x14ac:dyDescent="0.2">
      <c r="A96" t="s">
        <v>8</v>
      </c>
      <c r="B96" t="s">
        <v>36</v>
      </c>
      <c r="C96" t="s">
        <v>22</v>
      </c>
      <c r="D96" s="1">
        <v>2737</v>
      </c>
      <c r="E96" s="2">
        <v>93</v>
      </c>
      <c r="F96">
        <f>_xll.XLOOKUP(maintable[[#This Row],[Product]],productcost[Product],productcost[Cost per unit])</f>
        <v>6.49</v>
      </c>
      <c r="G96" s="10">
        <f>maintable[[#This Row],[Revenue]]/maintable[[#This Row],[Units]]</f>
        <v>29.43010752688172</v>
      </c>
      <c r="H96">
        <f>maintable[[#This Row],[Cost per unit]]*maintable[[#This Row],[Units]]</f>
        <v>603.57000000000005</v>
      </c>
      <c r="I96" s="5">
        <f>maintable[[#This Row],[Revenue]]-maintable[[#This Row],[Cost]]</f>
        <v>2133.4299999999998</v>
      </c>
    </row>
    <row r="97" spans="1:9" x14ac:dyDescent="0.2">
      <c r="A97" t="s">
        <v>8</v>
      </c>
      <c r="B97" t="s">
        <v>36</v>
      </c>
      <c r="C97" t="s">
        <v>24</v>
      </c>
      <c r="D97" s="1">
        <v>4305</v>
      </c>
      <c r="E97" s="2">
        <v>156</v>
      </c>
      <c r="F97">
        <f>_xll.XLOOKUP(maintable[[#This Row],[Product]],productcost[Product],productcost[Cost per unit])</f>
        <v>13.15</v>
      </c>
      <c r="G97" s="10">
        <f>maintable[[#This Row],[Revenue]]/maintable[[#This Row],[Units]]</f>
        <v>27.596153846153847</v>
      </c>
      <c r="H97">
        <f>maintable[[#This Row],[Cost per unit]]*maintable[[#This Row],[Units]]</f>
        <v>2051.4</v>
      </c>
      <c r="I97" s="5">
        <f>maintable[[#This Row],[Revenue]]-maintable[[#This Row],[Cost]]</f>
        <v>2253.6</v>
      </c>
    </row>
    <row r="98" spans="1:9" x14ac:dyDescent="0.2">
      <c r="A98" t="s">
        <v>8</v>
      </c>
      <c r="B98" t="s">
        <v>37</v>
      </c>
      <c r="C98" t="s">
        <v>16</v>
      </c>
      <c r="D98" s="1">
        <v>2408</v>
      </c>
      <c r="E98" s="2">
        <v>9</v>
      </c>
      <c r="F98">
        <f>_xll.XLOOKUP(maintable[[#This Row],[Product]],productcost[Product],productcost[Cost per unit])</f>
        <v>3.11</v>
      </c>
      <c r="G98" s="10">
        <f>maintable[[#This Row],[Revenue]]/maintable[[#This Row],[Units]]</f>
        <v>267.55555555555554</v>
      </c>
      <c r="H98">
        <f>maintable[[#This Row],[Cost per unit]]*maintable[[#This Row],[Units]]</f>
        <v>27.99</v>
      </c>
      <c r="I98" s="5">
        <f>maintable[[#This Row],[Revenue]]-maintable[[#This Row],[Cost]]</f>
        <v>2380.0100000000002</v>
      </c>
    </row>
    <row r="99" spans="1:9" x14ac:dyDescent="0.2">
      <c r="A99" t="s">
        <v>2</v>
      </c>
      <c r="B99" t="s">
        <v>35</v>
      </c>
      <c r="C99" t="s">
        <v>18</v>
      </c>
      <c r="D99" s="1">
        <v>1281</v>
      </c>
      <c r="E99" s="2">
        <v>18</v>
      </c>
      <c r="F99">
        <f>_xll.XLOOKUP(maintable[[#This Row],[Product]],productcost[Product],productcost[Cost per unit])</f>
        <v>7.64</v>
      </c>
      <c r="G99" s="10">
        <f>maintable[[#This Row],[Revenue]]/maintable[[#This Row],[Units]]</f>
        <v>71.166666666666671</v>
      </c>
      <c r="H99">
        <f>maintable[[#This Row],[Cost per unit]]*maintable[[#This Row],[Units]]</f>
        <v>137.51999999999998</v>
      </c>
      <c r="I99" s="5">
        <f>maintable[[#This Row],[Revenue]]-maintable[[#This Row],[Cost]]</f>
        <v>1143.48</v>
      </c>
    </row>
    <row r="100" spans="1:9" x14ac:dyDescent="0.2">
      <c r="A100" t="s">
        <v>39</v>
      </c>
      <c r="B100" t="s">
        <v>34</v>
      </c>
      <c r="C100" t="s">
        <v>31</v>
      </c>
      <c r="D100" s="1">
        <v>12348</v>
      </c>
      <c r="E100" s="2">
        <v>234</v>
      </c>
      <c r="F100">
        <f>_xll.XLOOKUP(maintable[[#This Row],[Product]],productcost[Product],productcost[Cost per unit])</f>
        <v>8.65</v>
      </c>
      <c r="G100" s="10">
        <f>maintable[[#This Row],[Revenue]]/maintable[[#This Row],[Units]]</f>
        <v>52.769230769230766</v>
      </c>
      <c r="H100">
        <f>maintable[[#This Row],[Cost per unit]]*maintable[[#This Row],[Units]]</f>
        <v>2024.1000000000001</v>
      </c>
      <c r="I100" s="5">
        <f>maintable[[#This Row],[Revenue]]-maintable[[#This Row],[Cost]]</f>
        <v>10323.9</v>
      </c>
    </row>
    <row r="101" spans="1:9" x14ac:dyDescent="0.2">
      <c r="A101" t="s">
        <v>2</v>
      </c>
      <c r="B101" t="s">
        <v>33</v>
      </c>
      <c r="C101" t="s">
        <v>27</v>
      </c>
      <c r="D101" s="1">
        <v>3689</v>
      </c>
      <c r="E101" s="2">
        <v>312</v>
      </c>
      <c r="F101">
        <f>_xll.XLOOKUP(maintable[[#This Row],[Product]],productcost[Product],productcost[Cost per unit])</f>
        <v>10.38</v>
      </c>
      <c r="G101" s="10">
        <f>maintable[[#This Row],[Revenue]]/maintable[[#This Row],[Units]]</f>
        <v>11.823717948717949</v>
      </c>
      <c r="H101">
        <f>maintable[[#This Row],[Cost per unit]]*maintable[[#This Row],[Units]]</f>
        <v>3238.5600000000004</v>
      </c>
      <c r="I101" s="5">
        <f>maintable[[#This Row],[Revenue]]-maintable[[#This Row],[Cost]]</f>
        <v>450.4399999999996</v>
      </c>
    </row>
    <row r="102" spans="1:9" x14ac:dyDescent="0.2">
      <c r="A102" t="s">
        <v>6</v>
      </c>
      <c r="B102" t="s">
        <v>35</v>
      </c>
      <c r="C102" t="s">
        <v>18</v>
      </c>
      <c r="D102" s="1">
        <v>2870</v>
      </c>
      <c r="E102" s="2">
        <v>300</v>
      </c>
      <c r="F102">
        <f>_xll.XLOOKUP(maintable[[#This Row],[Product]],productcost[Product],productcost[Cost per unit])</f>
        <v>7.64</v>
      </c>
      <c r="G102" s="10">
        <f>maintable[[#This Row],[Revenue]]/maintable[[#This Row],[Units]]</f>
        <v>9.5666666666666664</v>
      </c>
      <c r="H102">
        <f>maintable[[#This Row],[Cost per unit]]*maintable[[#This Row],[Units]]</f>
        <v>2292</v>
      </c>
      <c r="I102" s="5">
        <f>maintable[[#This Row],[Revenue]]-maintable[[#This Row],[Cost]]</f>
        <v>578</v>
      </c>
    </row>
    <row r="103" spans="1:9" x14ac:dyDescent="0.2">
      <c r="A103" t="s">
        <v>1</v>
      </c>
      <c r="B103" t="s">
        <v>35</v>
      </c>
      <c r="C103" t="s">
        <v>26</v>
      </c>
      <c r="D103" s="1">
        <v>798</v>
      </c>
      <c r="E103" s="2">
        <v>519</v>
      </c>
      <c r="F103">
        <f>_xll.XLOOKUP(maintable[[#This Row],[Product]],productcost[Product],productcost[Cost per unit])</f>
        <v>16.73</v>
      </c>
      <c r="G103" s="10">
        <f>maintable[[#This Row],[Revenue]]/maintable[[#This Row],[Units]]</f>
        <v>1.5375722543352601</v>
      </c>
      <c r="H103">
        <f>maintable[[#This Row],[Cost per unit]]*maintable[[#This Row],[Units]]</f>
        <v>8682.8700000000008</v>
      </c>
      <c r="I103" s="5">
        <f>maintable[[#This Row],[Revenue]]-maintable[[#This Row],[Cost]]</f>
        <v>-7884.8700000000008</v>
      </c>
    </row>
    <row r="104" spans="1:9" x14ac:dyDescent="0.2">
      <c r="A104" t="s">
        <v>40</v>
      </c>
      <c r="B104" t="s">
        <v>36</v>
      </c>
      <c r="C104" t="s">
        <v>20</v>
      </c>
      <c r="D104" s="1">
        <v>2933</v>
      </c>
      <c r="E104" s="2">
        <v>9</v>
      </c>
      <c r="F104">
        <f>_xll.XLOOKUP(maintable[[#This Row],[Product]],productcost[Product],productcost[Cost per unit])</f>
        <v>9</v>
      </c>
      <c r="G104" s="10">
        <f>maintable[[#This Row],[Revenue]]/maintable[[#This Row],[Units]]</f>
        <v>325.88888888888891</v>
      </c>
      <c r="H104">
        <f>maintable[[#This Row],[Cost per unit]]*maintable[[#This Row],[Units]]</f>
        <v>81</v>
      </c>
      <c r="I104" s="5">
        <f>maintable[[#This Row],[Revenue]]-maintable[[#This Row],[Cost]]</f>
        <v>2852</v>
      </c>
    </row>
    <row r="105" spans="1:9" x14ac:dyDescent="0.2">
      <c r="A105" t="s">
        <v>4</v>
      </c>
      <c r="B105" t="s">
        <v>34</v>
      </c>
      <c r="C105" t="s">
        <v>3</v>
      </c>
      <c r="D105" s="1">
        <v>2744</v>
      </c>
      <c r="E105" s="2">
        <v>9</v>
      </c>
      <c r="F105">
        <f>_xll.XLOOKUP(maintable[[#This Row],[Product]],productcost[Product],productcost[Cost per unit])</f>
        <v>11.88</v>
      </c>
      <c r="G105" s="10">
        <f>maintable[[#This Row],[Revenue]]/maintable[[#This Row],[Units]]</f>
        <v>304.88888888888891</v>
      </c>
      <c r="H105">
        <f>maintable[[#This Row],[Cost per unit]]*maintable[[#This Row],[Units]]</f>
        <v>106.92</v>
      </c>
      <c r="I105" s="5">
        <f>maintable[[#This Row],[Revenue]]-maintable[[#This Row],[Cost]]</f>
        <v>2637.08</v>
      </c>
    </row>
    <row r="106" spans="1:9" x14ac:dyDescent="0.2">
      <c r="A106" t="s">
        <v>39</v>
      </c>
      <c r="B106" t="s">
        <v>35</v>
      </c>
      <c r="C106" t="s">
        <v>32</v>
      </c>
      <c r="D106" s="1">
        <v>9772</v>
      </c>
      <c r="E106" s="2">
        <v>90</v>
      </c>
      <c r="F106">
        <f>_xll.XLOOKUP(maintable[[#This Row],[Product]],productcost[Product],productcost[Cost per unit])</f>
        <v>12.37</v>
      </c>
      <c r="G106" s="10">
        <f>maintable[[#This Row],[Revenue]]/maintable[[#This Row],[Units]]</f>
        <v>108.57777777777778</v>
      </c>
      <c r="H106">
        <f>maintable[[#This Row],[Cost per unit]]*maintable[[#This Row],[Units]]</f>
        <v>1113.3</v>
      </c>
      <c r="I106" s="5">
        <f>maintable[[#This Row],[Revenue]]-maintable[[#This Row],[Cost]]</f>
        <v>8658.7000000000007</v>
      </c>
    </row>
    <row r="107" spans="1:9" x14ac:dyDescent="0.2">
      <c r="A107" t="s">
        <v>6</v>
      </c>
      <c r="B107" t="s">
        <v>33</v>
      </c>
      <c r="C107" t="s">
        <v>24</v>
      </c>
      <c r="D107" s="1">
        <v>1568</v>
      </c>
      <c r="E107" s="2">
        <v>96</v>
      </c>
      <c r="F107">
        <f>_xll.XLOOKUP(maintable[[#This Row],[Product]],productcost[Product],productcost[Cost per unit])</f>
        <v>13.15</v>
      </c>
      <c r="G107" s="10">
        <f>maintable[[#This Row],[Revenue]]/maintable[[#This Row],[Units]]</f>
        <v>16.333333333333332</v>
      </c>
      <c r="H107">
        <f>maintable[[#This Row],[Cost per unit]]*maintable[[#This Row],[Units]]</f>
        <v>1262.4000000000001</v>
      </c>
      <c r="I107" s="5">
        <f>maintable[[#This Row],[Revenue]]-maintable[[#This Row],[Cost]]</f>
        <v>305.59999999999991</v>
      </c>
    </row>
    <row r="108" spans="1:9" x14ac:dyDescent="0.2">
      <c r="A108" t="s">
        <v>1</v>
      </c>
      <c r="B108" t="s">
        <v>35</v>
      </c>
      <c r="C108" t="s">
        <v>15</v>
      </c>
      <c r="D108" s="1">
        <v>11417</v>
      </c>
      <c r="E108" s="2">
        <v>21</v>
      </c>
      <c r="F108">
        <f>_xll.XLOOKUP(maintable[[#This Row],[Product]],productcost[Product],productcost[Cost per unit])</f>
        <v>8.7899999999999991</v>
      </c>
      <c r="G108" s="10">
        <f>maintable[[#This Row],[Revenue]]/maintable[[#This Row],[Units]]</f>
        <v>543.66666666666663</v>
      </c>
      <c r="H108">
        <f>maintable[[#This Row],[Cost per unit]]*maintable[[#This Row],[Units]]</f>
        <v>184.58999999999997</v>
      </c>
      <c r="I108" s="5">
        <f>maintable[[#This Row],[Revenue]]-maintable[[#This Row],[Cost]]</f>
        <v>11232.41</v>
      </c>
    </row>
    <row r="109" spans="1:9" x14ac:dyDescent="0.2">
      <c r="A109" t="s">
        <v>39</v>
      </c>
      <c r="B109" t="s">
        <v>33</v>
      </c>
      <c r="C109" t="s">
        <v>25</v>
      </c>
      <c r="D109" s="1">
        <v>6748</v>
      </c>
      <c r="E109" s="2">
        <v>48</v>
      </c>
      <c r="F109">
        <f>_xll.XLOOKUP(maintable[[#This Row],[Product]],productcost[Product],productcost[Cost per unit])</f>
        <v>5.6</v>
      </c>
      <c r="G109" s="10">
        <f>maintable[[#This Row],[Revenue]]/maintable[[#This Row],[Units]]</f>
        <v>140.58333333333334</v>
      </c>
      <c r="H109">
        <f>maintable[[#This Row],[Cost per unit]]*maintable[[#This Row],[Units]]</f>
        <v>268.79999999999995</v>
      </c>
      <c r="I109" s="5">
        <f>maintable[[#This Row],[Revenue]]-maintable[[#This Row],[Cost]]</f>
        <v>6479.2</v>
      </c>
    </row>
    <row r="110" spans="1:9" x14ac:dyDescent="0.2">
      <c r="A110" t="s">
        <v>9</v>
      </c>
      <c r="B110" t="s">
        <v>35</v>
      </c>
      <c r="C110" t="s">
        <v>26</v>
      </c>
      <c r="D110" s="1">
        <v>1407</v>
      </c>
      <c r="E110" s="2">
        <v>72</v>
      </c>
      <c r="F110">
        <f>_xll.XLOOKUP(maintable[[#This Row],[Product]],productcost[Product],productcost[Cost per unit])</f>
        <v>16.73</v>
      </c>
      <c r="G110" s="10">
        <f>maintable[[#This Row],[Revenue]]/maintable[[#This Row],[Units]]</f>
        <v>19.541666666666668</v>
      </c>
      <c r="H110">
        <f>maintable[[#This Row],[Cost per unit]]*maintable[[#This Row],[Units]]</f>
        <v>1204.56</v>
      </c>
      <c r="I110" s="5">
        <f>maintable[[#This Row],[Revenue]]-maintable[[#This Row],[Cost]]</f>
        <v>202.44000000000005</v>
      </c>
    </row>
    <row r="111" spans="1:9" x14ac:dyDescent="0.2">
      <c r="A111" t="s">
        <v>7</v>
      </c>
      <c r="B111" t="s">
        <v>34</v>
      </c>
      <c r="C111" t="s">
        <v>28</v>
      </c>
      <c r="D111" s="1">
        <v>2023</v>
      </c>
      <c r="E111" s="2">
        <v>168</v>
      </c>
      <c r="F111">
        <f>_xll.XLOOKUP(maintable[[#This Row],[Product]],productcost[Product],productcost[Cost per unit])</f>
        <v>7.16</v>
      </c>
      <c r="G111" s="10">
        <f>maintable[[#This Row],[Revenue]]/maintable[[#This Row],[Units]]</f>
        <v>12.041666666666666</v>
      </c>
      <c r="H111">
        <f>maintable[[#This Row],[Cost per unit]]*maintable[[#This Row],[Units]]</f>
        <v>1202.8800000000001</v>
      </c>
      <c r="I111" s="5">
        <f>maintable[[#This Row],[Revenue]]-maintable[[#This Row],[Cost]]</f>
        <v>820.11999999999989</v>
      </c>
    </row>
    <row r="112" spans="1:9" x14ac:dyDescent="0.2">
      <c r="A112" t="s">
        <v>4</v>
      </c>
      <c r="B112" t="s">
        <v>38</v>
      </c>
      <c r="C112" t="s">
        <v>25</v>
      </c>
      <c r="D112" s="1">
        <v>5236</v>
      </c>
      <c r="E112" s="2">
        <v>51</v>
      </c>
      <c r="F112">
        <f>_xll.XLOOKUP(maintable[[#This Row],[Product]],productcost[Product],productcost[Cost per unit])</f>
        <v>5.6</v>
      </c>
      <c r="G112" s="10">
        <f>maintable[[#This Row],[Revenue]]/maintable[[#This Row],[Units]]</f>
        <v>102.66666666666667</v>
      </c>
      <c r="H112">
        <f>maintable[[#This Row],[Cost per unit]]*maintable[[#This Row],[Units]]</f>
        <v>285.59999999999997</v>
      </c>
      <c r="I112" s="5">
        <f>maintable[[#This Row],[Revenue]]-maintable[[#This Row],[Cost]]</f>
        <v>4950.3999999999996</v>
      </c>
    </row>
    <row r="113" spans="1:9" x14ac:dyDescent="0.2">
      <c r="A113" t="s">
        <v>40</v>
      </c>
      <c r="B113" t="s">
        <v>35</v>
      </c>
      <c r="C113" t="s">
        <v>18</v>
      </c>
      <c r="D113" s="1">
        <v>1925</v>
      </c>
      <c r="E113" s="2">
        <v>192</v>
      </c>
      <c r="F113">
        <f>_xll.XLOOKUP(maintable[[#This Row],[Product]],productcost[Product],productcost[Cost per unit])</f>
        <v>7.64</v>
      </c>
      <c r="G113" s="10">
        <f>maintable[[#This Row],[Revenue]]/maintable[[#This Row],[Units]]</f>
        <v>10.026041666666666</v>
      </c>
      <c r="H113">
        <f>maintable[[#This Row],[Cost per unit]]*maintable[[#This Row],[Units]]</f>
        <v>1466.8799999999999</v>
      </c>
      <c r="I113" s="5">
        <f>maintable[[#This Row],[Revenue]]-maintable[[#This Row],[Cost]]</f>
        <v>458.12000000000012</v>
      </c>
    </row>
    <row r="114" spans="1:9" x14ac:dyDescent="0.2">
      <c r="A114" t="s">
        <v>6</v>
      </c>
      <c r="B114" t="s">
        <v>36</v>
      </c>
      <c r="C114" t="s">
        <v>13</v>
      </c>
      <c r="D114" s="1">
        <v>6608</v>
      </c>
      <c r="E114" s="2">
        <v>225</v>
      </c>
      <c r="F114">
        <f>_xll.XLOOKUP(maintable[[#This Row],[Product]],productcost[Product],productcost[Cost per unit])</f>
        <v>11.7</v>
      </c>
      <c r="G114" s="10">
        <f>maintable[[#This Row],[Revenue]]/maintable[[#This Row],[Units]]</f>
        <v>29.36888888888889</v>
      </c>
      <c r="H114">
        <f>maintable[[#This Row],[Cost per unit]]*maintable[[#This Row],[Units]]</f>
        <v>2632.5</v>
      </c>
      <c r="I114" s="5">
        <f>maintable[[#This Row],[Revenue]]-maintable[[#This Row],[Cost]]</f>
        <v>3975.5</v>
      </c>
    </row>
    <row r="115" spans="1:9" x14ac:dyDescent="0.2">
      <c r="A115" t="s">
        <v>5</v>
      </c>
      <c r="B115" t="s">
        <v>33</v>
      </c>
      <c r="C115" t="s">
        <v>25</v>
      </c>
      <c r="D115" s="1">
        <v>8008</v>
      </c>
      <c r="E115" s="2">
        <v>456</v>
      </c>
      <c r="F115">
        <f>_xll.XLOOKUP(maintable[[#This Row],[Product]],productcost[Product],productcost[Cost per unit])</f>
        <v>5.6</v>
      </c>
      <c r="G115" s="10">
        <f>maintable[[#This Row],[Revenue]]/maintable[[#This Row],[Units]]</f>
        <v>17.561403508771932</v>
      </c>
      <c r="H115">
        <f>maintable[[#This Row],[Cost per unit]]*maintable[[#This Row],[Units]]</f>
        <v>2553.6</v>
      </c>
      <c r="I115" s="5">
        <f>maintable[[#This Row],[Revenue]]-maintable[[#This Row],[Cost]]</f>
        <v>5454.4</v>
      </c>
    </row>
    <row r="116" spans="1:9" x14ac:dyDescent="0.2">
      <c r="A116" t="s">
        <v>9</v>
      </c>
      <c r="B116" t="s">
        <v>33</v>
      </c>
      <c r="C116" t="s">
        <v>24</v>
      </c>
      <c r="D116" s="1">
        <v>1428</v>
      </c>
      <c r="E116" s="2">
        <v>93</v>
      </c>
      <c r="F116">
        <f>_xll.XLOOKUP(maintable[[#This Row],[Product]],productcost[Product],productcost[Cost per unit])</f>
        <v>13.15</v>
      </c>
      <c r="G116" s="10">
        <f>maintable[[#This Row],[Revenue]]/maintable[[#This Row],[Units]]</f>
        <v>15.35483870967742</v>
      </c>
      <c r="H116">
        <f>maintable[[#This Row],[Cost per unit]]*maintable[[#This Row],[Units]]</f>
        <v>1222.95</v>
      </c>
      <c r="I116" s="5">
        <f>maintable[[#This Row],[Revenue]]-maintable[[#This Row],[Cost]]</f>
        <v>205.04999999999995</v>
      </c>
    </row>
    <row r="117" spans="1:9" x14ac:dyDescent="0.2">
      <c r="A117" t="s">
        <v>5</v>
      </c>
      <c r="B117" t="s">
        <v>33</v>
      </c>
      <c r="C117" t="s">
        <v>3</v>
      </c>
      <c r="D117" s="1">
        <v>525</v>
      </c>
      <c r="E117" s="2">
        <v>48</v>
      </c>
      <c r="F117">
        <f>_xll.XLOOKUP(maintable[[#This Row],[Product]],productcost[Product],productcost[Cost per unit])</f>
        <v>11.88</v>
      </c>
      <c r="G117" s="10">
        <f>maintable[[#This Row],[Revenue]]/maintable[[#This Row],[Units]]</f>
        <v>10.9375</v>
      </c>
      <c r="H117">
        <f>maintable[[#This Row],[Cost per unit]]*maintable[[#This Row],[Units]]</f>
        <v>570.24</v>
      </c>
      <c r="I117" s="5">
        <f>maintable[[#This Row],[Revenue]]-maintable[[#This Row],[Cost]]</f>
        <v>-45.240000000000009</v>
      </c>
    </row>
    <row r="118" spans="1:9" x14ac:dyDescent="0.2">
      <c r="A118" t="s">
        <v>5</v>
      </c>
      <c r="B118" t="s">
        <v>36</v>
      </c>
      <c r="C118" t="s">
        <v>17</v>
      </c>
      <c r="D118" s="1">
        <v>1505</v>
      </c>
      <c r="E118" s="2">
        <v>102</v>
      </c>
      <c r="F118">
        <f>_xll.XLOOKUP(maintable[[#This Row],[Product]],productcost[Product],productcost[Cost per unit])</f>
        <v>6.47</v>
      </c>
      <c r="G118" s="10">
        <f>maintable[[#This Row],[Revenue]]/maintable[[#This Row],[Units]]</f>
        <v>14.754901960784315</v>
      </c>
      <c r="H118">
        <f>maintable[[#This Row],[Cost per unit]]*maintable[[#This Row],[Units]]</f>
        <v>659.93999999999994</v>
      </c>
      <c r="I118" s="5">
        <f>maintable[[#This Row],[Revenue]]-maintable[[#This Row],[Cost]]</f>
        <v>845.06000000000006</v>
      </c>
    </row>
    <row r="119" spans="1:9" x14ac:dyDescent="0.2">
      <c r="A119" t="s">
        <v>6</v>
      </c>
      <c r="B119" t="s">
        <v>34</v>
      </c>
      <c r="C119" t="s">
        <v>29</v>
      </c>
      <c r="D119" s="1">
        <v>6755</v>
      </c>
      <c r="E119" s="2">
        <v>252</v>
      </c>
      <c r="F119">
        <f>_xll.XLOOKUP(maintable[[#This Row],[Product]],productcost[Product],productcost[Cost per unit])</f>
        <v>14.49</v>
      </c>
      <c r="G119" s="10">
        <f>maintable[[#This Row],[Revenue]]/maintable[[#This Row],[Units]]</f>
        <v>26.805555555555557</v>
      </c>
      <c r="H119">
        <f>maintable[[#This Row],[Cost per unit]]*maintable[[#This Row],[Units]]</f>
        <v>3651.48</v>
      </c>
      <c r="I119" s="5">
        <f>maintable[[#This Row],[Revenue]]-maintable[[#This Row],[Cost]]</f>
        <v>3103.52</v>
      </c>
    </row>
    <row r="120" spans="1:9" x14ac:dyDescent="0.2">
      <c r="A120" t="s">
        <v>1</v>
      </c>
      <c r="B120" t="s">
        <v>36</v>
      </c>
      <c r="C120" t="s">
        <v>17</v>
      </c>
      <c r="D120" s="1">
        <v>11571</v>
      </c>
      <c r="E120" s="2">
        <v>138</v>
      </c>
      <c r="F120">
        <f>_xll.XLOOKUP(maintable[[#This Row],[Product]],productcost[Product],productcost[Cost per unit])</f>
        <v>6.47</v>
      </c>
      <c r="G120" s="10">
        <f>maintable[[#This Row],[Revenue]]/maintable[[#This Row],[Units]]</f>
        <v>83.847826086956516</v>
      </c>
      <c r="H120">
        <f>maintable[[#This Row],[Cost per unit]]*maintable[[#This Row],[Units]]</f>
        <v>892.86</v>
      </c>
      <c r="I120" s="5">
        <f>maintable[[#This Row],[Revenue]]-maintable[[#This Row],[Cost]]</f>
        <v>10678.14</v>
      </c>
    </row>
    <row r="121" spans="1:9" x14ac:dyDescent="0.2">
      <c r="A121" t="s">
        <v>39</v>
      </c>
      <c r="B121" t="s">
        <v>37</v>
      </c>
      <c r="C121" t="s">
        <v>24</v>
      </c>
      <c r="D121" s="1">
        <v>2541</v>
      </c>
      <c r="E121" s="2">
        <v>90</v>
      </c>
      <c r="F121">
        <f>_xll.XLOOKUP(maintable[[#This Row],[Product]],productcost[Product],productcost[Cost per unit])</f>
        <v>13.15</v>
      </c>
      <c r="G121" s="10">
        <f>maintable[[#This Row],[Revenue]]/maintable[[#This Row],[Units]]</f>
        <v>28.233333333333334</v>
      </c>
      <c r="H121">
        <f>maintable[[#This Row],[Cost per unit]]*maintable[[#This Row],[Units]]</f>
        <v>1183.5</v>
      </c>
      <c r="I121" s="5">
        <f>maintable[[#This Row],[Revenue]]-maintable[[#This Row],[Cost]]</f>
        <v>1357.5</v>
      </c>
    </row>
    <row r="122" spans="1:9" x14ac:dyDescent="0.2">
      <c r="A122" t="s">
        <v>40</v>
      </c>
      <c r="B122" t="s">
        <v>36</v>
      </c>
      <c r="C122" t="s">
        <v>29</v>
      </c>
      <c r="D122" s="1">
        <v>1526</v>
      </c>
      <c r="E122" s="2">
        <v>240</v>
      </c>
      <c r="F122">
        <f>_xll.XLOOKUP(maintable[[#This Row],[Product]],productcost[Product],productcost[Cost per unit])</f>
        <v>14.49</v>
      </c>
      <c r="G122" s="10">
        <f>maintable[[#This Row],[Revenue]]/maintable[[#This Row],[Units]]</f>
        <v>6.3583333333333334</v>
      </c>
      <c r="H122">
        <f>maintable[[#This Row],[Cost per unit]]*maintable[[#This Row],[Units]]</f>
        <v>3477.6</v>
      </c>
      <c r="I122" s="5">
        <f>maintable[[#This Row],[Revenue]]-maintable[[#This Row],[Cost]]</f>
        <v>-1951.6</v>
      </c>
    </row>
    <row r="123" spans="1:9" x14ac:dyDescent="0.2">
      <c r="A123" t="s">
        <v>39</v>
      </c>
      <c r="B123" t="s">
        <v>37</v>
      </c>
      <c r="C123" t="s">
        <v>3</v>
      </c>
      <c r="D123" s="1">
        <v>6125</v>
      </c>
      <c r="E123" s="2">
        <v>102</v>
      </c>
      <c r="F123">
        <f>_xll.XLOOKUP(maintable[[#This Row],[Product]],productcost[Product],productcost[Cost per unit])</f>
        <v>11.88</v>
      </c>
      <c r="G123" s="10">
        <f>maintable[[#This Row],[Revenue]]/maintable[[#This Row],[Units]]</f>
        <v>60.049019607843135</v>
      </c>
      <c r="H123">
        <f>maintable[[#This Row],[Cost per unit]]*maintable[[#This Row],[Units]]</f>
        <v>1211.76</v>
      </c>
      <c r="I123" s="5">
        <f>maintable[[#This Row],[Revenue]]-maintable[[#This Row],[Cost]]</f>
        <v>4913.24</v>
      </c>
    </row>
    <row r="124" spans="1:9" x14ac:dyDescent="0.2">
      <c r="A124" t="s">
        <v>40</v>
      </c>
      <c r="B124" t="s">
        <v>34</v>
      </c>
      <c r="C124" t="s">
        <v>26</v>
      </c>
      <c r="D124" s="1">
        <v>847</v>
      </c>
      <c r="E124" s="2">
        <v>129</v>
      </c>
      <c r="F124">
        <f>_xll.XLOOKUP(maintable[[#This Row],[Product]],productcost[Product],productcost[Cost per unit])</f>
        <v>16.73</v>
      </c>
      <c r="G124" s="10">
        <f>maintable[[#This Row],[Revenue]]/maintable[[#This Row],[Units]]</f>
        <v>6.5658914728682172</v>
      </c>
      <c r="H124">
        <f>maintable[[#This Row],[Cost per unit]]*maintable[[#This Row],[Units]]</f>
        <v>2158.17</v>
      </c>
      <c r="I124" s="5">
        <f>maintable[[#This Row],[Revenue]]-maintable[[#This Row],[Cost]]</f>
        <v>-1311.17</v>
      </c>
    </row>
    <row r="125" spans="1:9" x14ac:dyDescent="0.2">
      <c r="A125" t="s">
        <v>7</v>
      </c>
      <c r="B125" t="s">
        <v>34</v>
      </c>
      <c r="C125" t="s">
        <v>26</v>
      </c>
      <c r="D125" s="1">
        <v>4753</v>
      </c>
      <c r="E125" s="2">
        <v>300</v>
      </c>
      <c r="F125">
        <f>_xll.XLOOKUP(maintable[[#This Row],[Product]],productcost[Product],productcost[Cost per unit])</f>
        <v>16.73</v>
      </c>
      <c r="G125" s="10">
        <f>maintable[[#This Row],[Revenue]]/maintable[[#This Row],[Units]]</f>
        <v>15.843333333333334</v>
      </c>
      <c r="H125">
        <f>maintable[[#This Row],[Cost per unit]]*maintable[[#This Row],[Units]]</f>
        <v>5019</v>
      </c>
      <c r="I125" s="5">
        <f>maintable[[#This Row],[Revenue]]-maintable[[#This Row],[Cost]]</f>
        <v>-266</v>
      </c>
    </row>
    <row r="126" spans="1:9" x14ac:dyDescent="0.2">
      <c r="A126" t="s">
        <v>5</v>
      </c>
      <c r="B126" t="s">
        <v>37</v>
      </c>
      <c r="C126" t="s">
        <v>32</v>
      </c>
      <c r="D126" s="1">
        <v>959</v>
      </c>
      <c r="E126" s="2">
        <v>135</v>
      </c>
      <c r="F126">
        <f>_xll.XLOOKUP(maintable[[#This Row],[Product]],productcost[Product],productcost[Cost per unit])</f>
        <v>12.37</v>
      </c>
      <c r="G126" s="10">
        <f>maintable[[#This Row],[Revenue]]/maintable[[#This Row],[Units]]</f>
        <v>7.1037037037037036</v>
      </c>
      <c r="H126">
        <f>maintable[[#This Row],[Cost per unit]]*maintable[[#This Row],[Units]]</f>
        <v>1669.9499999999998</v>
      </c>
      <c r="I126" s="5">
        <f>maintable[[#This Row],[Revenue]]-maintable[[#This Row],[Cost]]</f>
        <v>-710.94999999999982</v>
      </c>
    </row>
    <row r="127" spans="1:9" x14ac:dyDescent="0.2">
      <c r="A127" t="s">
        <v>6</v>
      </c>
      <c r="B127" t="s">
        <v>34</v>
      </c>
      <c r="C127" t="s">
        <v>23</v>
      </c>
      <c r="D127" s="1">
        <v>2793</v>
      </c>
      <c r="E127" s="2">
        <v>114</v>
      </c>
      <c r="F127">
        <f>_xll.XLOOKUP(maintable[[#This Row],[Product]],productcost[Product],productcost[Cost per unit])</f>
        <v>4.97</v>
      </c>
      <c r="G127" s="10">
        <f>maintable[[#This Row],[Revenue]]/maintable[[#This Row],[Units]]</f>
        <v>24.5</v>
      </c>
      <c r="H127">
        <f>maintable[[#This Row],[Cost per unit]]*maintable[[#This Row],[Units]]</f>
        <v>566.57999999999993</v>
      </c>
      <c r="I127" s="5">
        <f>maintable[[#This Row],[Revenue]]-maintable[[#This Row],[Cost]]</f>
        <v>2226.42</v>
      </c>
    </row>
    <row r="128" spans="1:9" x14ac:dyDescent="0.2">
      <c r="A128" t="s">
        <v>6</v>
      </c>
      <c r="B128" t="s">
        <v>34</v>
      </c>
      <c r="C128" t="s">
        <v>13</v>
      </c>
      <c r="D128" s="1">
        <v>4606</v>
      </c>
      <c r="E128" s="2">
        <v>63</v>
      </c>
      <c r="F128">
        <f>_xll.XLOOKUP(maintable[[#This Row],[Product]],productcost[Product],productcost[Cost per unit])</f>
        <v>11.7</v>
      </c>
      <c r="G128" s="10">
        <f>maintable[[#This Row],[Revenue]]/maintable[[#This Row],[Units]]</f>
        <v>73.111111111111114</v>
      </c>
      <c r="H128">
        <f>maintable[[#This Row],[Cost per unit]]*maintable[[#This Row],[Units]]</f>
        <v>737.09999999999991</v>
      </c>
      <c r="I128" s="5">
        <f>maintable[[#This Row],[Revenue]]-maintable[[#This Row],[Cost]]</f>
        <v>3868.9</v>
      </c>
    </row>
    <row r="129" spans="1:9" x14ac:dyDescent="0.2">
      <c r="A129" t="s">
        <v>6</v>
      </c>
      <c r="B129" t="s">
        <v>35</v>
      </c>
      <c r="C129" t="s">
        <v>28</v>
      </c>
      <c r="D129" s="1">
        <v>5551</v>
      </c>
      <c r="E129" s="2">
        <v>252</v>
      </c>
      <c r="F129">
        <f>_xll.XLOOKUP(maintable[[#This Row],[Product]],productcost[Product],productcost[Cost per unit])</f>
        <v>7.16</v>
      </c>
      <c r="G129" s="10">
        <f>maintable[[#This Row],[Revenue]]/maintable[[#This Row],[Units]]</f>
        <v>22.027777777777779</v>
      </c>
      <c r="H129">
        <f>maintable[[#This Row],[Cost per unit]]*maintable[[#This Row],[Units]]</f>
        <v>1804.32</v>
      </c>
      <c r="I129" s="5">
        <f>maintable[[#This Row],[Revenue]]-maintable[[#This Row],[Cost]]</f>
        <v>3746.6800000000003</v>
      </c>
    </row>
    <row r="130" spans="1:9" x14ac:dyDescent="0.2">
      <c r="A130" t="s">
        <v>9</v>
      </c>
      <c r="B130" t="s">
        <v>35</v>
      </c>
      <c r="C130" t="s">
        <v>31</v>
      </c>
      <c r="D130" s="1">
        <v>6657</v>
      </c>
      <c r="E130" s="2">
        <v>303</v>
      </c>
      <c r="F130">
        <f>_xll.XLOOKUP(maintable[[#This Row],[Product]],productcost[Product],productcost[Cost per unit])</f>
        <v>8.65</v>
      </c>
      <c r="G130" s="10">
        <f>maintable[[#This Row],[Revenue]]/maintable[[#This Row],[Units]]</f>
        <v>21.970297029702969</v>
      </c>
      <c r="H130">
        <f>maintable[[#This Row],[Cost per unit]]*maintable[[#This Row],[Units]]</f>
        <v>2620.9500000000003</v>
      </c>
      <c r="I130" s="5">
        <f>maintable[[#This Row],[Revenue]]-maintable[[#This Row],[Cost]]</f>
        <v>4036.0499999999997</v>
      </c>
    </row>
    <row r="131" spans="1:9" x14ac:dyDescent="0.2">
      <c r="A131" t="s">
        <v>6</v>
      </c>
      <c r="B131" t="s">
        <v>38</v>
      </c>
      <c r="C131" t="s">
        <v>16</v>
      </c>
      <c r="D131" s="1">
        <v>4438</v>
      </c>
      <c r="E131" s="2">
        <v>246</v>
      </c>
      <c r="F131">
        <f>_xll.XLOOKUP(maintable[[#This Row],[Product]],productcost[Product],productcost[Cost per unit])</f>
        <v>3.11</v>
      </c>
      <c r="G131" s="10">
        <f>maintable[[#This Row],[Revenue]]/maintable[[#This Row],[Units]]</f>
        <v>18.040650406504064</v>
      </c>
      <c r="H131">
        <f>maintable[[#This Row],[Cost per unit]]*maintable[[#This Row],[Units]]</f>
        <v>765.06</v>
      </c>
      <c r="I131" s="5">
        <f>maintable[[#This Row],[Revenue]]-maintable[[#This Row],[Cost]]</f>
        <v>3672.94</v>
      </c>
    </row>
    <row r="132" spans="1:9" x14ac:dyDescent="0.2">
      <c r="A132" t="s">
        <v>7</v>
      </c>
      <c r="B132" t="s">
        <v>37</v>
      </c>
      <c r="C132" t="s">
        <v>21</v>
      </c>
      <c r="D132" s="1">
        <v>168</v>
      </c>
      <c r="E132" s="2">
        <v>84</v>
      </c>
      <c r="F132">
        <f>_xll.XLOOKUP(maintable[[#This Row],[Product]],productcost[Product],productcost[Cost per unit])</f>
        <v>9.77</v>
      </c>
      <c r="G132" s="10">
        <f>maintable[[#This Row],[Revenue]]/maintable[[#This Row],[Units]]</f>
        <v>2</v>
      </c>
      <c r="H132">
        <f>maintable[[#This Row],[Cost per unit]]*maintable[[#This Row],[Units]]</f>
        <v>820.68</v>
      </c>
      <c r="I132" s="5">
        <f>maintable[[#This Row],[Revenue]]-maintable[[#This Row],[Cost]]</f>
        <v>-652.67999999999995</v>
      </c>
    </row>
    <row r="133" spans="1:9" x14ac:dyDescent="0.2">
      <c r="A133" t="s">
        <v>6</v>
      </c>
      <c r="B133" t="s">
        <v>33</v>
      </c>
      <c r="C133" t="s">
        <v>16</v>
      </c>
      <c r="D133" s="1">
        <v>7777</v>
      </c>
      <c r="E133" s="2">
        <v>39</v>
      </c>
      <c r="F133">
        <f>_xll.XLOOKUP(maintable[[#This Row],[Product]],productcost[Product],productcost[Cost per unit])</f>
        <v>3.11</v>
      </c>
      <c r="G133" s="10">
        <f>maintable[[#This Row],[Revenue]]/maintable[[#This Row],[Units]]</f>
        <v>199.41025641025641</v>
      </c>
      <c r="H133">
        <f>maintable[[#This Row],[Cost per unit]]*maintable[[#This Row],[Units]]</f>
        <v>121.28999999999999</v>
      </c>
      <c r="I133" s="5">
        <f>maintable[[#This Row],[Revenue]]-maintable[[#This Row],[Cost]]</f>
        <v>7655.71</v>
      </c>
    </row>
    <row r="134" spans="1:9" x14ac:dyDescent="0.2">
      <c r="A134" t="s">
        <v>4</v>
      </c>
      <c r="B134" t="s">
        <v>35</v>
      </c>
      <c r="C134" t="s">
        <v>16</v>
      </c>
      <c r="D134" s="1">
        <v>3339</v>
      </c>
      <c r="E134" s="2">
        <v>348</v>
      </c>
      <c r="F134">
        <f>_xll.XLOOKUP(maintable[[#This Row],[Product]],productcost[Product],productcost[Cost per unit])</f>
        <v>3.11</v>
      </c>
      <c r="G134" s="10">
        <f>maintable[[#This Row],[Revenue]]/maintable[[#This Row],[Units]]</f>
        <v>9.5948275862068968</v>
      </c>
      <c r="H134">
        <f>maintable[[#This Row],[Cost per unit]]*maintable[[#This Row],[Units]]</f>
        <v>1082.28</v>
      </c>
      <c r="I134" s="5">
        <f>maintable[[#This Row],[Revenue]]-maintable[[#This Row],[Cost]]</f>
        <v>2256.7200000000003</v>
      </c>
    </row>
    <row r="135" spans="1:9" x14ac:dyDescent="0.2">
      <c r="A135" t="s">
        <v>6</v>
      </c>
      <c r="B135" t="s">
        <v>36</v>
      </c>
      <c r="C135" t="s">
        <v>32</v>
      </c>
      <c r="D135" s="1">
        <v>6391</v>
      </c>
      <c r="E135" s="2">
        <v>48</v>
      </c>
      <c r="F135">
        <f>_xll.XLOOKUP(maintable[[#This Row],[Product]],productcost[Product],productcost[Cost per unit])</f>
        <v>12.37</v>
      </c>
      <c r="G135" s="10">
        <f>maintable[[#This Row],[Revenue]]/maintable[[#This Row],[Units]]</f>
        <v>133.14583333333334</v>
      </c>
      <c r="H135">
        <f>maintable[[#This Row],[Cost per unit]]*maintable[[#This Row],[Units]]</f>
        <v>593.76</v>
      </c>
      <c r="I135" s="5">
        <f>maintable[[#This Row],[Revenue]]-maintable[[#This Row],[Cost]]</f>
        <v>5797.24</v>
      </c>
    </row>
    <row r="136" spans="1:9" x14ac:dyDescent="0.2">
      <c r="A136" t="s">
        <v>4</v>
      </c>
      <c r="B136" t="s">
        <v>36</v>
      </c>
      <c r="C136" t="s">
        <v>21</v>
      </c>
      <c r="D136" s="1">
        <v>518</v>
      </c>
      <c r="E136" s="2">
        <v>75</v>
      </c>
      <c r="F136">
        <f>_xll.XLOOKUP(maintable[[#This Row],[Product]],productcost[Product],productcost[Cost per unit])</f>
        <v>9.77</v>
      </c>
      <c r="G136" s="10">
        <f>maintable[[#This Row],[Revenue]]/maintable[[#This Row],[Units]]</f>
        <v>6.9066666666666663</v>
      </c>
      <c r="H136">
        <f>maintable[[#This Row],[Cost per unit]]*maintable[[#This Row],[Units]]</f>
        <v>732.75</v>
      </c>
      <c r="I136" s="5">
        <f>maintable[[#This Row],[Revenue]]-maintable[[#This Row],[Cost]]</f>
        <v>-214.75</v>
      </c>
    </row>
    <row r="137" spans="1:9" x14ac:dyDescent="0.2">
      <c r="A137" t="s">
        <v>6</v>
      </c>
      <c r="B137" t="s">
        <v>37</v>
      </c>
      <c r="C137" t="s">
        <v>27</v>
      </c>
      <c r="D137" s="1">
        <v>5677</v>
      </c>
      <c r="E137" s="2">
        <v>258</v>
      </c>
      <c r="F137">
        <f>_xll.XLOOKUP(maintable[[#This Row],[Product]],productcost[Product],productcost[Cost per unit])</f>
        <v>10.38</v>
      </c>
      <c r="G137" s="10">
        <f>maintable[[#This Row],[Revenue]]/maintable[[#This Row],[Units]]</f>
        <v>22.003875968992247</v>
      </c>
      <c r="H137">
        <f>maintable[[#This Row],[Cost per unit]]*maintable[[#This Row],[Units]]</f>
        <v>2678.0400000000004</v>
      </c>
      <c r="I137" s="5">
        <f>maintable[[#This Row],[Revenue]]-maintable[[#This Row],[Cost]]</f>
        <v>2998.9599999999996</v>
      </c>
    </row>
    <row r="138" spans="1:9" x14ac:dyDescent="0.2">
      <c r="A138" t="s">
        <v>5</v>
      </c>
      <c r="B138" t="s">
        <v>38</v>
      </c>
      <c r="C138" t="s">
        <v>16</v>
      </c>
      <c r="D138" s="1">
        <v>6048</v>
      </c>
      <c r="E138" s="2">
        <v>27</v>
      </c>
      <c r="F138">
        <f>_xll.XLOOKUP(maintable[[#This Row],[Product]],productcost[Product],productcost[Cost per unit])</f>
        <v>3.11</v>
      </c>
      <c r="G138" s="10">
        <f>maintable[[#This Row],[Revenue]]/maintable[[#This Row],[Units]]</f>
        <v>224</v>
      </c>
      <c r="H138">
        <f>maintable[[#This Row],[Cost per unit]]*maintable[[#This Row],[Units]]</f>
        <v>83.97</v>
      </c>
      <c r="I138" s="5">
        <f>maintable[[#This Row],[Revenue]]-maintable[[#This Row],[Cost]]</f>
        <v>5964.03</v>
      </c>
    </row>
    <row r="139" spans="1:9" x14ac:dyDescent="0.2">
      <c r="A139" t="s">
        <v>7</v>
      </c>
      <c r="B139" t="s">
        <v>37</v>
      </c>
      <c r="C139" t="s">
        <v>31</v>
      </c>
      <c r="D139" s="1">
        <v>3752</v>
      </c>
      <c r="E139" s="2">
        <v>213</v>
      </c>
      <c r="F139">
        <f>_xll.XLOOKUP(maintable[[#This Row],[Product]],productcost[Product],productcost[Cost per unit])</f>
        <v>8.65</v>
      </c>
      <c r="G139" s="10">
        <f>maintable[[#This Row],[Revenue]]/maintable[[#This Row],[Units]]</f>
        <v>17.615023474178404</v>
      </c>
      <c r="H139">
        <f>maintable[[#This Row],[Cost per unit]]*maintable[[#This Row],[Units]]</f>
        <v>1842.45</v>
      </c>
      <c r="I139" s="5">
        <f>maintable[[#This Row],[Revenue]]-maintable[[#This Row],[Cost]]</f>
        <v>1909.55</v>
      </c>
    </row>
    <row r="140" spans="1:9" x14ac:dyDescent="0.2">
      <c r="A140" t="s">
        <v>4</v>
      </c>
      <c r="B140" t="s">
        <v>34</v>
      </c>
      <c r="C140" t="s">
        <v>28</v>
      </c>
      <c r="D140" s="1">
        <v>4480</v>
      </c>
      <c r="E140" s="2">
        <v>357</v>
      </c>
      <c r="F140">
        <f>_xll.XLOOKUP(maintable[[#This Row],[Product]],productcost[Product],productcost[Cost per unit])</f>
        <v>7.16</v>
      </c>
      <c r="G140" s="10">
        <f>maintable[[#This Row],[Revenue]]/maintable[[#This Row],[Units]]</f>
        <v>12.549019607843137</v>
      </c>
      <c r="H140">
        <f>maintable[[#This Row],[Cost per unit]]*maintable[[#This Row],[Units]]</f>
        <v>2556.12</v>
      </c>
      <c r="I140" s="5">
        <f>maintable[[#This Row],[Revenue]]-maintable[[#This Row],[Cost]]</f>
        <v>1923.88</v>
      </c>
    </row>
    <row r="141" spans="1:9" x14ac:dyDescent="0.2">
      <c r="A141" t="s">
        <v>8</v>
      </c>
      <c r="B141" t="s">
        <v>36</v>
      </c>
      <c r="C141" t="s">
        <v>3</v>
      </c>
      <c r="D141" s="1">
        <v>259</v>
      </c>
      <c r="E141" s="2">
        <v>207</v>
      </c>
      <c r="F141">
        <f>_xll.XLOOKUP(maintable[[#This Row],[Product]],productcost[Product],productcost[Cost per unit])</f>
        <v>11.88</v>
      </c>
      <c r="G141" s="10">
        <f>maintable[[#This Row],[Revenue]]/maintable[[#This Row],[Units]]</f>
        <v>1.251207729468599</v>
      </c>
      <c r="H141">
        <f>maintable[[#This Row],[Cost per unit]]*maintable[[#This Row],[Units]]</f>
        <v>2459.1600000000003</v>
      </c>
      <c r="I141" s="5">
        <f>maintable[[#This Row],[Revenue]]-maintable[[#This Row],[Cost]]</f>
        <v>-2200.1600000000003</v>
      </c>
    </row>
    <row r="142" spans="1:9" x14ac:dyDescent="0.2">
      <c r="A142" t="s">
        <v>7</v>
      </c>
      <c r="B142" t="s">
        <v>36</v>
      </c>
      <c r="C142" t="s">
        <v>29</v>
      </c>
      <c r="D142" s="1">
        <v>42</v>
      </c>
      <c r="E142" s="2">
        <v>150</v>
      </c>
      <c r="F142">
        <f>_xll.XLOOKUP(maintable[[#This Row],[Product]],productcost[Product],productcost[Cost per unit])</f>
        <v>14.49</v>
      </c>
      <c r="G142" s="10">
        <f>maintable[[#This Row],[Revenue]]/maintable[[#This Row],[Units]]</f>
        <v>0.28000000000000003</v>
      </c>
      <c r="H142">
        <f>maintable[[#This Row],[Cost per unit]]*maintable[[#This Row],[Units]]</f>
        <v>2173.5</v>
      </c>
      <c r="I142" s="5">
        <f>maintable[[#This Row],[Revenue]]-maintable[[#This Row],[Cost]]</f>
        <v>-2131.5</v>
      </c>
    </row>
    <row r="143" spans="1:9" x14ac:dyDescent="0.2">
      <c r="A143" t="s">
        <v>40</v>
      </c>
      <c r="B143" t="s">
        <v>35</v>
      </c>
      <c r="C143" t="s">
        <v>25</v>
      </c>
      <c r="D143" s="1">
        <v>98</v>
      </c>
      <c r="E143" s="2">
        <v>204</v>
      </c>
      <c r="F143">
        <f>_xll.XLOOKUP(maintable[[#This Row],[Product]],productcost[Product],productcost[Cost per unit])</f>
        <v>5.6</v>
      </c>
      <c r="G143" s="10">
        <f>maintable[[#This Row],[Revenue]]/maintable[[#This Row],[Units]]</f>
        <v>0.48039215686274511</v>
      </c>
      <c r="H143">
        <f>maintable[[#This Row],[Cost per unit]]*maintable[[#This Row],[Units]]</f>
        <v>1142.3999999999999</v>
      </c>
      <c r="I143" s="5">
        <f>maintable[[#This Row],[Revenue]]-maintable[[#This Row],[Cost]]</f>
        <v>-1044.3999999999999</v>
      </c>
    </row>
    <row r="144" spans="1:9" x14ac:dyDescent="0.2">
      <c r="A144" t="s">
        <v>6</v>
      </c>
      <c r="B144" t="s">
        <v>34</v>
      </c>
      <c r="C144" t="s">
        <v>26</v>
      </c>
      <c r="D144" s="1">
        <v>2478</v>
      </c>
      <c r="E144" s="2">
        <v>21</v>
      </c>
      <c r="F144">
        <f>_xll.XLOOKUP(maintable[[#This Row],[Product]],productcost[Product],productcost[Cost per unit])</f>
        <v>16.73</v>
      </c>
      <c r="G144" s="10">
        <f>maintable[[#This Row],[Revenue]]/maintable[[#This Row],[Units]]</f>
        <v>118</v>
      </c>
      <c r="H144">
        <f>maintable[[#This Row],[Cost per unit]]*maintable[[#This Row],[Units]]</f>
        <v>351.33</v>
      </c>
      <c r="I144" s="5">
        <f>maintable[[#This Row],[Revenue]]-maintable[[#This Row],[Cost]]</f>
        <v>2126.67</v>
      </c>
    </row>
    <row r="145" spans="1:9" x14ac:dyDescent="0.2">
      <c r="A145" t="s">
        <v>40</v>
      </c>
      <c r="B145" t="s">
        <v>33</v>
      </c>
      <c r="C145" t="s">
        <v>32</v>
      </c>
      <c r="D145" s="1">
        <v>7847</v>
      </c>
      <c r="E145" s="2">
        <v>174</v>
      </c>
      <c r="F145">
        <f>_xll.XLOOKUP(maintable[[#This Row],[Product]],productcost[Product],productcost[Cost per unit])</f>
        <v>12.37</v>
      </c>
      <c r="G145" s="10">
        <f>maintable[[#This Row],[Revenue]]/maintable[[#This Row],[Units]]</f>
        <v>45.097701149425291</v>
      </c>
      <c r="H145">
        <f>maintable[[#This Row],[Cost per unit]]*maintable[[#This Row],[Units]]</f>
        <v>2152.3799999999997</v>
      </c>
      <c r="I145" s="5">
        <f>maintable[[#This Row],[Revenue]]-maintable[[#This Row],[Cost]]</f>
        <v>5694.6200000000008</v>
      </c>
    </row>
    <row r="146" spans="1:9" x14ac:dyDescent="0.2">
      <c r="A146" t="s">
        <v>1</v>
      </c>
      <c r="B146" t="s">
        <v>36</v>
      </c>
      <c r="C146" t="s">
        <v>16</v>
      </c>
      <c r="D146" s="1">
        <v>9926</v>
      </c>
      <c r="E146" s="2">
        <v>201</v>
      </c>
      <c r="F146">
        <f>_xll.XLOOKUP(maintable[[#This Row],[Product]],productcost[Product],productcost[Cost per unit])</f>
        <v>3.11</v>
      </c>
      <c r="G146" s="10">
        <f>maintable[[#This Row],[Revenue]]/maintable[[#This Row],[Units]]</f>
        <v>49.383084577114431</v>
      </c>
      <c r="H146">
        <f>maintable[[#This Row],[Cost per unit]]*maintable[[#This Row],[Units]]</f>
        <v>625.11</v>
      </c>
      <c r="I146" s="5">
        <f>maintable[[#This Row],[Revenue]]-maintable[[#This Row],[Cost]]</f>
        <v>9300.89</v>
      </c>
    </row>
    <row r="147" spans="1:9" x14ac:dyDescent="0.2">
      <c r="A147" t="s">
        <v>7</v>
      </c>
      <c r="B147" t="s">
        <v>37</v>
      </c>
      <c r="C147" t="s">
        <v>12</v>
      </c>
      <c r="D147" s="1">
        <v>819</v>
      </c>
      <c r="E147" s="2">
        <v>510</v>
      </c>
      <c r="F147">
        <f>_xll.XLOOKUP(maintable[[#This Row],[Product]],productcost[Product],productcost[Cost per unit])</f>
        <v>9.33</v>
      </c>
      <c r="G147" s="10">
        <f>maintable[[#This Row],[Revenue]]/maintable[[#This Row],[Units]]</f>
        <v>1.6058823529411765</v>
      </c>
      <c r="H147">
        <f>maintable[[#This Row],[Cost per unit]]*maintable[[#This Row],[Units]]</f>
        <v>4758.3</v>
      </c>
      <c r="I147" s="5">
        <f>maintable[[#This Row],[Revenue]]-maintable[[#This Row],[Cost]]</f>
        <v>-3939.3</v>
      </c>
    </row>
    <row r="148" spans="1:9" x14ac:dyDescent="0.2">
      <c r="A148" t="s">
        <v>5</v>
      </c>
      <c r="B148" t="s">
        <v>38</v>
      </c>
      <c r="C148" t="s">
        <v>28</v>
      </c>
      <c r="D148" s="1">
        <v>3052</v>
      </c>
      <c r="E148" s="2">
        <v>378</v>
      </c>
      <c r="F148">
        <f>_xll.XLOOKUP(maintable[[#This Row],[Product]],productcost[Product],productcost[Cost per unit])</f>
        <v>7.16</v>
      </c>
      <c r="G148" s="10">
        <f>maintable[[#This Row],[Revenue]]/maintable[[#This Row],[Units]]</f>
        <v>8.0740740740740744</v>
      </c>
      <c r="H148">
        <f>maintable[[#This Row],[Cost per unit]]*maintable[[#This Row],[Units]]</f>
        <v>2706.48</v>
      </c>
      <c r="I148" s="5">
        <f>maintable[[#This Row],[Revenue]]-maintable[[#This Row],[Cost]]</f>
        <v>345.52</v>
      </c>
    </row>
    <row r="149" spans="1:9" x14ac:dyDescent="0.2">
      <c r="A149" t="s">
        <v>8</v>
      </c>
      <c r="B149" t="s">
        <v>33</v>
      </c>
      <c r="C149" t="s">
        <v>20</v>
      </c>
      <c r="D149" s="1">
        <v>6832</v>
      </c>
      <c r="E149" s="2">
        <v>27</v>
      </c>
      <c r="F149">
        <f>_xll.XLOOKUP(maintable[[#This Row],[Product]],productcost[Product],productcost[Cost per unit])</f>
        <v>9</v>
      </c>
      <c r="G149" s="10">
        <f>maintable[[#This Row],[Revenue]]/maintable[[#This Row],[Units]]</f>
        <v>253.03703703703704</v>
      </c>
      <c r="H149">
        <f>maintable[[#This Row],[Cost per unit]]*maintable[[#This Row],[Units]]</f>
        <v>243</v>
      </c>
      <c r="I149" s="5">
        <f>maintable[[#This Row],[Revenue]]-maintable[[#This Row],[Cost]]</f>
        <v>6589</v>
      </c>
    </row>
    <row r="150" spans="1:9" x14ac:dyDescent="0.2">
      <c r="A150" t="s">
        <v>1</v>
      </c>
      <c r="B150" t="s">
        <v>38</v>
      </c>
      <c r="C150" t="s">
        <v>15</v>
      </c>
      <c r="D150" s="1">
        <v>2016</v>
      </c>
      <c r="E150" s="2">
        <v>117</v>
      </c>
      <c r="F150">
        <f>_xll.XLOOKUP(maintable[[#This Row],[Product]],productcost[Product],productcost[Cost per unit])</f>
        <v>8.7899999999999991</v>
      </c>
      <c r="G150" s="10">
        <f>maintable[[#This Row],[Revenue]]/maintable[[#This Row],[Units]]</f>
        <v>17.23076923076923</v>
      </c>
      <c r="H150">
        <f>maintable[[#This Row],[Cost per unit]]*maintable[[#This Row],[Units]]</f>
        <v>1028.4299999999998</v>
      </c>
      <c r="I150" s="5">
        <f>maintable[[#This Row],[Revenue]]-maintable[[#This Row],[Cost]]</f>
        <v>987.57000000000016</v>
      </c>
    </row>
    <row r="151" spans="1:9" x14ac:dyDescent="0.2">
      <c r="A151" t="s">
        <v>5</v>
      </c>
      <c r="B151" t="s">
        <v>37</v>
      </c>
      <c r="C151" t="s">
        <v>20</v>
      </c>
      <c r="D151" s="1">
        <v>7322</v>
      </c>
      <c r="E151" s="2">
        <v>36</v>
      </c>
      <c r="F151">
        <f>_xll.XLOOKUP(maintable[[#This Row],[Product]],productcost[Product],productcost[Cost per unit])</f>
        <v>9</v>
      </c>
      <c r="G151" s="10">
        <f>maintable[[#This Row],[Revenue]]/maintable[[#This Row],[Units]]</f>
        <v>203.38888888888889</v>
      </c>
      <c r="H151">
        <f>maintable[[#This Row],[Cost per unit]]*maintable[[#This Row],[Units]]</f>
        <v>324</v>
      </c>
      <c r="I151" s="5">
        <f>maintable[[#This Row],[Revenue]]-maintable[[#This Row],[Cost]]</f>
        <v>6998</v>
      </c>
    </row>
    <row r="152" spans="1:9" x14ac:dyDescent="0.2">
      <c r="A152" t="s">
        <v>7</v>
      </c>
      <c r="B152" t="s">
        <v>34</v>
      </c>
      <c r="C152" t="s">
        <v>32</v>
      </c>
      <c r="D152" s="1">
        <v>357</v>
      </c>
      <c r="E152" s="2">
        <v>126</v>
      </c>
      <c r="F152">
        <f>_xll.XLOOKUP(maintable[[#This Row],[Product]],productcost[Product],productcost[Cost per unit])</f>
        <v>12.37</v>
      </c>
      <c r="G152" s="10">
        <f>maintable[[#This Row],[Revenue]]/maintable[[#This Row],[Units]]</f>
        <v>2.8333333333333335</v>
      </c>
      <c r="H152">
        <f>maintable[[#This Row],[Cost per unit]]*maintable[[#This Row],[Units]]</f>
        <v>1558.62</v>
      </c>
      <c r="I152" s="5">
        <f>maintable[[#This Row],[Revenue]]-maintable[[#This Row],[Cost]]</f>
        <v>-1201.6199999999999</v>
      </c>
    </row>
    <row r="153" spans="1:9" x14ac:dyDescent="0.2">
      <c r="A153" t="s">
        <v>8</v>
      </c>
      <c r="B153" t="s">
        <v>38</v>
      </c>
      <c r="C153" t="s">
        <v>24</v>
      </c>
      <c r="D153" s="1">
        <v>3192</v>
      </c>
      <c r="E153" s="2">
        <v>72</v>
      </c>
      <c r="F153">
        <f>_xll.XLOOKUP(maintable[[#This Row],[Product]],productcost[Product],productcost[Cost per unit])</f>
        <v>13.15</v>
      </c>
      <c r="G153" s="10">
        <f>maintable[[#This Row],[Revenue]]/maintable[[#This Row],[Units]]</f>
        <v>44.333333333333336</v>
      </c>
      <c r="H153">
        <f>maintable[[#This Row],[Cost per unit]]*maintable[[#This Row],[Units]]</f>
        <v>946.80000000000007</v>
      </c>
      <c r="I153" s="5">
        <f>maintable[[#This Row],[Revenue]]-maintable[[#This Row],[Cost]]</f>
        <v>2245.1999999999998</v>
      </c>
    </row>
    <row r="154" spans="1:9" x14ac:dyDescent="0.2">
      <c r="A154" t="s">
        <v>6</v>
      </c>
      <c r="B154" t="s">
        <v>35</v>
      </c>
      <c r="C154" t="s">
        <v>21</v>
      </c>
      <c r="D154" s="1">
        <v>8435</v>
      </c>
      <c r="E154" s="2">
        <v>42</v>
      </c>
      <c r="F154">
        <f>_xll.XLOOKUP(maintable[[#This Row],[Product]],productcost[Product],productcost[Cost per unit])</f>
        <v>9.77</v>
      </c>
      <c r="G154" s="10">
        <f>maintable[[#This Row],[Revenue]]/maintable[[#This Row],[Units]]</f>
        <v>200.83333333333334</v>
      </c>
      <c r="H154">
        <f>maintable[[#This Row],[Cost per unit]]*maintable[[#This Row],[Units]]</f>
        <v>410.34</v>
      </c>
      <c r="I154" s="5">
        <f>maintable[[#This Row],[Revenue]]-maintable[[#This Row],[Cost]]</f>
        <v>8024.66</v>
      </c>
    </row>
    <row r="155" spans="1:9" x14ac:dyDescent="0.2">
      <c r="A155" t="s">
        <v>39</v>
      </c>
      <c r="B155" t="s">
        <v>38</v>
      </c>
      <c r="C155" t="s">
        <v>28</v>
      </c>
      <c r="D155" s="1">
        <v>0</v>
      </c>
      <c r="E155" s="2">
        <v>135</v>
      </c>
      <c r="F155">
        <f>_xll.XLOOKUP(maintable[[#This Row],[Product]],productcost[Product],productcost[Cost per unit])</f>
        <v>7.16</v>
      </c>
      <c r="G155" s="10">
        <f>maintable[[#This Row],[Revenue]]/maintable[[#This Row],[Units]]</f>
        <v>0</v>
      </c>
      <c r="H155">
        <f>maintable[[#This Row],[Cost per unit]]*maintable[[#This Row],[Units]]</f>
        <v>966.6</v>
      </c>
      <c r="I155" s="5">
        <f>maintable[[#This Row],[Revenue]]-maintable[[#This Row],[Cost]]</f>
        <v>-966.6</v>
      </c>
    </row>
    <row r="156" spans="1:9" x14ac:dyDescent="0.2">
      <c r="A156" t="s">
        <v>6</v>
      </c>
      <c r="B156" t="s">
        <v>33</v>
      </c>
      <c r="C156" t="s">
        <v>23</v>
      </c>
      <c r="D156" s="1">
        <v>8862</v>
      </c>
      <c r="E156" s="2">
        <v>189</v>
      </c>
      <c r="F156">
        <f>_xll.XLOOKUP(maintable[[#This Row],[Product]],productcost[Product],productcost[Cost per unit])</f>
        <v>4.97</v>
      </c>
      <c r="G156" s="10">
        <f>maintable[[#This Row],[Revenue]]/maintable[[#This Row],[Units]]</f>
        <v>46.888888888888886</v>
      </c>
      <c r="H156">
        <f>maintable[[#This Row],[Cost per unit]]*maintable[[#This Row],[Units]]</f>
        <v>939.32999999999993</v>
      </c>
      <c r="I156" s="5">
        <f>maintable[[#This Row],[Revenue]]-maintable[[#This Row],[Cost]]</f>
        <v>7922.67</v>
      </c>
    </row>
    <row r="157" spans="1:9" x14ac:dyDescent="0.2">
      <c r="A157" t="s">
        <v>5</v>
      </c>
      <c r="B157" t="s">
        <v>36</v>
      </c>
      <c r="C157" t="s">
        <v>27</v>
      </c>
      <c r="D157" s="1">
        <v>3556</v>
      </c>
      <c r="E157" s="2">
        <v>459</v>
      </c>
      <c r="F157">
        <f>_xll.XLOOKUP(maintable[[#This Row],[Product]],productcost[Product],productcost[Cost per unit])</f>
        <v>10.38</v>
      </c>
      <c r="G157" s="10">
        <f>maintable[[#This Row],[Revenue]]/maintable[[#This Row],[Units]]</f>
        <v>7.7472766884531588</v>
      </c>
      <c r="H157">
        <f>maintable[[#This Row],[Cost per unit]]*maintable[[#This Row],[Units]]</f>
        <v>4764.42</v>
      </c>
      <c r="I157" s="5">
        <f>maintable[[#This Row],[Revenue]]-maintable[[#This Row],[Cost]]</f>
        <v>-1208.42</v>
      </c>
    </row>
    <row r="158" spans="1:9" x14ac:dyDescent="0.2">
      <c r="A158" t="s">
        <v>4</v>
      </c>
      <c r="B158" t="s">
        <v>33</v>
      </c>
      <c r="C158" t="s">
        <v>14</v>
      </c>
      <c r="D158" s="1">
        <v>7280</v>
      </c>
      <c r="E158" s="2">
        <v>201</v>
      </c>
      <c r="F158">
        <f>_xll.XLOOKUP(maintable[[#This Row],[Product]],productcost[Product],productcost[Cost per unit])</f>
        <v>11.73</v>
      </c>
      <c r="G158" s="10">
        <f>maintable[[#This Row],[Revenue]]/maintable[[#This Row],[Units]]</f>
        <v>36.218905472636813</v>
      </c>
      <c r="H158">
        <f>maintable[[#This Row],[Cost per unit]]*maintable[[#This Row],[Units]]</f>
        <v>2357.73</v>
      </c>
      <c r="I158" s="5">
        <f>maintable[[#This Row],[Revenue]]-maintable[[#This Row],[Cost]]</f>
        <v>4922.2700000000004</v>
      </c>
    </row>
    <row r="159" spans="1:9" x14ac:dyDescent="0.2">
      <c r="A159" t="s">
        <v>5</v>
      </c>
      <c r="B159" t="s">
        <v>33</v>
      </c>
      <c r="C159" t="s">
        <v>29</v>
      </c>
      <c r="D159" s="1">
        <v>3402</v>
      </c>
      <c r="E159" s="2">
        <v>366</v>
      </c>
      <c r="F159">
        <f>_xll.XLOOKUP(maintable[[#This Row],[Product]],productcost[Product],productcost[Cost per unit])</f>
        <v>14.49</v>
      </c>
      <c r="G159" s="10">
        <f>maintable[[#This Row],[Revenue]]/maintable[[#This Row],[Units]]</f>
        <v>9.2950819672131146</v>
      </c>
      <c r="H159">
        <f>maintable[[#This Row],[Cost per unit]]*maintable[[#This Row],[Units]]</f>
        <v>5303.34</v>
      </c>
      <c r="I159" s="5">
        <f>maintable[[#This Row],[Revenue]]-maintable[[#This Row],[Cost]]</f>
        <v>-1901.3400000000001</v>
      </c>
    </row>
    <row r="160" spans="1:9" x14ac:dyDescent="0.2">
      <c r="A160" t="s">
        <v>2</v>
      </c>
      <c r="B160" t="s">
        <v>36</v>
      </c>
      <c r="C160" t="s">
        <v>28</v>
      </c>
      <c r="D160" s="1">
        <v>4592</v>
      </c>
      <c r="E160" s="2">
        <v>324</v>
      </c>
      <c r="F160">
        <f>_xll.XLOOKUP(maintable[[#This Row],[Product]],productcost[Product],productcost[Cost per unit])</f>
        <v>7.16</v>
      </c>
      <c r="G160" s="10">
        <f>maintable[[#This Row],[Revenue]]/maintable[[#This Row],[Units]]</f>
        <v>14.17283950617284</v>
      </c>
      <c r="H160">
        <f>maintable[[#This Row],[Cost per unit]]*maintable[[#This Row],[Units]]</f>
        <v>2319.84</v>
      </c>
      <c r="I160" s="5">
        <f>maintable[[#This Row],[Revenue]]-maintable[[#This Row],[Cost]]</f>
        <v>2272.16</v>
      </c>
    </row>
    <row r="161" spans="1:9" x14ac:dyDescent="0.2">
      <c r="A161" t="s">
        <v>8</v>
      </c>
      <c r="B161" t="s">
        <v>34</v>
      </c>
      <c r="C161" t="s">
        <v>14</v>
      </c>
      <c r="D161" s="1">
        <v>7833</v>
      </c>
      <c r="E161" s="2">
        <v>243</v>
      </c>
      <c r="F161">
        <f>_xll.XLOOKUP(maintable[[#This Row],[Product]],productcost[Product],productcost[Cost per unit])</f>
        <v>11.73</v>
      </c>
      <c r="G161" s="10">
        <f>maintable[[#This Row],[Revenue]]/maintable[[#This Row],[Units]]</f>
        <v>32.23456790123457</v>
      </c>
      <c r="H161">
        <f>maintable[[#This Row],[Cost per unit]]*maintable[[#This Row],[Units]]</f>
        <v>2850.3900000000003</v>
      </c>
      <c r="I161" s="5">
        <f>maintable[[#This Row],[Revenue]]-maintable[[#This Row],[Cost]]</f>
        <v>4982.6099999999997</v>
      </c>
    </row>
    <row r="162" spans="1:9" x14ac:dyDescent="0.2">
      <c r="A162" t="s">
        <v>1</v>
      </c>
      <c r="B162" t="s">
        <v>38</v>
      </c>
      <c r="C162" t="s">
        <v>20</v>
      </c>
      <c r="D162" s="1">
        <v>7651</v>
      </c>
      <c r="E162" s="2">
        <v>213</v>
      </c>
      <c r="F162">
        <f>_xll.XLOOKUP(maintable[[#This Row],[Product]],productcost[Product],productcost[Cost per unit])</f>
        <v>9</v>
      </c>
      <c r="G162" s="10">
        <f>maintable[[#This Row],[Revenue]]/maintable[[#This Row],[Units]]</f>
        <v>35.920187793427232</v>
      </c>
      <c r="H162">
        <f>maintable[[#This Row],[Cost per unit]]*maintable[[#This Row],[Units]]</f>
        <v>1917</v>
      </c>
      <c r="I162" s="5">
        <f>maintable[[#This Row],[Revenue]]-maintable[[#This Row],[Cost]]</f>
        <v>5734</v>
      </c>
    </row>
    <row r="163" spans="1:9" x14ac:dyDescent="0.2">
      <c r="A163" t="s">
        <v>39</v>
      </c>
      <c r="B163" t="s">
        <v>34</v>
      </c>
      <c r="C163" t="s">
        <v>29</v>
      </c>
      <c r="D163" s="1">
        <v>2275</v>
      </c>
      <c r="E163" s="2">
        <v>447</v>
      </c>
      <c r="F163">
        <f>_xll.XLOOKUP(maintable[[#This Row],[Product]],productcost[Product],productcost[Cost per unit])</f>
        <v>14.49</v>
      </c>
      <c r="G163" s="10">
        <f>maintable[[#This Row],[Revenue]]/maintable[[#This Row],[Units]]</f>
        <v>5.089485458612975</v>
      </c>
      <c r="H163">
        <f>maintable[[#This Row],[Cost per unit]]*maintable[[#This Row],[Units]]</f>
        <v>6477.03</v>
      </c>
      <c r="I163" s="5">
        <f>maintable[[#This Row],[Revenue]]-maintable[[#This Row],[Cost]]</f>
        <v>-4202.03</v>
      </c>
    </row>
    <row r="164" spans="1:9" x14ac:dyDescent="0.2">
      <c r="A164" t="s">
        <v>39</v>
      </c>
      <c r="B164" t="s">
        <v>37</v>
      </c>
      <c r="C164" t="s">
        <v>12</v>
      </c>
      <c r="D164" s="1">
        <v>5670</v>
      </c>
      <c r="E164" s="2">
        <v>297</v>
      </c>
      <c r="F164">
        <f>_xll.XLOOKUP(maintable[[#This Row],[Product]],productcost[Product],productcost[Cost per unit])</f>
        <v>9.33</v>
      </c>
      <c r="G164" s="10">
        <f>maintable[[#This Row],[Revenue]]/maintable[[#This Row],[Units]]</f>
        <v>19.09090909090909</v>
      </c>
      <c r="H164">
        <f>maintable[[#This Row],[Cost per unit]]*maintable[[#This Row],[Units]]</f>
        <v>2771.01</v>
      </c>
      <c r="I164" s="5">
        <f>maintable[[#This Row],[Revenue]]-maintable[[#This Row],[Cost]]</f>
        <v>2898.99</v>
      </c>
    </row>
    <row r="165" spans="1:9" x14ac:dyDescent="0.2">
      <c r="A165" t="s">
        <v>6</v>
      </c>
      <c r="B165" t="s">
        <v>34</v>
      </c>
      <c r="C165" t="s">
        <v>15</v>
      </c>
      <c r="D165" s="1">
        <v>2135</v>
      </c>
      <c r="E165" s="2">
        <v>27</v>
      </c>
      <c r="F165">
        <f>_xll.XLOOKUP(maintable[[#This Row],[Product]],productcost[Product],productcost[Cost per unit])</f>
        <v>8.7899999999999991</v>
      </c>
      <c r="G165" s="10">
        <f>maintable[[#This Row],[Revenue]]/maintable[[#This Row],[Units]]</f>
        <v>79.074074074074076</v>
      </c>
      <c r="H165">
        <f>maintable[[#This Row],[Cost per unit]]*maintable[[#This Row],[Units]]</f>
        <v>237.32999999999998</v>
      </c>
      <c r="I165" s="5">
        <f>maintable[[#This Row],[Revenue]]-maintable[[#This Row],[Cost]]</f>
        <v>1897.67</v>
      </c>
    </row>
    <row r="166" spans="1:9" x14ac:dyDescent="0.2">
      <c r="A166" t="s">
        <v>39</v>
      </c>
      <c r="B166" t="s">
        <v>33</v>
      </c>
      <c r="C166" t="s">
        <v>22</v>
      </c>
      <c r="D166" s="1">
        <v>2779</v>
      </c>
      <c r="E166" s="2">
        <v>75</v>
      </c>
      <c r="F166">
        <f>_xll.XLOOKUP(maintable[[#This Row],[Product]],productcost[Product],productcost[Cost per unit])</f>
        <v>6.49</v>
      </c>
      <c r="G166" s="10">
        <f>maintable[[#This Row],[Revenue]]/maintable[[#This Row],[Units]]</f>
        <v>37.053333333333335</v>
      </c>
      <c r="H166">
        <f>maintable[[#This Row],[Cost per unit]]*maintable[[#This Row],[Units]]</f>
        <v>486.75</v>
      </c>
      <c r="I166" s="5">
        <f>maintable[[#This Row],[Revenue]]-maintable[[#This Row],[Cost]]</f>
        <v>2292.25</v>
      </c>
    </row>
    <row r="167" spans="1:9" x14ac:dyDescent="0.2">
      <c r="A167" t="s">
        <v>9</v>
      </c>
      <c r="B167" t="s">
        <v>38</v>
      </c>
      <c r="C167" t="s">
        <v>32</v>
      </c>
      <c r="D167" s="1">
        <v>12950</v>
      </c>
      <c r="E167" s="2">
        <v>30</v>
      </c>
      <c r="F167">
        <f>_xll.XLOOKUP(maintable[[#This Row],[Product]],productcost[Product],productcost[Cost per unit])</f>
        <v>12.37</v>
      </c>
      <c r="G167" s="10">
        <f>maintable[[#This Row],[Revenue]]/maintable[[#This Row],[Units]]</f>
        <v>431.66666666666669</v>
      </c>
      <c r="H167">
        <f>maintable[[#This Row],[Cost per unit]]*maintable[[#This Row],[Units]]</f>
        <v>371.09999999999997</v>
      </c>
      <c r="I167" s="5">
        <f>maintable[[#This Row],[Revenue]]-maintable[[#This Row],[Cost]]</f>
        <v>12578.9</v>
      </c>
    </row>
    <row r="168" spans="1:9" x14ac:dyDescent="0.2">
      <c r="A168" t="s">
        <v>6</v>
      </c>
      <c r="B168" t="s">
        <v>35</v>
      </c>
      <c r="C168" t="s">
        <v>17</v>
      </c>
      <c r="D168" s="1">
        <v>2646</v>
      </c>
      <c r="E168" s="2">
        <v>177</v>
      </c>
      <c r="F168">
        <f>_xll.XLOOKUP(maintable[[#This Row],[Product]],productcost[Product],productcost[Cost per unit])</f>
        <v>6.47</v>
      </c>
      <c r="G168" s="10">
        <f>maintable[[#This Row],[Revenue]]/maintable[[#This Row],[Units]]</f>
        <v>14.949152542372881</v>
      </c>
      <c r="H168">
        <f>maintable[[#This Row],[Cost per unit]]*maintable[[#This Row],[Units]]</f>
        <v>1145.19</v>
      </c>
      <c r="I168" s="5">
        <f>maintable[[#This Row],[Revenue]]-maintable[[#This Row],[Cost]]</f>
        <v>1500.81</v>
      </c>
    </row>
    <row r="169" spans="1:9" x14ac:dyDescent="0.2">
      <c r="A169" t="s">
        <v>39</v>
      </c>
      <c r="B169" t="s">
        <v>33</v>
      </c>
      <c r="C169" t="s">
        <v>32</v>
      </c>
      <c r="D169" s="1">
        <v>3794</v>
      </c>
      <c r="E169" s="2">
        <v>159</v>
      </c>
      <c r="F169">
        <f>_xll.XLOOKUP(maintable[[#This Row],[Product]],productcost[Product],productcost[Cost per unit])</f>
        <v>12.37</v>
      </c>
      <c r="G169" s="10">
        <f>maintable[[#This Row],[Revenue]]/maintable[[#This Row],[Units]]</f>
        <v>23.861635220125788</v>
      </c>
      <c r="H169">
        <f>maintable[[#This Row],[Cost per unit]]*maintable[[#This Row],[Units]]</f>
        <v>1966.83</v>
      </c>
      <c r="I169" s="5">
        <f>maintable[[#This Row],[Revenue]]-maintable[[#This Row],[Cost]]</f>
        <v>1827.17</v>
      </c>
    </row>
    <row r="170" spans="1:9" x14ac:dyDescent="0.2">
      <c r="A170" t="s">
        <v>2</v>
      </c>
      <c r="B170" t="s">
        <v>34</v>
      </c>
      <c r="C170" t="s">
        <v>32</v>
      </c>
      <c r="D170" s="1">
        <v>819</v>
      </c>
      <c r="E170" s="2">
        <v>306</v>
      </c>
      <c r="F170">
        <f>_xll.XLOOKUP(maintable[[#This Row],[Product]],productcost[Product],productcost[Cost per unit])</f>
        <v>12.37</v>
      </c>
      <c r="G170" s="10">
        <f>maintable[[#This Row],[Revenue]]/maintable[[#This Row],[Units]]</f>
        <v>2.6764705882352939</v>
      </c>
      <c r="H170">
        <f>maintable[[#This Row],[Cost per unit]]*maintable[[#This Row],[Units]]</f>
        <v>3785.22</v>
      </c>
      <c r="I170" s="5">
        <f>maintable[[#This Row],[Revenue]]-maintable[[#This Row],[Cost]]</f>
        <v>-2966.22</v>
      </c>
    </row>
    <row r="171" spans="1:9" x14ac:dyDescent="0.2">
      <c r="A171" t="s">
        <v>2</v>
      </c>
      <c r="B171" t="s">
        <v>33</v>
      </c>
      <c r="C171" t="s">
        <v>19</v>
      </c>
      <c r="D171" s="1">
        <v>2583</v>
      </c>
      <c r="E171" s="2">
        <v>18</v>
      </c>
      <c r="F171">
        <f>_xll.XLOOKUP(maintable[[#This Row],[Product]],productcost[Product],productcost[Cost per unit])</f>
        <v>10.62</v>
      </c>
      <c r="G171" s="10">
        <f>maintable[[#This Row],[Revenue]]/maintable[[#This Row],[Units]]</f>
        <v>143.5</v>
      </c>
      <c r="H171">
        <f>maintable[[#This Row],[Cost per unit]]*maintable[[#This Row],[Units]]</f>
        <v>191.16</v>
      </c>
      <c r="I171" s="5">
        <f>maintable[[#This Row],[Revenue]]-maintable[[#This Row],[Cost]]</f>
        <v>2391.84</v>
      </c>
    </row>
    <row r="172" spans="1:9" x14ac:dyDescent="0.2">
      <c r="A172" t="s">
        <v>6</v>
      </c>
      <c r="B172" t="s">
        <v>34</v>
      </c>
      <c r="C172" t="s">
        <v>18</v>
      </c>
      <c r="D172" s="1">
        <v>4585</v>
      </c>
      <c r="E172" s="2">
        <v>240</v>
      </c>
      <c r="F172">
        <f>_xll.XLOOKUP(maintable[[#This Row],[Product]],productcost[Product],productcost[Cost per unit])</f>
        <v>7.64</v>
      </c>
      <c r="G172" s="10">
        <f>maintable[[#This Row],[Revenue]]/maintable[[#This Row],[Units]]</f>
        <v>19.104166666666668</v>
      </c>
      <c r="H172">
        <f>maintable[[#This Row],[Cost per unit]]*maintable[[#This Row],[Units]]</f>
        <v>1833.6</v>
      </c>
      <c r="I172" s="5">
        <f>maintable[[#This Row],[Revenue]]-maintable[[#This Row],[Cost]]</f>
        <v>2751.4</v>
      </c>
    </row>
    <row r="173" spans="1:9" x14ac:dyDescent="0.2">
      <c r="A173" t="s">
        <v>4</v>
      </c>
      <c r="B173" t="s">
        <v>33</v>
      </c>
      <c r="C173" t="s">
        <v>32</v>
      </c>
      <c r="D173" s="1">
        <v>1652</v>
      </c>
      <c r="E173" s="2">
        <v>93</v>
      </c>
      <c r="F173">
        <f>_xll.XLOOKUP(maintable[[#This Row],[Product]],productcost[Product],productcost[Cost per unit])</f>
        <v>12.37</v>
      </c>
      <c r="G173" s="10">
        <f>maintable[[#This Row],[Revenue]]/maintable[[#This Row],[Units]]</f>
        <v>17.763440860215052</v>
      </c>
      <c r="H173">
        <f>maintable[[#This Row],[Cost per unit]]*maintable[[#This Row],[Units]]</f>
        <v>1150.4099999999999</v>
      </c>
      <c r="I173" s="5">
        <f>maintable[[#This Row],[Revenue]]-maintable[[#This Row],[Cost]]</f>
        <v>501.59000000000015</v>
      </c>
    </row>
    <row r="174" spans="1:9" x14ac:dyDescent="0.2">
      <c r="A174" t="s">
        <v>9</v>
      </c>
      <c r="B174" t="s">
        <v>33</v>
      </c>
      <c r="C174" t="s">
        <v>25</v>
      </c>
      <c r="D174" s="1">
        <v>4991</v>
      </c>
      <c r="E174" s="2">
        <v>9</v>
      </c>
      <c r="F174">
        <f>_xll.XLOOKUP(maintable[[#This Row],[Product]],productcost[Product],productcost[Cost per unit])</f>
        <v>5.6</v>
      </c>
      <c r="G174" s="10">
        <f>maintable[[#This Row],[Revenue]]/maintable[[#This Row],[Units]]</f>
        <v>554.55555555555554</v>
      </c>
      <c r="H174">
        <f>maintable[[#This Row],[Cost per unit]]*maintable[[#This Row],[Units]]</f>
        <v>50.4</v>
      </c>
      <c r="I174" s="5">
        <f>maintable[[#This Row],[Revenue]]-maintable[[#This Row],[Cost]]</f>
        <v>4940.6000000000004</v>
      </c>
    </row>
    <row r="175" spans="1:9" x14ac:dyDescent="0.2">
      <c r="A175" t="s">
        <v>7</v>
      </c>
      <c r="B175" t="s">
        <v>33</v>
      </c>
      <c r="C175" t="s">
        <v>15</v>
      </c>
      <c r="D175" s="1">
        <v>2009</v>
      </c>
      <c r="E175" s="2">
        <v>219</v>
      </c>
      <c r="F175">
        <f>_xll.XLOOKUP(maintable[[#This Row],[Product]],productcost[Product],productcost[Cost per unit])</f>
        <v>8.7899999999999991</v>
      </c>
      <c r="G175" s="10">
        <f>maintable[[#This Row],[Revenue]]/maintable[[#This Row],[Units]]</f>
        <v>9.173515981735159</v>
      </c>
      <c r="H175">
        <f>maintable[[#This Row],[Cost per unit]]*maintable[[#This Row],[Units]]</f>
        <v>1925.0099999999998</v>
      </c>
      <c r="I175" s="5">
        <f>maintable[[#This Row],[Revenue]]-maintable[[#This Row],[Cost]]</f>
        <v>83.990000000000236</v>
      </c>
    </row>
    <row r="176" spans="1:9" x14ac:dyDescent="0.2">
      <c r="A176" t="s">
        <v>1</v>
      </c>
      <c r="B176" t="s">
        <v>38</v>
      </c>
      <c r="C176" t="s">
        <v>21</v>
      </c>
      <c r="D176" s="1">
        <v>1568</v>
      </c>
      <c r="E176" s="2">
        <v>141</v>
      </c>
      <c r="F176">
        <f>_xll.XLOOKUP(maintable[[#This Row],[Product]],productcost[Product],productcost[Cost per unit])</f>
        <v>9.77</v>
      </c>
      <c r="G176" s="10">
        <f>maintable[[#This Row],[Revenue]]/maintable[[#This Row],[Units]]</f>
        <v>11.120567375886525</v>
      </c>
      <c r="H176">
        <f>maintable[[#This Row],[Cost per unit]]*maintable[[#This Row],[Units]]</f>
        <v>1377.57</v>
      </c>
      <c r="I176" s="5">
        <f>maintable[[#This Row],[Revenue]]-maintable[[#This Row],[Cost]]</f>
        <v>190.43000000000006</v>
      </c>
    </row>
    <row r="177" spans="1:9" x14ac:dyDescent="0.2">
      <c r="A177" t="s">
        <v>40</v>
      </c>
      <c r="B177" t="s">
        <v>36</v>
      </c>
      <c r="C177" t="s">
        <v>19</v>
      </c>
      <c r="D177" s="1">
        <v>3388</v>
      </c>
      <c r="E177" s="2">
        <v>123</v>
      </c>
      <c r="F177">
        <f>_xll.XLOOKUP(maintable[[#This Row],[Product]],productcost[Product],productcost[Cost per unit])</f>
        <v>10.62</v>
      </c>
      <c r="G177" s="10">
        <f>maintable[[#This Row],[Revenue]]/maintable[[#This Row],[Units]]</f>
        <v>27.54471544715447</v>
      </c>
      <c r="H177">
        <f>maintable[[#This Row],[Cost per unit]]*maintable[[#This Row],[Units]]</f>
        <v>1306.26</v>
      </c>
      <c r="I177" s="5">
        <f>maintable[[#This Row],[Revenue]]-maintable[[#This Row],[Cost]]</f>
        <v>2081.7399999999998</v>
      </c>
    </row>
    <row r="178" spans="1:9" x14ac:dyDescent="0.2">
      <c r="A178" t="s">
        <v>39</v>
      </c>
      <c r="B178" t="s">
        <v>37</v>
      </c>
      <c r="C178" t="s">
        <v>23</v>
      </c>
      <c r="D178" s="1">
        <v>623</v>
      </c>
      <c r="E178" s="2">
        <v>51</v>
      </c>
      <c r="F178">
        <f>_xll.XLOOKUP(maintable[[#This Row],[Product]],productcost[Product],productcost[Cost per unit])</f>
        <v>4.97</v>
      </c>
      <c r="G178" s="10">
        <f>maintable[[#This Row],[Revenue]]/maintable[[#This Row],[Units]]</f>
        <v>12.215686274509803</v>
      </c>
      <c r="H178">
        <f>maintable[[#This Row],[Cost per unit]]*maintable[[#This Row],[Units]]</f>
        <v>253.47</v>
      </c>
      <c r="I178" s="5">
        <f>maintable[[#This Row],[Revenue]]-maintable[[#This Row],[Cost]]</f>
        <v>369.53</v>
      </c>
    </row>
    <row r="179" spans="1:9" x14ac:dyDescent="0.2">
      <c r="A179" t="s">
        <v>5</v>
      </c>
      <c r="B179" t="s">
        <v>35</v>
      </c>
      <c r="C179" t="s">
        <v>3</v>
      </c>
      <c r="D179" s="1">
        <v>10073</v>
      </c>
      <c r="E179" s="2">
        <v>120</v>
      </c>
      <c r="F179">
        <f>_xll.XLOOKUP(maintable[[#This Row],[Product]],productcost[Product],productcost[Cost per unit])</f>
        <v>11.88</v>
      </c>
      <c r="G179" s="10">
        <f>maintable[[#This Row],[Revenue]]/maintable[[#This Row],[Units]]</f>
        <v>83.941666666666663</v>
      </c>
      <c r="H179">
        <f>maintable[[#This Row],[Cost per unit]]*maintable[[#This Row],[Units]]</f>
        <v>1425.6000000000001</v>
      </c>
      <c r="I179" s="5">
        <f>maintable[[#This Row],[Revenue]]-maintable[[#This Row],[Cost]]</f>
        <v>8647.4</v>
      </c>
    </row>
    <row r="180" spans="1:9" x14ac:dyDescent="0.2">
      <c r="A180" t="s">
        <v>7</v>
      </c>
      <c r="B180" t="s">
        <v>38</v>
      </c>
      <c r="C180" t="s">
        <v>25</v>
      </c>
      <c r="D180" s="1">
        <v>1561</v>
      </c>
      <c r="E180" s="2">
        <v>27</v>
      </c>
      <c r="F180">
        <f>_xll.XLOOKUP(maintable[[#This Row],[Product]],productcost[Product],productcost[Cost per unit])</f>
        <v>5.6</v>
      </c>
      <c r="G180" s="10">
        <f>maintable[[#This Row],[Revenue]]/maintable[[#This Row],[Units]]</f>
        <v>57.814814814814817</v>
      </c>
      <c r="H180">
        <f>maintable[[#This Row],[Cost per unit]]*maintable[[#This Row],[Units]]</f>
        <v>151.19999999999999</v>
      </c>
      <c r="I180" s="5">
        <f>maintable[[#This Row],[Revenue]]-maintable[[#This Row],[Cost]]</f>
        <v>1409.8</v>
      </c>
    </row>
    <row r="181" spans="1:9" x14ac:dyDescent="0.2">
      <c r="A181" t="s">
        <v>8</v>
      </c>
      <c r="B181" t="s">
        <v>35</v>
      </c>
      <c r="C181" t="s">
        <v>26</v>
      </c>
      <c r="D181" s="1">
        <v>11522</v>
      </c>
      <c r="E181" s="2">
        <v>204</v>
      </c>
      <c r="F181">
        <f>_xll.XLOOKUP(maintable[[#This Row],[Product]],productcost[Product],productcost[Cost per unit])</f>
        <v>16.73</v>
      </c>
      <c r="G181" s="10">
        <f>maintable[[#This Row],[Revenue]]/maintable[[#This Row],[Units]]</f>
        <v>56.480392156862742</v>
      </c>
      <c r="H181">
        <f>maintable[[#This Row],[Cost per unit]]*maintable[[#This Row],[Units]]</f>
        <v>3412.92</v>
      </c>
      <c r="I181" s="5">
        <f>maintable[[#This Row],[Revenue]]-maintable[[#This Row],[Cost]]</f>
        <v>8109.08</v>
      </c>
    </row>
    <row r="182" spans="1:9" x14ac:dyDescent="0.2">
      <c r="A182" t="s">
        <v>5</v>
      </c>
      <c r="B182" t="s">
        <v>37</v>
      </c>
      <c r="C182" t="s">
        <v>12</v>
      </c>
      <c r="D182" s="1">
        <v>2317</v>
      </c>
      <c r="E182" s="2">
        <v>123</v>
      </c>
      <c r="F182">
        <f>_xll.XLOOKUP(maintable[[#This Row],[Product]],productcost[Product],productcost[Cost per unit])</f>
        <v>9.33</v>
      </c>
      <c r="G182" s="10">
        <f>maintable[[#This Row],[Revenue]]/maintable[[#This Row],[Units]]</f>
        <v>18.837398373983739</v>
      </c>
      <c r="H182">
        <f>maintable[[#This Row],[Cost per unit]]*maintable[[#This Row],[Units]]</f>
        <v>1147.5899999999999</v>
      </c>
      <c r="I182" s="5">
        <f>maintable[[#This Row],[Revenue]]-maintable[[#This Row],[Cost]]</f>
        <v>1169.4100000000001</v>
      </c>
    </row>
    <row r="183" spans="1:9" x14ac:dyDescent="0.2">
      <c r="A183" t="s">
        <v>9</v>
      </c>
      <c r="B183" t="s">
        <v>36</v>
      </c>
      <c r="C183" t="s">
        <v>27</v>
      </c>
      <c r="D183" s="1">
        <v>3059</v>
      </c>
      <c r="E183" s="2">
        <v>27</v>
      </c>
      <c r="F183">
        <f>_xll.XLOOKUP(maintable[[#This Row],[Product]],productcost[Product],productcost[Cost per unit])</f>
        <v>10.38</v>
      </c>
      <c r="G183" s="10">
        <f>maintable[[#This Row],[Revenue]]/maintable[[#This Row],[Units]]</f>
        <v>113.29629629629629</v>
      </c>
      <c r="H183">
        <f>maintable[[#This Row],[Cost per unit]]*maintable[[#This Row],[Units]]</f>
        <v>280.26000000000005</v>
      </c>
      <c r="I183" s="5">
        <f>maintable[[#This Row],[Revenue]]-maintable[[#This Row],[Cost]]</f>
        <v>2778.74</v>
      </c>
    </row>
    <row r="184" spans="1:9" x14ac:dyDescent="0.2">
      <c r="A184" t="s">
        <v>40</v>
      </c>
      <c r="B184" t="s">
        <v>36</v>
      </c>
      <c r="C184" t="s">
        <v>25</v>
      </c>
      <c r="D184" s="1">
        <v>2324</v>
      </c>
      <c r="E184" s="2">
        <v>177</v>
      </c>
      <c r="F184">
        <f>_xll.XLOOKUP(maintable[[#This Row],[Product]],productcost[Product],productcost[Cost per unit])</f>
        <v>5.6</v>
      </c>
      <c r="G184" s="10">
        <f>maintable[[#This Row],[Revenue]]/maintable[[#This Row],[Units]]</f>
        <v>13.129943502824858</v>
      </c>
      <c r="H184">
        <f>maintable[[#This Row],[Cost per unit]]*maintable[[#This Row],[Units]]</f>
        <v>991.19999999999993</v>
      </c>
      <c r="I184" s="5">
        <f>maintable[[#This Row],[Revenue]]-maintable[[#This Row],[Cost]]</f>
        <v>1332.8000000000002</v>
      </c>
    </row>
    <row r="185" spans="1:9" x14ac:dyDescent="0.2">
      <c r="A185" t="s">
        <v>2</v>
      </c>
      <c r="B185" t="s">
        <v>38</v>
      </c>
      <c r="C185" t="s">
        <v>25</v>
      </c>
      <c r="D185" s="1">
        <v>4956</v>
      </c>
      <c r="E185" s="2">
        <v>171</v>
      </c>
      <c r="F185">
        <f>_xll.XLOOKUP(maintable[[#This Row],[Product]],productcost[Product],productcost[Cost per unit])</f>
        <v>5.6</v>
      </c>
      <c r="G185" s="10">
        <f>maintable[[#This Row],[Revenue]]/maintable[[#This Row],[Units]]</f>
        <v>28.982456140350877</v>
      </c>
      <c r="H185">
        <f>maintable[[#This Row],[Cost per unit]]*maintable[[#This Row],[Units]]</f>
        <v>957.59999999999991</v>
      </c>
      <c r="I185" s="5">
        <f>maintable[[#This Row],[Revenue]]-maintable[[#This Row],[Cost]]</f>
        <v>3998.4</v>
      </c>
    </row>
    <row r="186" spans="1:9" x14ac:dyDescent="0.2">
      <c r="A186" t="s">
        <v>9</v>
      </c>
      <c r="B186" t="s">
        <v>33</v>
      </c>
      <c r="C186" t="s">
        <v>18</v>
      </c>
      <c r="D186" s="1">
        <v>5355</v>
      </c>
      <c r="E186" s="2">
        <v>204</v>
      </c>
      <c r="F186">
        <f>_xll.XLOOKUP(maintable[[#This Row],[Product]],productcost[Product],productcost[Cost per unit])</f>
        <v>7.64</v>
      </c>
      <c r="G186" s="10">
        <f>maintable[[#This Row],[Revenue]]/maintable[[#This Row],[Units]]</f>
        <v>26.25</v>
      </c>
      <c r="H186">
        <f>maintable[[#This Row],[Cost per unit]]*maintable[[#This Row],[Units]]</f>
        <v>1558.56</v>
      </c>
      <c r="I186" s="5">
        <f>maintable[[#This Row],[Revenue]]-maintable[[#This Row],[Cost]]</f>
        <v>3796.44</v>
      </c>
    </row>
    <row r="187" spans="1:9" x14ac:dyDescent="0.2">
      <c r="A187" t="s">
        <v>2</v>
      </c>
      <c r="B187" t="s">
        <v>33</v>
      </c>
      <c r="C187" t="s">
        <v>13</v>
      </c>
      <c r="D187" s="1">
        <v>7259</v>
      </c>
      <c r="E187" s="2">
        <v>276</v>
      </c>
      <c r="F187">
        <f>_xll.XLOOKUP(maintable[[#This Row],[Product]],productcost[Product],productcost[Cost per unit])</f>
        <v>11.7</v>
      </c>
      <c r="G187" s="10">
        <f>maintable[[#This Row],[Revenue]]/maintable[[#This Row],[Units]]</f>
        <v>26.30072463768116</v>
      </c>
      <c r="H187">
        <f>maintable[[#This Row],[Cost per unit]]*maintable[[#This Row],[Units]]</f>
        <v>3229.2</v>
      </c>
      <c r="I187" s="5">
        <f>maintable[[#This Row],[Revenue]]-maintable[[#This Row],[Cost]]</f>
        <v>4029.8</v>
      </c>
    </row>
    <row r="188" spans="1:9" x14ac:dyDescent="0.2">
      <c r="A188" t="s">
        <v>7</v>
      </c>
      <c r="B188" t="s">
        <v>36</v>
      </c>
      <c r="C188" t="s">
        <v>25</v>
      </c>
      <c r="D188" s="1">
        <v>6279</v>
      </c>
      <c r="E188" s="2">
        <v>45</v>
      </c>
      <c r="F188">
        <f>_xll.XLOOKUP(maintable[[#This Row],[Product]],productcost[Product],productcost[Cost per unit])</f>
        <v>5.6</v>
      </c>
      <c r="G188" s="10">
        <f>maintable[[#This Row],[Revenue]]/maintable[[#This Row],[Units]]</f>
        <v>139.53333333333333</v>
      </c>
      <c r="H188">
        <f>maintable[[#This Row],[Cost per unit]]*maintable[[#This Row],[Units]]</f>
        <v>251.99999999999997</v>
      </c>
      <c r="I188" s="5">
        <f>maintable[[#This Row],[Revenue]]-maintable[[#This Row],[Cost]]</f>
        <v>6027</v>
      </c>
    </row>
    <row r="189" spans="1:9" x14ac:dyDescent="0.2">
      <c r="A189" t="s">
        <v>39</v>
      </c>
      <c r="B189" t="s">
        <v>37</v>
      </c>
      <c r="C189" t="s">
        <v>28</v>
      </c>
      <c r="D189" s="1">
        <v>2541</v>
      </c>
      <c r="E189" s="2">
        <v>45</v>
      </c>
      <c r="F189">
        <f>_xll.XLOOKUP(maintable[[#This Row],[Product]],productcost[Product],productcost[Cost per unit])</f>
        <v>7.16</v>
      </c>
      <c r="G189" s="10">
        <f>maintable[[#This Row],[Revenue]]/maintable[[#This Row],[Units]]</f>
        <v>56.466666666666669</v>
      </c>
      <c r="H189">
        <f>maintable[[#This Row],[Cost per unit]]*maintable[[#This Row],[Units]]</f>
        <v>322.2</v>
      </c>
      <c r="I189" s="5">
        <f>maintable[[#This Row],[Revenue]]-maintable[[#This Row],[Cost]]</f>
        <v>2218.8000000000002</v>
      </c>
    </row>
    <row r="190" spans="1:9" x14ac:dyDescent="0.2">
      <c r="A190" t="s">
        <v>5</v>
      </c>
      <c r="B190" t="s">
        <v>34</v>
      </c>
      <c r="C190" t="s">
        <v>26</v>
      </c>
      <c r="D190" s="1">
        <v>3864</v>
      </c>
      <c r="E190" s="2">
        <v>177</v>
      </c>
      <c r="F190">
        <f>_xll.XLOOKUP(maintable[[#This Row],[Product]],productcost[Product],productcost[Cost per unit])</f>
        <v>16.73</v>
      </c>
      <c r="G190" s="10">
        <f>maintable[[#This Row],[Revenue]]/maintable[[#This Row],[Units]]</f>
        <v>21.83050847457627</v>
      </c>
      <c r="H190">
        <f>maintable[[#This Row],[Cost per unit]]*maintable[[#This Row],[Units]]</f>
        <v>2961.21</v>
      </c>
      <c r="I190" s="5">
        <f>maintable[[#This Row],[Revenue]]-maintable[[#This Row],[Cost]]</f>
        <v>902.79</v>
      </c>
    </row>
    <row r="191" spans="1:9" x14ac:dyDescent="0.2">
      <c r="A191" t="s">
        <v>4</v>
      </c>
      <c r="B191" t="s">
        <v>35</v>
      </c>
      <c r="C191" t="s">
        <v>12</v>
      </c>
      <c r="D191" s="1">
        <v>6146</v>
      </c>
      <c r="E191" s="2">
        <v>63</v>
      </c>
      <c r="F191">
        <f>_xll.XLOOKUP(maintable[[#This Row],[Product]],productcost[Product],productcost[Cost per unit])</f>
        <v>9.33</v>
      </c>
      <c r="G191" s="10">
        <f>maintable[[#This Row],[Revenue]]/maintable[[#This Row],[Units]]</f>
        <v>97.555555555555557</v>
      </c>
      <c r="H191">
        <f>maintable[[#This Row],[Cost per unit]]*maintable[[#This Row],[Units]]</f>
        <v>587.79</v>
      </c>
      <c r="I191" s="5">
        <f>maintable[[#This Row],[Revenue]]-maintable[[#This Row],[Cost]]</f>
        <v>5558.21</v>
      </c>
    </row>
    <row r="192" spans="1:9" x14ac:dyDescent="0.2">
      <c r="A192" t="s">
        <v>8</v>
      </c>
      <c r="B192" t="s">
        <v>38</v>
      </c>
      <c r="C192" t="s">
        <v>17</v>
      </c>
      <c r="D192" s="1">
        <v>2639</v>
      </c>
      <c r="E192" s="2">
        <v>204</v>
      </c>
      <c r="F192">
        <f>_xll.XLOOKUP(maintable[[#This Row],[Product]],productcost[Product],productcost[Cost per unit])</f>
        <v>6.47</v>
      </c>
      <c r="G192" s="10">
        <f>maintable[[#This Row],[Revenue]]/maintable[[#This Row],[Units]]</f>
        <v>12.936274509803921</v>
      </c>
      <c r="H192">
        <f>maintable[[#This Row],[Cost per unit]]*maintable[[#This Row],[Units]]</f>
        <v>1319.8799999999999</v>
      </c>
      <c r="I192" s="5">
        <f>maintable[[#This Row],[Revenue]]-maintable[[#This Row],[Cost]]</f>
        <v>1319.1200000000001</v>
      </c>
    </row>
    <row r="193" spans="1:9" x14ac:dyDescent="0.2">
      <c r="A193" t="s">
        <v>7</v>
      </c>
      <c r="B193" t="s">
        <v>36</v>
      </c>
      <c r="C193" t="s">
        <v>21</v>
      </c>
      <c r="D193" s="1">
        <v>1890</v>
      </c>
      <c r="E193" s="2">
        <v>195</v>
      </c>
      <c r="F193">
        <f>_xll.XLOOKUP(maintable[[#This Row],[Product]],productcost[Product],productcost[Cost per unit])</f>
        <v>9.77</v>
      </c>
      <c r="G193" s="10">
        <f>maintable[[#This Row],[Revenue]]/maintable[[#This Row],[Units]]</f>
        <v>9.6923076923076916</v>
      </c>
      <c r="H193">
        <f>maintable[[#This Row],[Cost per unit]]*maintable[[#This Row],[Units]]</f>
        <v>1905.1499999999999</v>
      </c>
      <c r="I193" s="5">
        <f>maintable[[#This Row],[Revenue]]-maintable[[#This Row],[Cost]]</f>
        <v>-15.149999999999864</v>
      </c>
    </row>
    <row r="194" spans="1:9" x14ac:dyDescent="0.2">
      <c r="A194" t="s">
        <v>6</v>
      </c>
      <c r="B194" t="s">
        <v>33</v>
      </c>
      <c r="C194" t="s">
        <v>13</v>
      </c>
      <c r="D194" s="1">
        <v>1932</v>
      </c>
      <c r="E194" s="2">
        <v>369</v>
      </c>
      <c r="F194">
        <f>_xll.XLOOKUP(maintable[[#This Row],[Product]],productcost[Product],productcost[Cost per unit])</f>
        <v>11.7</v>
      </c>
      <c r="G194" s="10">
        <f>maintable[[#This Row],[Revenue]]/maintable[[#This Row],[Units]]</f>
        <v>5.2357723577235769</v>
      </c>
      <c r="H194">
        <f>maintable[[#This Row],[Cost per unit]]*maintable[[#This Row],[Units]]</f>
        <v>4317.3</v>
      </c>
      <c r="I194" s="5">
        <f>maintable[[#This Row],[Revenue]]-maintable[[#This Row],[Cost]]</f>
        <v>-2385.3000000000002</v>
      </c>
    </row>
    <row r="195" spans="1:9" x14ac:dyDescent="0.2">
      <c r="A195" t="s">
        <v>2</v>
      </c>
      <c r="B195" t="s">
        <v>33</v>
      </c>
      <c r="C195" t="s">
        <v>24</v>
      </c>
      <c r="D195" s="1">
        <v>6300</v>
      </c>
      <c r="E195" s="2">
        <v>42</v>
      </c>
      <c r="F195">
        <f>_xll.XLOOKUP(maintable[[#This Row],[Product]],productcost[Product],productcost[Cost per unit])</f>
        <v>13.15</v>
      </c>
      <c r="G195" s="10">
        <f>maintable[[#This Row],[Revenue]]/maintable[[#This Row],[Units]]</f>
        <v>150</v>
      </c>
      <c r="H195">
        <f>maintable[[#This Row],[Cost per unit]]*maintable[[#This Row],[Units]]</f>
        <v>552.30000000000007</v>
      </c>
      <c r="I195" s="5">
        <f>maintable[[#This Row],[Revenue]]-maintable[[#This Row],[Cost]]</f>
        <v>5747.7</v>
      </c>
    </row>
    <row r="196" spans="1:9" x14ac:dyDescent="0.2">
      <c r="A196" t="s">
        <v>5</v>
      </c>
      <c r="B196" t="s">
        <v>36</v>
      </c>
      <c r="C196" t="s">
        <v>29</v>
      </c>
      <c r="D196" s="1">
        <v>560</v>
      </c>
      <c r="E196" s="2">
        <v>81</v>
      </c>
      <c r="F196">
        <f>_xll.XLOOKUP(maintable[[#This Row],[Product]],productcost[Product],productcost[Cost per unit])</f>
        <v>14.49</v>
      </c>
      <c r="G196" s="10">
        <f>maintable[[#This Row],[Revenue]]/maintable[[#This Row],[Units]]</f>
        <v>6.9135802469135799</v>
      </c>
      <c r="H196">
        <f>maintable[[#This Row],[Cost per unit]]*maintable[[#This Row],[Units]]</f>
        <v>1173.69</v>
      </c>
      <c r="I196" s="5">
        <f>maintable[[#This Row],[Revenue]]-maintable[[#This Row],[Cost]]</f>
        <v>-613.69000000000005</v>
      </c>
    </row>
    <row r="197" spans="1:9" x14ac:dyDescent="0.2">
      <c r="A197" t="s">
        <v>8</v>
      </c>
      <c r="B197" t="s">
        <v>36</v>
      </c>
      <c r="C197" t="s">
        <v>25</v>
      </c>
      <c r="D197" s="1">
        <v>2856</v>
      </c>
      <c r="E197" s="2">
        <v>246</v>
      </c>
      <c r="F197">
        <f>_xll.XLOOKUP(maintable[[#This Row],[Product]],productcost[Product],productcost[Cost per unit])</f>
        <v>5.6</v>
      </c>
      <c r="G197" s="10">
        <f>maintable[[#This Row],[Revenue]]/maintable[[#This Row],[Units]]</f>
        <v>11.609756097560975</v>
      </c>
      <c r="H197">
        <f>maintable[[#This Row],[Cost per unit]]*maintable[[#This Row],[Units]]</f>
        <v>1377.6</v>
      </c>
      <c r="I197" s="5">
        <f>maintable[[#This Row],[Revenue]]-maintable[[#This Row],[Cost]]</f>
        <v>1478.4</v>
      </c>
    </row>
    <row r="198" spans="1:9" x14ac:dyDescent="0.2">
      <c r="A198" t="s">
        <v>8</v>
      </c>
      <c r="B198" t="s">
        <v>33</v>
      </c>
      <c r="C198" t="s">
        <v>16</v>
      </c>
      <c r="D198" s="1">
        <v>707</v>
      </c>
      <c r="E198" s="2">
        <v>174</v>
      </c>
      <c r="F198">
        <f>_xll.XLOOKUP(maintable[[#This Row],[Product]],productcost[Product],productcost[Cost per unit])</f>
        <v>3.11</v>
      </c>
      <c r="G198" s="10">
        <f>maintable[[#This Row],[Revenue]]/maintable[[#This Row],[Units]]</f>
        <v>4.0632183908045976</v>
      </c>
      <c r="H198">
        <f>maintable[[#This Row],[Cost per unit]]*maintable[[#This Row],[Units]]</f>
        <v>541.14</v>
      </c>
      <c r="I198" s="5">
        <f>maintable[[#This Row],[Revenue]]-maintable[[#This Row],[Cost]]</f>
        <v>165.86</v>
      </c>
    </row>
    <row r="199" spans="1:9" x14ac:dyDescent="0.2">
      <c r="A199" t="s">
        <v>7</v>
      </c>
      <c r="B199" t="s">
        <v>34</v>
      </c>
      <c r="C199" t="s">
        <v>29</v>
      </c>
      <c r="D199" s="1">
        <v>3598</v>
      </c>
      <c r="E199" s="2">
        <v>81</v>
      </c>
      <c r="F199">
        <f>_xll.XLOOKUP(maintable[[#This Row],[Product]],productcost[Product],productcost[Cost per unit])</f>
        <v>14.49</v>
      </c>
      <c r="G199" s="10">
        <f>maintable[[#This Row],[Revenue]]/maintable[[#This Row],[Units]]</f>
        <v>44.419753086419753</v>
      </c>
      <c r="H199">
        <f>maintable[[#This Row],[Cost per unit]]*maintable[[#This Row],[Units]]</f>
        <v>1173.69</v>
      </c>
      <c r="I199" s="5">
        <f>maintable[[#This Row],[Revenue]]-maintable[[#This Row],[Cost]]</f>
        <v>2424.31</v>
      </c>
    </row>
    <row r="200" spans="1:9" x14ac:dyDescent="0.2">
      <c r="A200" t="s">
        <v>39</v>
      </c>
      <c r="B200" t="s">
        <v>34</v>
      </c>
      <c r="C200" t="s">
        <v>21</v>
      </c>
      <c r="D200" s="1">
        <v>6853</v>
      </c>
      <c r="E200" s="2">
        <v>372</v>
      </c>
      <c r="F200">
        <f>_xll.XLOOKUP(maintable[[#This Row],[Product]],productcost[Product],productcost[Cost per unit])</f>
        <v>9.77</v>
      </c>
      <c r="G200" s="10">
        <f>maintable[[#This Row],[Revenue]]/maintable[[#This Row],[Units]]</f>
        <v>18.422043010752688</v>
      </c>
      <c r="H200">
        <f>maintable[[#This Row],[Cost per unit]]*maintable[[#This Row],[Units]]</f>
        <v>3634.44</v>
      </c>
      <c r="I200" s="5">
        <f>maintable[[#This Row],[Revenue]]-maintable[[#This Row],[Cost]]</f>
        <v>3218.56</v>
      </c>
    </row>
    <row r="201" spans="1:9" x14ac:dyDescent="0.2">
      <c r="A201" t="s">
        <v>39</v>
      </c>
      <c r="B201" t="s">
        <v>34</v>
      </c>
      <c r="C201" t="s">
        <v>15</v>
      </c>
      <c r="D201" s="1">
        <v>4725</v>
      </c>
      <c r="E201" s="2">
        <v>174</v>
      </c>
      <c r="F201">
        <f>_xll.XLOOKUP(maintable[[#This Row],[Product]],productcost[Product],productcost[Cost per unit])</f>
        <v>8.7899999999999991</v>
      </c>
      <c r="G201" s="10">
        <f>maintable[[#This Row],[Revenue]]/maintable[[#This Row],[Units]]</f>
        <v>27.155172413793103</v>
      </c>
      <c r="H201">
        <f>maintable[[#This Row],[Cost per unit]]*maintable[[#This Row],[Units]]</f>
        <v>1529.4599999999998</v>
      </c>
      <c r="I201" s="5">
        <f>maintable[[#This Row],[Revenue]]-maintable[[#This Row],[Cost]]</f>
        <v>3195.54</v>
      </c>
    </row>
    <row r="202" spans="1:9" x14ac:dyDescent="0.2">
      <c r="A202" t="s">
        <v>40</v>
      </c>
      <c r="B202" t="s">
        <v>35</v>
      </c>
      <c r="C202" t="s">
        <v>31</v>
      </c>
      <c r="D202" s="1">
        <v>10304</v>
      </c>
      <c r="E202" s="2">
        <v>84</v>
      </c>
      <c r="F202">
        <f>_xll.XLOOKUP(maintable[[#This Row],[Product]],productcost[Product],productcost[Cost per unit])</f>
        <v>8.65</v>
      </c>
      <c r="G202" s="10">
        <f>maintable[[#This Row],[Revenue]]/maintable[[#This Row],[Units]]</f>
        <v>122.66666666666667</v>
      </c>
      <c r="H202">
        <f>maintable[[#This Row],[Cost per unit]]*maintable[[#This Row],[Units]]</f>
        <v>726.6</v>
      </c>
      <c r="I202" s="5">
        <f>maintable[[#This Row],[Revenue]]-maintable[[#This Row],[Cost]]</f>
        <v>9577.4</v>
      </c>
    </row>
    <row r="203" spans="1:9" x14ac:dyDescent="0.2">
      <c r="A203" t="s">
        <v>40</v>
      </c>
      <c r="B203" t="s">
        <v>33</v>
      </c>
      <c r="C203" t="s">
        <v>15</v>
      </c>
      <c r="D203" s="1">
        <v>1274</v>
      </c>
      <c r="E203" s="2">
        <v>225</v>
      </c>
      <c r="F203">
        <f>_xll.XLOOKUP(maintable[[#This Row],[Product]],productcost[Product],productcost[Cost per unit])</f>
        <v>8.7899999999999991</v>
      </c>
      <c r="G203" s="10">
        <f>maintable[[#This Row],[Revenue]]/maintable[[#This Row],[Units]]</f>
        <v>5.6622222222222218</v>
      </c>
      <c r="H203">
        <f>maintable[[#This Row],[Cost per unit]]*maintable[[#This Row],[Units]]</f>
        <v>1977.7499999999998</v>
      </c>
      <c r="I203" s="5">
        <f>maintable[[#This Row],[Revenue]]-maintable[[#This Row],[Cost]]</f>
        <v>-703.74999999999977</v>
      </c>
    </row>
    <row r="204" spans="1:9" x14ac:dyDescent="0.2">
      <c r="A204" t="s">
        <v>4</v>
      </c>
      <c r="B204" t="s">
        <v>35</v>
      </c>
      <c r="C204" t="s">
        <v>29</v>
      </c>
      <c r="D204" s="1">
        <v>1526</v>
      </c>
      <c r="E204" s="2">
        <v>105</v>
      </c>
      <c r="F204">
        <f>_xll.XLOOKUP(maintable[[#This Row],[Product]],productcost[Product],productcost[Cost per unit])</f>
        <v>14.49</v>
      </c>
      <c r="G204" s="10">
        <f>maintable[[#This Row],[Revenue]]/maintable[[#This Row],[Units]]</f>
        <v>14.533333333333333</v>
      </c>
      <c r="H204">
        <f>maintable[[#This Row],[Cost per unit]]*maintable[[#This Row],[Units]]</f>
        <v>1521.45</v>
      </c>
      <c r="I204" s="5">
        <f>maintable[[#This Row],[Revenue]]-maintable[[#This Row],[Cost]]</f>
        <v>4.5499999999999545</v>
      </c>
    </row>
    <row r="205" spans="1:9" x14ac:dyDescent="0.2">
      <c r="A205" t="s">
        <v>39</v>
      </c>
      <c r="B205" t="s">
        <v>38</v>
      </c>
      <c r="C205" t="s">
        <v>27</v>
      </c>
      <c r="D205" s="1">
        <v>3101</v>
      </c>
      <c r="E205" s="2">
        <v>225</v>
      </c>
      <c r="F205">
        <f>_xll.XLOOKUP(maintable[[#This Row],[Product]],productcost[Product],productcost[Cost per unit])</f>
        <v>10.38</v>
      </c>
      <c r="G205" s="10">
        <f>maintable[[#This Row],[Revenue]]/maintable[[#This Row],[Units]]</f>
        <v>13.782222222222222</v>
      </c>
      <c r="H205">
        <f>maintable[[#This Row],[Cost per unit]]*maintable[[#This Row],[Units]]</f>
        <v>2335.5</v>
      </c>
      <c r="I205" s="5">
        <f>maintable[[#This Row],[Revenue]]-maintable[[#This Row],[Cost]]</f>
        <v>765.5</v>
      </c>
    </row>
    <row r="206" spans="1:9" x14ac:dyDescent="0.2">
      <c r="A206" t="s">
        <v>1</v>
      </c>
      <c r="B206" t="s">
        <v>36</v>
      </c>
      <c r="C206" t="s">
        <v>13</v>
      </c>
      <c r="D206" s="1">
        <v>1057</v>
      </c>
      <c r="E206" s="2">
        <v>54</v>
      </c>
      <c r="F206">
        <f>_xll.XLOOKUP(maintable[[#This Row],[Product]],productcost[Product],productcost[Cost per unit])</f>
        <v>11.7</v>
      </c>
      <c r="G206" s="10">
        <f>maintable[[#This Row],[Revenue]]/maintable[[#This Row],[Units]]</f>
        <v>19.574074074074073</v>
      </c>
      <c r="H206">
        <f>maintable[[#This Row],[Cost per unit]]*maintable[[#This Row],[Units]]</f>
        <v>631.79999999999995</v>
      </c>
      <c r="I206" s="5">
        <f>maintable[[#This Row],[Revenue]]-maintable[[#This Row],[Cost]]</f>
        <v>425.20000000000005</v>
      </c>
    </row>
    <row r="207" spans="1:9" x14ac:dyDescent="0.2">
      <c r="A207" t="s">
        <v>6</v>
      </c>
      <c r="B207" t="s">
        <v>36</v>
      </c>
      <c r="C207" t="s">
        <v>25</v>
      </c>
      <c r="D207" s="1">
        <v>5306</v>
      </c>
      <c r="E207" s="2">
        <v>0</v>
      </c>
      <c r="F207">
        <f>_xll.XLOOKUP(maintable[[#This Row],[Product]],productcost[Product],productcost[Cost per unit])</f>
        <v>5.6</v>
      </c>
      <c r="G207" s="10" t="e">
        <f>maintable[[#This Row],[Revenue]]/maintable[[#This Row],[Units]]</f>
        <v>#DIV/0!</v>
      </c>
      <c r="H207">
        <f>maintable[[#This Row],[Cost per unit]]*maintable[[#This Row],[Units]]</f>
        <v>0</v>
      </c>
      <c r="I207" s="5">
        <f>maintable[[#This Row],[Revenue]]-maintable[[#This Row],[Cost]]</f>
        <v>5306</v>
      </c>
    </row>
    <row r="208" spans="1:9" x14ac:dyDescent="0.2">
      <c r="A208" t="s">
        <v>4</v>
      </c>
      <c r="B208" t="s">
        <v>38</v>
      </c>
      <c r="C208" t="s">
        <v>23</v>
      </c>
      <c r="D208" s="1">
        <v>4018</v>
      </c>
      <c r="E208" s="2">
        <v>171</v>
      </c>
      <c r="F208">
        <f>_xll.XLOOKUP(maintable[[#This Row],[Product]],productcost[Product],productcost[Cost per unit])</f>
        <v>4.97</v>
      </c>
      <c r="G208" s="10">
        <f>maintable[[#This Row],[Revenue]]/maintable[[#This Row],[Units]]</f>
        <v>23.497076023391813</v>
      </c>
      <c r="H208">
        <f>maintable[[#This Row],[Cost per unit]]*maintable[[#This Row],[Units]]</f>
        <v>849.87</v>
      </c>
      <c r="I208" s="5">
        <f>maintable[[#This Row],[Revenue]]-maintable[[#This Row],[Cost]]</f>
        <v>3168.13</v>
      </c>
    </row>
    <row r="209" spans="1:9" x14ac:dyDescent="0.2">
      <c r="A209" t="s">
        <v>8</v>
      </c>
      <c r="B209" t="s">
        <v>33</v>
      </c>
      <c r="C209" t="s">
        <v>15</v>
      </c>
      <c r="D209" s="1">
        <v>938</v>
      </c>
      <c r="E209" s="2">
        <v>189</v>
      </c>
      <c r="F209">
        <f>_xll.XLOOKUP(maintable[[#This Row],[Product]],productcost[Product],productcost[Cost per unit])</f>
        <v>8.7899999999999991</v>
      </c>
      <c r="G209" s="10">
        <f>maintable[[#This Row],[Revenue]]/maintable[[#This Row],[Units]]</f>
        <v>4.9629629629629628</v>
      </c>
      <c r="H209">
        <f>maintable[[#This Row],[Cost per unit]]*maintable[[#This Row],[Units]]</f>
        <v>1661.31</v>
      </c>
      <c r="I209" s="5">
        <f>maintable[[#This Row],[Revenue]]-maintable[[#This Row],[Cost]]</f>
        <v>-723.31</v>
      </c>
    </row>
    <row r="210" spans="1:9" x14ac:dyDescent="0.2">
      <c r="A210" t="s">
        <v>6</v>
      </c>
      <c r="B210" t="s">
        <v>37</v>
      </c>
      <c r="C210" t="s">
        <v>17</v>
      </c>
      <c r="D210" s="1">
        <v>1778</v>
      </c>
      <c r="E210" s="2">
        <v>270</v>
      </c>
      <c r="F210">
        <f>_xll.XLOOKUP(maintable[[#This Row],[Product]],productcost[Product],productcost[Cost per unit])</f>
        <v>6.47</v>
      </c>
      <c r="G210" s="10">
        <f>maintable[[#This Row],[Revenue]]/maintable[[#This Row],[Units]]</f>
        <v>6.5851851851851855</v>
      </c>
      <c r="H210">
        <f>maintable[[#This Row],[Cost per unit]]*maintable[[#This Row],[Units]]</f>
        <v>1746.8999999999999</v>
      </c>
      <c r="I210" s="5">
        <f>maintable[[#This Row],[Revenue]]-maintable[[#This Row],[Cost]]</f>
        <v>31.100000000000136</v>
      </c>
    </row>
    <row r="211" spans="1:9" x14ac:dyDescent="0.2">
      <c r="A211" t="s">
        <v>5</v>
      </c>
      <c r="B211" t="s">
        <v>38</v>
      </c>
      <c r="C211" t="s">
        <v>29</v>
      </c>
      <c r="D211" s="1">
        <v>1638</v>
      </c>
      <c r="E211" s="2">
        <v>63</v>
      </c>
      <c r="F211">
        <f>_xll.XLOOKUP(maintable[[#This Row],[Product]],productcost[Product],productcost[Cost per unit])</f>
        <v>14.49</v>
      </c>
      <c r="G211" s="10">
        <f>maintable[[#This Row],[Revenue]]/maintable[[#This Row],[Units]]</f>
        <v>26</v>
      </c>
      <c r="H211">
        <f>maintable[[#This Row],[Cost per unit]]*maintable[[#This Row],[Units]]</f>
        <v>912.87</v>
      </c>
      <c r="I211" s="5">
        <f>maintable[[#This Row],[Revenue]]-maintable[[#This Row],[Cost]]</f>
        <v>725.13</v>
      </c>
    </row>
    <row r="212" spans="1:9" x14ac:dyDescent="0.2">
      <c r="A212" t="s">
        <v>40</v>
      </c>
      <c r="B212" t="s">
        <v>37</v>
      </c>
      <c r="C212" t="s">
        <v>24</v>
      </c>
      <c r="D212" s="1">
        <v>154</v>
      </c>
      <c r="E212" s="2">
        <v>21</v>
      </c>
      <c r="F212">
        <f>_xll.XLOOKUP(maintable[[#This Row],[Product]],productcost[Product],productcost[Cost per unit])</f>
        <v>13.15</v>
      </c>
      <c r="G212" s="10">
        <f>maintable[[#This Row],[Revenue]]/maintable[[#This Row],[Units]]</f>
        <v>7.333333333333333</v>
      </c>
      <c r="H212">
        <f>maintable[[#This Row],[Cost per unit]]*maintable[[#This Row],[Units]]</f>
        <v>276.15000000000003</v>
      </c>
      <c r="I212" s="5">
        <f>maintable[[#This Row],[Revenue]]-maintable[[#This Row],[Cost]]</f>
        <v>-122.15000000000003</v>
      </c>
    </row>
    <row r="213" spans="1:9" x14ac:dyDescent="0.2">
      <c r="A213" t="s">
        <v>6</v>
      </c>
      <c r="B213" t="s">
        <v>36</v>
      </c>
      <c r="C213" t="s">
        <v>21</v>
      </c>
      <c r="D213" s="1">
        <v>9835</v>
      </c>
      <c r="E213" s="2">
        <v>207</v>
      </c>
      <c r="F213">
        <f>_xll.XLOOKUP(maintable[[#This Row],[Product]],productcost[Product],productcost[Cost per unit])</f>
        <v>9.77</v>
      </c>
      <c r="G213" s="10">
        <f>maintable[[#This Row],[Revenue]]/maintable[[#This Row],[Units]]</f>
        <v>47.512077294685987</v>
      </c>
      <c r="H213">
        <f>maintable[[#This Row],[Cost per unit]]*maintable[[#This Row],[Units]]</f>
        <v>2022.3899999999999</v>
      </c>
      <c r="I213" s="5">
        <f>maintable[[#This Row],[Revenue]]-maintable[[#This Row],[Cost]]</f>
        <v>7812.6100000000006</v>
      </c>
    </row>
    <row r="214" spans="1:9" x14ac:dyDescent="0.2">
      <c r="A214" t="s">
        <v>8</v>
      </c>
      <c r="B214" t="s">
        <v>36</v>
      </c>
      <c r="C214" t="s">
        <v>19</v>
      </c>
      <c r="D214" s="1">
        <v>7273</v>
      </c>
      <c r="E214" s="2">
        <v>96</v>
      </c>
      <c r="F214">
        <f>_xll.XLOOKUP(maintable[[#This Row],[Product]],productcost[Product],productcost[Cost per unit])</f>
        <v>10.62</v>
      </c>
      <c r="G214" s="10">
        <f>maintable[[#This Row],[Revenue]]/maintable[[#This Row],[Units]]</f>
        <v>75.760416666666671</v>
      </c>
      <c r="H214">
        <f>maintable[[#This Row],[Cost per unit]]*maintable[[#This Row],[Units]]</f>
        <v>1019.52</v>
      </c>
      <c r="I214" s="5">
        <f>maintable[[#This Row],[Revenue]]-maintable[[#This Row],[Cost]]</f>
        <v>6253.48</v>
      </c>
    </row>
    <row r="215" spans="1:9" x14ac:dyDescent="0.2">
      <c r="A215" t="s">
        <v>4</v>
      </c>
      <c r="B215" t="s">
        <v>38</v>
      </c>
      <c r="C215" t="s">
        <v>21</v>
      </c>
      <c r="D215" s="1">
        <v>6909</v>
      </c>
      <c r="E215" s="2">
        <v>81</v>
      </c>
      <c r="F215">
        <f>_xll.XLOOKUP(maintable[[#This Row],[Product]],productcost[Product],productcost[Cost per unit])</f>
        <v>9.77</v>
      </c>
      <c r="G215" s="10">
        <f>maintable[[#This Row],[Revenue]]/maintable[[#This Row],[Units]]</f>
        <v>85.296296296296291</v>
      </c>
      <c r="H215">
        <f>maintable[[#This Row],[Cost per unit]]*maintable[[#This Row],[Units]]</f>
        <v>791.37</v>
      </c>
      <c r="I215" s="5">
        <f>maintable[[#This Row],[Revenue]]-maintable[[#This Row],[Cost]]</f>
        <v>6117.63</v>
      </c>
    </row>
    <row r="216" spans="1:9" x14ac:dyDescent="0.2">
      <c r="A216" t="s">
        <v>8</v>
      </c>
      <c r="B216" t="s">
        <v>38</v>
      </c>
      <c r="C216" t="s">
        <v>23</v>
      </c>
      <c r="D216" s="1">
        <v>3920</v>
      </c>
      <c r="E216" s="2">
        <v>306</v>
      </c>
      <c r="F216">
        <f>_xll.XLOOKUP(maintable[[#This Row],[Product]],productcost[Product],productcost[Cost per unit])</f>
        <v>4.97</v>
      </c>
      <c r="G216" s="10">
        <f>maintable[[#This Row],[Revenue]]/maintable[[#This Row],[Units]]</f>
        <v>12.81045751633987</v>
      </c>
      <c r="H216">
        <f>maintable[[#This Row],[Cost per unit]]*maintable[[#This Row],[Units]]</f>
        <v>1520.82</v>
      </c>
      <c r="I216" s="5">
        <f>maintable[[#This Row],[Revenue]]-maintable[[#This Row],[Cost]]</f>
        <v>2399.1800000000003</v>
      </c>
    </row>
    <row r="217" spans="1:9" x14ac:dyDescent="0.2">
      <c r="A217" t="s">
        <v>9</v>
      </c>
      <c r="B217" t="s">
        <v>38</v>
      </c>
      <c r="C217" t="s">
        <v>20</v>
      </c>
      <c r="D217" s="1">
        <v>4858</v>
      </c>
      <c r="E217" s="2">
        <v>279</v>
      </c>
      <c r="F217">
        <f>_xll.XLOOKUP(maintable[[#This Row],[Product]],productcost[Product],productcost[Cost per unit])</f>
        <v>9</v>
      </c>
      <c r="G217" s="10">
        <f>maintable[[#This Row],[Revenue]]/maintable[[#This Row],[Units]]</f>
        <v>17.412186379928315</v>
      </c>
      <c r="H217">
        <f>maintable[[#This Row],[Cost per unit]]*maintable[[#This Row],[Units]]</f>
        <v>2511</v>
      </c>
      <c r="I217" s="5">
        <f>maintable[[#This Row],[Revenue]]-maintable[[#This Row],[Cost]]</f>
        <v>2347</v>
      </c>
    </row>
    <row r="218" spans="1:9" x14ac:dyDescent="0.2">
      <c r="A218" t="s">
        <v>1</v>
      </c>
      <c r="B218" t="s">
        <v>37</v>
      </c>
      <c r="C218" t="s">
        <v>3</v>
      </c>
      <c r="D218" s="1">
        <v>3549</v>
      </c>
      <c r="E218" s="2">
        <v>3</v>
      </c>
      <c r="F218">
        <f>_xll.XLOOKUP(maintable[[#This Row],[Product]],productcost[Product],productcost[Cost per unit])</f>
        <v>11.88</v>
      </c>
      <c r="G218" s="10">
        <f>maintable[[#This Row],[Revenue]]/maintable[[#This Row],[Units]]</f>
        <v>1183</v>
      </c>
      <c r="H218">
        <f>maintable[[#This Row],[Cost per unit]]*maintable[[#This Row],[Units]]</f>
        <v>35.64</v>
      </c>
      <c r="I218" s="5">
        <f>maintable[[#This Row],[Revenue]]-maintable[[#This Row],[Cost]]</f>
        <v>3513.36</v>
      </c>
    </row>
    <row r="219" spans="1:9" x14ac:dyDescent="0.2">
      <c r="A219" t="s">
        <v>6</v>
      </c>
      <c r="B219" t="s">
        <v>38</v>
      </c>
      <c r="C219" t="s">
        <v>26</v>
      </c>
      <c r="D219" s="1">
        <v>966</v>
      </c>
      <c r="E219" s="2">
        <v>198</v>
      </c>
      <c r="F219">
        <f>_xll.XLOOKUP(maintable[[#This Row],[Product]],productcost[Product],productcost[Cost per unit])</f>
        <v>16.73</v>
      </c>
      <c r="G219" s="10">
        <f>maintable[[#This Row],[Revenue]]/maintable[[#This Row],[Units]]</f>
        <v>4.8787878787878789</v>
      </c>
      <c r="H219">
        <f>maintable[[#This Row],[Cost per unit]]*maintable[[#This Row],[Units]]</f>
        <v>3312.54</v>
      </c>
      <c r="I219" s="5">
        <f>maintable[[#This Row],[Revenue]]-maintable[[#This Row],[Cost]]</f>
        <v>-2346.54</v>
      </c>
    </row>
    <row r="220" spans="1:9" x14ac:dyDescent="0.2">
      <c r="A220" t="s">
        <v>4</v>
      </c>
      <c r="B220" t="s">
        <v>38</v>
      </c>
      <c r="C220" t="s">
        <v>17</v>
      </c>
      <c r="D220" s="1">
        <v>385</v>
      </c>
      <c r="E220" s="2">
        <v>249</v>
      </c>
      <c r="F220">
        <f>_xll.XLOOKUP(maintable[[#This Row],[Product]],productcost[Product],productcost[Cost per unit])</f>
        <v>6.47</v>
      </c>
      <c r="G220" s="10">
        <f>maintable[[#This Row],[Revenue]]/maintable[[#This Row],[Units]]</f>
        <v>1.5461847389558232</v>
      </c>
      <c r="H220">
        <f>maintable[[#This Row],[Cost per unit]]*maintable[[#This Row],[Units]]</f>
        <v>1611.03</v>
      </c>
      <c r="I220" s="5">
        <f>maintable[[#This Row],[Revenue]]-maintable[[#This Row],[Cost]]</f>
        <v>-1226.03</v>
      </c>
    </row>
    <row r="221" spans="1:9" x14ac:dyDescent="0.2">
      <c r="A221" t="s">
        <v>5</v>
      </c>
      <c r="B221" t="s">
        <v>33</v>
      </c>
      <c r="C221" t="s">
        <v>15</v>
      </c>
      <c r="D221" s="1">
        <v>2219</v>
      </c>
      <c r="E221" s="2">
        <v>75</v>
      </c>
      <c r="F221">
        <f>_xll.XLOOKUP(maintable[[#This Row],[Product]],productcost[Product],productcost[Cost per unit])</f>
        <v>8.7899999999999991</v>
      </c>
      <c r="G221" s="10">
        <f>maintable[[#This Row],[Revenue]]/maintable[[#This Row],[Units]]</f>
        <v>29.586666666666666</v>
      </c>
      <c r="H221">
        <f>maintable[[#This Row],[Cost per unit]]*maintable[[#This Row],[Units]]</f>
        <v>659.24999999999989</v>
      </c>
      <c r="I221" s="5">
        <f>maintable[[#This Row],[Revenue]]-maintable[[#This Row],[Cost]]</f>
        <v>1559.75</v>
      </c>
    </row>
    <row r="222" spans="1:9" x14ac:dyDescent="0.2">
      <c r="A222" t="s">
        <v>8</v>
      </c>
      <c r="B222" t="s">
        <v>35</v>
      </c>
      <c r="C222" t="s">
        <v>31</v>
      </c>
      <c r="D222" s="1">
        <v>2954</v>
      </c>
      <c r="E222" s="2">
        <v>189</v>
      </c>
      <c r="F222">
        <f>_xll.XLOOKUP(maintable[[#This Row],[Product]],productcost[Product],productcost[Cost per unit])</f>
        <v>8.65</v>
      </c>
      <c r="G222" s="10">
        <f>maintable[[#This Row],[Revenue]]/maintable[[#This Row],[Units]]</f>
        <v>15.62962962962963</v>
      </c>
      <c r="H222">
        <f>maintable[[#This Row],[Cost per unit]]*maintable[[#This Row],[Units]]</f>
        <v>1634.8500000000001</v>
      </c>
      <c r="I222" s="5">
        <f>maintable[[#This Row],[Revenue]]-maintable[[#This Row],[Cost]]</f>
        <v>1319.1499999999999</v>
      </c>
    </row>
    <row r="223" spans="1:9" x14ac:dyDescent="0.2">
      <c r="A223" t="s">
        <v>6</v>
      </c>
      <c r="B223" t="s">
        <v>35</v>
      </c>
      <c r="C223" t="s">
        <v>31</v>
      </c>
      <c r="D223" s="1">
        <v>280</v>
      </c>
      <c r="E223" s="2">
        <v>87</v>
      </c>
      <c r="F223">
        <f>_xll.XLOOKUP(maintable[[#This Row],[Product]],productcost[Product],productcost[Cost per unit])</f>
        <v>8.65</v>
      </c>
      <c r="G223" s="10">
        <f>maintable[[#This Row],[Revenue]]/maintable[[#This Row],[Units]]</f>
        <v>3.2183908045977012</v>
      </c>
      <c r="H223">
        <f>maintable[[#This Row],[Cost per unit]]*maintable[[#This Row],[Units]]</f>
        <v>752.55000000000007</v>
      </c>
      <c r="I223" s="5">
        <f>maintable[[#This Row],[Revenue]]-maintable[[#This Row],[Cost]]</f>
        <v>-472.55000000000007</v>
      </c>
    </row>
    <row r="224" spans="1:9" x14ac:dyDescent="0.2">
      <c r="A224" t="s">
        <v>40</v>
      </c>
      <c r="B224" t="s">
        <v>35</v>
      </c>
      <c r="C224" t="s">
        <v>29</v>
      </c>
      <c r="D224" s="1">
        <v>6118</v>
      </c>
      <c r="E224" s="2">
        <v>174</v>
      </c>
      <c r="F224">
        <f>_xll.XLOOKUP(maintable[[#This Row],[Product]],productcost[Product],productcost[Cost per unit])</f>
        <v>14.49</v>
      </c>
      <c r="G224" s="10">
        <f>maintable[[#This Row],[Revenue]]/maintable[[#This Row],[Units]]</f>
        <v>35.160919540229884</v>
      </c>
      <c r="H224">
        <f>maintable[[#This Row],[Cost per unit]]*maintable[[#This Row],[Units]]</f>
        <v>2521.2600000000002</v>
      </c>
      <c r="I224" s="5">
        <f>maintable[[#This Row],[Revenue]]-maintable[[#This Row],[Cost]]</f>
        <v>3596.74</v>
      </c>
    </row>
    <row r="225" spans="1:9" x14ac:dyDescent="0.2">
      <c r="A225" t="s">
        <v>1</v>
      </c>
      <c r="B225" t="s">
        <v>38</v>
      </c>
      <c r="C225" t="s">
        <v>14</v>
      </c>
      <c r="D225" s="1">
        <v>4802</v>
      </c>
      <c r="E225" s="2">
        <v>36</v>
      </c>
      <c r="F225">
        <f>_xll.XLOOKUP(maintable[[#This Row],[Product]],productcost[Product],productcost[Cost per unit])</f>
        <v>11.73</v>
      </c>
      <c r="G225" s="10">
        <f>maintable[[#This Row],[Revenue]]/maintable[[#This Row],[Units]]</f>
        <v>133.38888888888889</v>
      </c>
      <c r="H225">
        <f>maintable[[#This Row],[Cost per unit]]*maintable[[#This Row],[Units]]</f>
        <v>422.28000000000003</v>
      </c>
      <c r="I225" s="5">
        <f>maintable[[#This Row],[Revenue]]-maintable[[#This Row],[Cost]]</f>
        <v>4379.72</v>
      </c>
    </row>
    <row r="226" spans="1:9" x14ac:dyDescent="0.2">
      <c r="A226" t="s">
        <v>8</v>
      </c>
      <c r="B226" t="s">
        <v>37</v>
      </c>
      <c r="C226" t="s">
        <v>23</v>
      </c>
      <c r="D226" s="1">
        <v>4137</v>
      </c>
      <c r="E226" s="2">
        <v>60</v>
      </c>
      <c r="F226">
        <f>_xll.XLOOKUP(maintable[[#This Row],[Product]],productcost[Product],productcost[Cost per unit])</f>
        <v>4.97</v>
      </c>
      <c r="G226" s="10">
        <f>maintable[[#This Row],[Revenue]]/maintable[[#This Row],[Units]]</f>
        <v>68.95</v>
      </c>
      <c r="H226">
        <f>maintable[[#This Row],[Cost per unit]]*maintable[[#This Row],[Units]]</f>
        <v>298.2</v>
      </c>
      <c r="I226" s="5">
        <f>maintable[[#This Row],[Revenue]]-maintable[[#This Row],[Cost]]</f>
        <v>3838.8</v>
      </c>
    </row>
    <row r="227" spans="1:9" x14ac:dyDescent="0.2">
      <c r="A227" t="s">
        <v>2</v>
      </c>
      <c r="B227" t="s">
        <v>34</v>
      </c>
      <c r="C227" t="s">
        <v>22</v>
      </c>
      <c r="D227" s="1">
        <v>2023</v>
      </c>
      <c r="E227" s="2">
        <v>78</v>
      </c>
      <c r="F227">
        <f>_xll.XLOOKUP(maintable[[#This Row],[Product]],productcost[Product],productcost[Cost per unit])</f>
        <v>6.49</v>
      </c>
      <c r="G227" s="10">
        <f>maintable[[#This Row],[Revenue]]/maintable[[#This Row],[Units]]</f>
        <v>25.935897435897434</v>
      </c>
      <c r="H227">
        <f>maintable[[#This Row],[Cost per unit]]*maintable[[#This Row],[Units]]</f>
        <v>506.22</v>
      </c>
      <c r="I227" s="5">
        <f>maintable[[#This Row],[Revenue]]-maintable[[#This Row],[Cost]]</f>
        <v>1516.78</v>
      </c>
    </row>
    <row r="228" spans="1:9" x14ac:dyDescent="0.2">
      <c r="A228" t="s">
        <v>8</v>
      </c>
      <c r="B228" t="s">
        <v>35</v>
      </c>
      <c r="C228" t="s">
        <v>29</v>
      </c>
      <c r="D228" s="1">
        <v>9051</v>
      </c>
      <c r="E228" s="2">
        <v>57</v>
      </c>
      <c r="F228">
        <f>_xll.XLOOKUP(maintable[[#This Row],[Product]],productcost[Product],productcost[Cost per unit])</f>
        <v>14.49</v>
      </c>
      <c r="G228" s="10">
        <f>maintable[[#This Row],[Revenue]]/maintable[[#This Row],[Units]]</f>
        <v>158.78947368421052</v>
      </c>
      <c r="H228">
        <f>maintable[[#This Row],[Cost per unit]]*maintable[[#This Row],[Units]]</f>
        <v>825.93000000000006</v>
      </c>
      <c r="I228" s="5">
        <f>maintable[[#This Row],[Revenue]]-maintable[[#This Row],[Cost]]</f>
        <v>8225.07</v>
      </c>
    </row>
    <row r="229" spans="1:9" x14ac:dyDescent="0.2">
      <c r="A229" t="s">
        <v>8</v>
      </c>
      <c r="B229" t="s">
        <v>36</v>
      </c>
      <c r="C229" t="s">
        <v>27</v>
      </c>
      <c r="D229" s="1">
        <v>2919</v>
      </c>
      <c r="E229" s="2">
        <v>45</v>
      </c>
      <c r="F229">
        <f>_xll.XLOOKUP(maintable[[#This Row],[Product]],productcost[Product],productcost[Cost per unit])</f>
        <v>10.38</v>
      </c>
      <c r="G229" s="10">
        <f>maintable[[#This Row],[Revenue]]/maintable[[#This Row],[Units]]</f>
        <v>64.86666666666666</v>
      </c>
      <c r="H229">
        <f>maintable[[#This Row],[Cost per unit]]*maintable[[#This Row],[Units]]</f>
        <v>467.1</v>
      </c>
      <c r="I229" s="5">
        <f>maintable[[#This Row],[Revenue]]-maintable[[#This Row],[Cost]]</f>
        <v>2451.9</v>
      </c>
    </row>
    <row r="230" spans="1:9" x14ac:dyDescent="0.2">
      <c r="A230" t="s">
        <v>40</v>
      </c>
      <c r="B230" t="s">
        <v>37</v>
      </c>
      <c r="C230" t="s">
        <v>21</v>
      </c>
      <c r="D230" s="1">
        <v>5915</v>
      </c>
      <c r="E230" s="2">
        <v>3</v>
      </c>
      <c r="F230">
        <f>_xll.XLOOKUP(maintable[[#This Row],[Product]],productcost[Product],productcost[Cost per unit])</f>
        <v>9.77</v>
      </c>
      <c r="G230" s="10">
        <f>maintable[[#This Row],[Revenue]]/maintable[[#This Row],[Units]]</f>
        <v>1971.6666666666667</v>
      </c>
      <c r="H230">
        <f>maintable[[#This Row],[Cost per unit]]*maintable[[#This Row],[Units]]</f>
        <v>29.31</v>
      </c>
      <c r="I230" s="5">
        <f>maintable[[#This Row],[Revenue]]-maintable[[#This Row],[Cost]]</f>
        <v>5885.69</v>
      </c>
    </row>
    <row r="231" spans="1:9" x14ac:dyDescent="0.2">
      <c r="A231" t="s">
        <v>9</v>
      </c>
      <c r="B231" t="s">
        <v>34</v>
      </c>
      <c r="C231" t="s">
        <v>14</v>
      </c>
      <c r="D231" s="1">
        <v>2562</v>
      </c>
      <c r="E231" s="2">
        <v>6</v>
      </c>
      <c r="F231">
        <f>_xll.XLOOKUP(maintable[[#This Row],[Product]],productcost[Product],productcost[Cost per unit])</f>
        <v>11.73</v>
      </c>
      <c r="G231" s="10">
        <f>maintable[[#This Row],[Revenue]]/maintable[[#This Row],[Units]]</f>
        <v>427</v>
      </c>
      <c r="H231">
        <f>maintable[[#This Row],[Cost per unit]]*maintable[[#This Row],[Units]]</f>
        <v>70.38</v>
      </c>
      <c r="I231" s="5">
        <f>maintable[[#This Row],[Revenue]]-maintable[[#This Row],[Cost]]</f>
        <v>2491.62</v>
      </c>
    </row>
    <row r="232" spans="1:9" x14ac:dyDescent="0.2">
      <c r="A232" t="s">
        <v>4</v>
      </c>
      <c r="B232" t="s">
        <v>36</v>
      </c>
      <c r="C232" t="s">
        <v>24</v>
      </c>
      <c r="D232" s="1">
        <v>8813</v>
      </c>
      <c r="E232" s="2">
        <v>21</v>
      </c>
      <c r="F232">
        <f>_xll.XLOOKUP(maintable[[#This Row],[Product]],productcost[Product],productcost[Cost per unit])</f>
        <v>13.15</v>
      </c>
      <c r="G232" s="10">
        <f>maintable[[#This Row],[Revenue]]/maintable[[#This Row],[Units]]</f>
        <v>419.66666666666669</v>
      </c>
      <c r="H232">
        <f>maintable[[#This Row],[Cost per unit]]*maintable[[#This Row],[Units]]</f>
        <v>276.15000000000003</v>
      </c>
      <c r="I232" s="5">
        <f>maintable[[#This Row],[Revenue]]-maintable[[#This Row],[Cost]]</f>
        <v>8536.85</v>
      </c>
    </row>
    <row r="233" spans="1:9" x14ac:dyDescent="0.2">
      <c r="A233" t="s">
        <v>4</v>
      </c>
      <c r="B233" t="s">
        <v>35</v>
      </c>
      <c r="C233" t="s">
        <v>17</v>
      </c>
      <c r="D233" s="1">
        <v>6111</v>
      </c>
      <c r="E233" s="2">
        <v>3</v>
      </c>
      <c r="F233">
        <f>_xll.XLOOKUP(maintable[[#This Row],[Product]],productcost[Product],productcost[Cost per unit])</f>
        <v>6.47</v>
      </c>
      <c r="G233" s="10">
        <f>maintable[[#This Row],[Revenue]]/maintable[[#This Row],[Units]]</f>
        <v>2037</v>
      </c>
      <c r="H233">
        <f>maintable[[#This Row],[Cost per unit]]*maintable[[#This Row],[Units]]</f>
        <v>19.41</v>
      </c>
      <c r="I233" s="5">
        <f>maintable[[#This Row],[Revenue]]-maintable[[#This Row],[Cost]]</f>
        <v>6091.59</v>
      </c>
    </row>
    <row r="234" spans="1:9" x14ac:dyDescent="0.2">
      <c r="A234" t="s">
        <v>7</v>
      </c>
      <c r="B234" t="s">
        <v>33</v>
      </c>
      <c r="C234" t="s">
        <v>30</v>
      </c>
      <c r="D234" s="1">
        <v>3507</v>
      </c>
      <c r="E234" s="2">
        <v>288</v>
      </c>
      <c r="F234">
        <f>_xll.XLOOKUP(maintable[[#This Row],[Product]],productcost[Product],productcost[Cost per unit])</f>
        <v>5.79</v>
      </c>
      <c r="G234" s="10">
        <f>maintable[[#This Row],[Revenue]]/maintable[[#This Row],[Units]]</f>
        <v>12.177083333333334</v>
      </c>
      <c r="H234">
        <f>maintable[[#This Row],[Cost per unit]]*maintable[[#This Row],[Units]]</f>
        <v>1667.52</v>
      </c>
      <c r="I234" s="5">
        <f>maintable[[#This Row],[Revenue]]-maintable[[#This Row],[Cost]]</f>
        <v>1839.48</v>
      </c>
    </row>
    <row r="235" spans="1:9" x14ac:dyDescent="0.2">
      <c r="A235" t="s">
        <v>5</v>
      </c>
      <c r="B235" t="s">
        <v>35</v>
      </c>
      <c r="C235" t="s">
        <v>12</v>
      </c>
      <c r="D235" s="1">
        <v>4319</v>
      </c>
      <c r="E235" s="2">
        <v>30</v>
      </c>
      <c r="F235">
        <f>_xll.XLOOKUP(maintable[[#This Row],[Product]],productcost[Product],productcost[Cost per unit])</f>
        <v>9.33</v>
      </c>
      <c r="G235" s="10">
        <f>maintable[[#This Row],[Revenue]]/maintable[[#This Row],[Units]]</f>
        <v>143.96666666666667</v>
      </c>
      <c r="H235">
        <f>maintable[[#This Row],[Cost per unit]]*maintable[[#This Row],[Units]]</f>
        <v>279.89999999999998</v>
      </c>
      <c r="I235" s="5">
        <f>maintable[[#This Row],[Revenue]]-maintable[[#This Row],[Cost]]</f>
        <v>4039.1</v>
      </c>
    </row>
    <row r="236" spans="1:9" x14ac:dyDescent="0.2">
      <c r="A236" t="s">
        <v>39</v>
      </c>
      <c r="B236" t="s">
        <v>37</v>
      </c>
      <c r="C236" t="s">
        <v>25</v>
      </c>
      <c r="D236" s="1">
        <v>609</v>
      </c>
      <c r="E236" s="2">
        <v>87</v>
      </c>
      <c r="F236">
        <f>_xll.XLOOKUP(maintable[[#This Row],[Product]],productcost[Product],productcost[Cost per unit])</f>
        <v>5.6</v>
      </c>
      <c r="G236" s="10">
        <f>maintable[[#This Row],[Revenue]]/maintable[[#This Row],[Units]]</f>
        <v>7</v>
      </c>
      <c r="H236">
        <f>maintable[[#This Row],[Cost per unit]]*maintable[[#This Row],[Units]]</f>
        <v>487.2</v>
      </c>
      <c r="I236" s="5">
        <f>maintable[[#This Row],[Revenue]]-maintable[[#This Row],[Cost]]</f>
        <v>121.80000000000001</v>
      </c>
    </row>
    <row r="237" spans="1:9" x14ac:dyDescent="0.2">
      <c r="A237" t="s">
        <v>39</v>
      </c>
      <c r="B237" t="s">
        <v>38</v>
      </c>
      <c r="C237" t="s">
        <v>26</v>
      </c>
      <c r="D237" s="1">
        <v>6370</v>
      </c>
      <c r="E237" s="2">
        <v>30</v>
      </c>
      <c r="F237">
        <f>_xll.XLOOKUP(maintable[[#This Row],[Product]],productcost[Product],productcost[Cost per unit])</f>
        <v>16.73</v>
      </c>
      <c r="G237" s="10">
        <f>maintable[[#This Row],[Revenue]]/maintable[[#This Row],[Units]]</f>
        <v>212.33333333333334</v>
      </c>
      <c r="H237">
        <f>maintable[[#This Row],[Cost per unit]]*maintable[[#This Row],[Units]]</f>
        <v>501.90000000000003</v>
      </c>
      <c r="I237" s="5">
        <f>maintable[[#This Row],[Revenue]]-maintable[[#This Row],[Cost]]</f>
        <v>5868.1</v>
      </c>
    </row>
    <row r="238" spans="1:9" x14ac:dyDescent="0.2">
      <c r="A238" t="s">
        <v>4</v>
      </c>
      <c r="B238" t="s">
        <v>37</v>
      </c>
      <c r="C238" t="s">
        <v>18</v>
      </c>
      <c r="D238" s="1">
        <v>5474</v>
      </c>
      <c r="E238" s="2">
        <v>168</v>
      </c>
      <c r="F238">
        <f>_xll.XLOOKUP(maintable[[#This Row],[Product]],productcost[Product],productcost[Cost per unit])</f>
        <v>7.64</v>
      </c>
      <c r="G238" s="10">
        <f>maintable[[#This Row],[Revenue]]/maintable[[#This Row],[Units]]</f>
        <v>32.583333333333336</v>
      </c>
      <c r="H238">
        <f>maintable[[#This Row],[Cost per unit]]*maintable[[#This Row],[Units]]</f>
        <v>1283.52</v>
      </c>
      <c r="I238" s="5">
        <f>maintable[[#This Row],[Revenue]]-maintable[[#This Row],[Cost]]</f>
        <v>4190.4799999999996</v>
      </c>
    </row>
    <row r="239" spans="1:9" x14ac:dyDescent="0.2">
      <c r="A239" t="s">
        <v>39</v>
      </c>
      <c r="B239" t="s">
        <v>35</v>
      </c>
      <c r="C239" t="s">
        <v>26</v>
      </c>
      <c r="D239" s="1">
        <v>3164</v>
      </c>
      <c r="E239" s="2">
        <v>306</v>
      </c>
      <c r="F239">
        <f>_xll.XLOOKUP(maintable[[#This Row],[Product]],productcost[Product],productcost[Cost per unit])</f>
        <v>16.73</v>
      </c>
      <c r="G239" s="10">
        <f>maintable[[#This Row],[Revenue]]/maintable[[#This Row],[Units]]</f>
        <v>10.339869281045752</v>
      </c>
      <c r="H239">
        <f>maintable[[#This Row],[Cost per unit]]*maintable[[#This Row],[Units]]</f>
        <v>5119.38</v>
      </c>
      <c r="I239" s="5">
        <f>maintable[[#This Row],[Revenue]]-maintable[[#This Row],[Cost]]</f>
        <v>-1955.38</v>
      </c>
    </row>
    <row r="240" spans="1:9" x14ac:dyDescent="0.2">
      <c r="A240" t="s">
        <v>5</v>
      </c>
      <c r="B240" t="s">
        <v>34</v>
      </c>
      <c r="C240" t="s">
        <v>3</v>
      </c>
      <c r="D240" s="1">
        <v>1302</v>
      </c>
      <c r="E240" s="2">
        <v>402</v>
      </c>
      <c r="F240">
        <f>_xll.XLOOKUP(maintable[[#This Row],[Product]],productcost[Product],productcost[Cost per unit])</f>
        <v>11.88</v>
      </c>
      <c r="G240" s="10">
        <f>maintable[[#This Row],[Revenue]]/maintable[[#This Row],[Units]]</f>
        <v>3.2388059701492535</v>
      </c>
      <c r="H240">
        <f>maintable[[#This Row],[Cost per unit]]*maintable[[#This Row],[Units]]</f>
        <v>4775.76</v>
      </c>
      <c r="I240" s="5">
        <f>maintable[[#This Row],[Revenue]]-maintable[[#This Row],[Cost]]</f>
        <v>-3473.76</v>
      </c>
    </row>
    <row r="241" spans="1:9" x14ac:dyDescent="0.2">
      <c r="A241" t="s">
        <v>2</v>
      </c>
      <c r="B241" t="s">
        <v>36</v>
      </c>
      <c r="C241" t="s">
        <v>27</v>
      </c>
      <c r="D241" s="1">
        <v>7308</v>
      </c>
      <c r="E241" s="2">
        <v>327</v>
      </c>
      <c r="F241">
        <f>_xll.XLOOKUP(maintable[[#This Row],[Product]],productcost[Product],productcost[Cost per unit])</f>
        <v>10.38</v>
      </c>
      <c r="G241" s="10">
        <f>maintable[[#This Row],[Revenue]]/maintable[[#This Row],[Units]]</f>
        <v>22.348623853211009</v>
      </c>
      <c r="H241">
        <f>maintable[[#This Row],[Cost per unit]]*maintable[[#This Row],[Units]]</f>
        <v>3394.26</v>
      </c>
      <c r="I241" s="5">
        <f>maintable[[#This Row],[Revenue]]-maintable[[#This Row],[Cost]]</f>
        <v>3913.74</v>
      </c>
    </row>
    <row r="242" spans="1:9" x14ac:dyDescent="0.2">
      <c r="A242" t="s">
        <v>39</v>
      </c>
      <c r="B242" t="s">
        <v>36</v>
      </c>
      <c r="C242" t="s">
        <v>26</v>
      </c>
      <c r="D242" s="1">
        <v>6132</v>
      </c>
      <c r="E242" s="2">
        <v>93</v>
      </c>
      <c r="F242">
        <f>_xll.XLOOKUP(maintable[[#This Row],[Product]],productcost[Product],productcost[Cost per unit])</f>
        <v>16.73</v>
      </c>
      <c r="G242" s="10">
        <f>maintable[[#This Row],[Revenue]]/maintable[[#This Row],[Units]]</f>
        <v>65.935483870967744</v>
      </c>
      <c r="H242">
        <f>maintable[[#This Row],[Cost per unit]]*maintable[[#This Row],[Units]]</f>
        <v>1555.89</v>
      </c>
      <c r="I242" s="5">
        <f>maintable[[#This Row],[Revenue]]-maintable[[#This Row],[Cost]]</f>
        <v>4576.1099999999997</v>
      </c>
    </row>
    <row r="243" spans="1:9" x14ac:dyDescent="0.2">
      <c r="A243" t="s">
        <v>9</v>
      </c>
      <c r="B243" t="s">
        <v>34</v>
      </c>
      <c r="C243" t="s">
        <v>13</v>
      </c>
      <c r="D243" s="1">
        <v>3472</v>
      </c>
      <c r="E243" s="2">
        <v>96</v>
      </c>
      <c r="F243">
        <f>_xll.XLOOKUP(maintable[[#This Row],[Product]],productcost[Product],productcost[Cost per unit])</f>
        <v>11.7</v>
      </c>
      <c r="G243" s="10">
        <f>maintable[[#This Row],[Revenue]]/maintable[[#This Row],[Units]]</f>
        <v>36.166666666666664</v>
      </c>
      <c r="H243">
        <f>maintable[[#This Row],[Cost per unit]]*maintable[[#This Row],[Units]]</f>
        <v>1123.1999999999998</v>
      </c>
      <c r="I243" s="5">
        <f>maintable[[#This Row],[Revenue]]-maintable[[#This Row],[Cost]]</f>
        <v>2348.8000000000002</v>
      </c>
    </row>
    <row r="244" spans="1:9" x14ac:dyDescent="0.2">
      <c r="A244" t="s">
        <v>7</v>
      </c>
      <c r="B244" t="s">
        <v>38</v>
      </c>
      <c r="C244" t="s">
        <v>17</v>
      </c>
      <c r="D244" s="1">
        <v>9660</v>
      </c>
      <c r="E244" s="2">
        <v>27</v>
      </c>
      <c r="F244">
        <f>_xll.XLOOKUP(maintable[[#This Row],[Product]],productcost[Product],productcost[Cost per unit])</f>
        <v>6.47</v>
      </c>
      <c r="G244" s="10">
        <f>maintable[[#This Row],[Revenue]]/maintable[[#This Row],[Units]]</f>
        <v>357.77777777777777</v>
      </c>
      <c r="H244">
        <f>maintable[[#This Row],[Cost per unit]]*maintable[[#This Row],[Units]]</f>
        <v>174.69</v>
      </c>
      <c r="I244" s="5">
        <f>maintable[[#This Row],[Revenue]]-maintable[[#This Row],[Cost]]</f>
        <v>9485.31</v>
      </c>
    </row>
    <row r="245" spans="1:9" x14ac:dyDescent="0.2">
      <c r="A245" t="s">
        <v>8</v>
      </c>
      <c r="B245" t="s">
        <v>37</v>
      </c>
      <c r="C245" t="s">
        <v>25</v>
      </c>
      <c r="D245" s="1">
        <v>2436</v>
      </c>
      <c r="E245" s="2">
        <v>99</v>
      </c>
      <c r="F245">
        <f>_xll.XLOOKUP(maintable[[#This Row],[Product]],productcost[Product],productcost[Cost per unit])</f>
        <v>5.6</v>
      </c>
      <c r="G245" s="10">
        <f>maintable[[#This Row],[Revenue]]/maintable[[#This Row],[Units]]</f>
        <v>24.606060606060606</v>
      </c>
      <c r="H245">
        <f>maintable[[#This Row],[Cost per unit]]*maintable[[#This Row],[Units]]</f>
        <v>554.4</v>
      </c>
      <c r="I245" s="5">
        <f>maintable[[#This Row],[Revenue]]-maintable[[#This Row],[Cost]]</f>
        <v>1881.6</v>
      </c>
    </row>
    <row r="246" spans="1:9" x14ac:dyDescent="0.2">
      <c r="A246" t="s">
        <v>8</v>
      </c>
      <c r="B246" t="s">
        <v>37</v>
      </c>
      <c r="C246" t="s">
        <v>32</v>
      </c>
      <c r="D246" s="1">
        <v>9506</v>
      </c>
      <c r="E246" s="2">
        <v>87</v>
      </c>
      <c r="F246">
        <f>_xll.XLOOKUP(maintable[[#This Row],[Product]],productcost[Product],productcost[Cost per unit])</f>
        <v>12.37</v>
      </c>
      <c r="G246" s="10">
        <f>maintable[[#This Row],[Revenue]]/maintable[[#This Row],[Units]]</f>
        <v>109.26436781609195</v>
      </c>
      <c r="H246">
        <f>maintable[[#This Row],[Cost per unit]]*maintable[[#This Row],[Units]]</f>
        <v>1076.1899999999998</v>
      </c>
      <c r="I246" s="5">
        <f>maintable[[#This Row],[Revenue]]-maintable[[#This Row],[Cost]]</f>
        <v>8429.81</v>
      </c>
    </row>
    <row r="247" spans="1:9" x14ac:dyDescent="0.2">
      <c r="A247" t="s">
        <v>9</v>
      </c>
      <c r="B247" t="s">
        <v>36</v>
      </c>
      <c r="C247" t="s">
        <v>20</v>
      </c>
      <c r="D247" s="1">
        <v>245</v>
      </c>
      <c r="E247" s="2">
        <v>288</v>
      </c>
      <c r="F247">
        <f>_xll.XLOOKUP(maintable[[#This Row],[Product]],productcost[Product],productcost[Cost per unit])</f>
        <v>9</v>
      </c>
      <c r="G247" s="10">
        <f>maintable[[#This Row],[Revenue]]/maintable[[#This Row],[Units]]</f>
        <v>0.85069444444444442</v>
      </c>
      <c r="H247">
        <f>maintable[[#This Row],[Cost per unit]]*maintable[[#This Row],[Units]]</f>
        <v>2592</v>
      </c>
      <c r="I247" s="5">
        <f>maintable[[#This Row],[Revenue]]-maintable[[#This Row],[Cost]]</f>
        <v>-2347</v>
      </c>
    </row>
    <row r="248" spans="1:9" x14ac:dyDescent="0.2">
      <c r="A248" t="s">
        <v>7</v>
      </c>
      <c r="B248" t="s">
        <v>34</v>
      </c>
      <c r="C248" t="s">
        <v>19</v>
      </c>
      <c r="D248" s="1">
        <v>2702</v>
      </c>
      <c r="E248" s="2">
        <v>363</v>
      </c>
      <c r="F248">
        <f>_xll.XLOOKUP(maintable[[#This Row],[Product]],productcost[Product],productcost[Cost per unit])</f>
        <v>10.62</v>
      </c>
      <c r="G248" s="10">
        <f>maintable[[#This Row],[Revenue]]/maintable[[#This Row],[Units]]</f>
        <v>7.443526170798898</v>
      </c>
      <c r="H248">
        <f>maintable[[#This Row],[Cost per unit]]*maintable[[#This Row],[Units]]</f>
        <v>3855.0599999999995</v>
      </c>
      <c r="I248" s="5">
        <f>maintable[[#This Row],[Revenue]]-maintable[[#This Row],[Cost]]</f>
        <v>-1153.0599999999995</v>
      </c>
    </row>
    <row r="249" spans="1:9" x14ac:dyDescent="0.2">
      <c r="A249" t="s">
        <v>9</v>
      </c>
      <c r="B249" t="s">
        <v>33</v>
      </c>
      <c r="C249" t="s">
        <v>16</v>
      </c>
      <c r="D249" s="1">
        <v>700</v>
      </c>
      <c r="E249" s="2">
        <v>87</v>
      </c>
      <c r="F249">
        <f>_xll.XLOOKUP(maintable[[#This Row],[Product]],productcost[Product],productcost[Cost per unit])</f>
        <v>3.11</v>
      </c>
      <c r="G249" s="10">
        <f>maintable[[#This Row],[Revenue]]/maintable[[#This Row],[Units]]</f>
        <v>8.0459770114942533</v>
      </c>
      <c r="H249">
        <f>maintable[[#This Row],[Cost per unit]]*maintable[[#This Row],[Units]]</f>
        <v>270.57</v>
      </c>
      <c r="I249" s="5">
        <f>maintable[[#This Row],[Revenue]]-maintable[[#This Row],[Cost]]</f>
        <v>429.43</v>
      </c>
    </row>
    <row r="250" spans="1:9" x14ac:dyDescent="0.2">
      <c r="A250" t="s">
        <v>5</v>
      </c>
      <c r="B250" t="s">
        <v>33</v>
      </c>
      <c r="C250" t="s">
        <v>16</v>
      </c>
      <c r="D250" s="1">
        <v>3759</v>
      </c>
      <c r="E250" s="2">
        <v>150</v>
      </c>
      <c r="F250">
        <f>_xll.XLOOKUP(maintable[[#This Row],[Product]],productcost[Product],productcost[Cost per unit])</f>
        <v>3.11</v>
      </c>
      <c r="G250" s="10">
        <f>maintable[[#This Row],[Revenue]]/maintable[[#This Row],[Units]]</f>
        <v>25.06</v>
      </c>
      <c r="H250">
        <f>maintable[[#This Row],[Cost per unit]]*maintable[[#This Row],[Units]]</f>
        <v>466.5</v>
      </c>
      <c r="I250" s="5">
        <f>maintable[[#This Row],[Revenue]]-maintable[[#This Row],[Cost]]</f>
        <v>3292.5</v>
      </c>
    </row>
    <row r="251" spans="1:9" x14ac:dyDescent="0.2">
      <c r="A251" t="s">
        <v>1</v>
      </c>
      <c r="B251" t="s">
        <v>34</v>
      </c>
      <c r="C251" t="s">
        <v>16</v>
      </c>
      <c r="D251" s="1">
        <v>1589</v>
      </c>
      <c r="E251" s="2">
        <v>303</v>
      </c>
      <c r="F251">
        <f>_xll.XLOOKUP(maintable[[#This Row],[Product]],productcost[Product],productcost[Cost per unit])</f>
        <v>3.11</v>
      </c>
      <c r="G251" s="10">
        <f>maintable[[#This Row],[Revenue]]/maintable[[#This Row],[Units]]</f>
        <v>5.2442244224422438</v>
      </c>
      <c r="H251">
        <f>maintable[[#This Row],[Cost per unit]]*maintable[[#This Row],[Units]]</f>
        <v>942.32999999999993</v>
      </c>
      <c r="I251" s="5">
        <f>maintable[[#This Row],[Revenue]]-maintable[[#This Row],[Cost]]</f>
        <v>646.67000000000007</v>
      </c>
    </row>
    <row r="252" spans="1:9" x14ac:dyDescent="0.2">
      <c r="A252" t="s">
        <v>6</v>
      </c>
      <c r="B252" t="s">
        <v>34</v>
      </c>
      <c r="C252" t="s">
        <v>27</v>
      </c>
      <c r="D252" s="1">
        <v>5194</v>
      </c>
      <c r="E252" s="2">
        <v>288</v>
      </c>
      <c r="F252">
        <f>_xll.XLOOKUP(maintable[[#This Row],[Product]],productcost[Product],productcost[Cost per unit])</f>
        <v>10.38</v>
      </c>
      <c r="G252" s="10">
        <f>maintable[[#This Row],[Revenue]]/maintable[[#This Row],[Units]]</f>
        <v>18.034722222222221</v>
      </c>
      <c r="H252">
        <f>maintable[[#This Row],[Cost per unit]]*maintable[[#This Row],[Units]]</f>
        <v>2989.44</v>
      </c>
      <c r="I252" s="5">
        <f>maintable[[#This Row],[Revenue]]-maintable[[#This Row],[Cost]]</f>
        <v>2204.56</v>
      </c>
    </row>
    <row r="253" spans="1:9" x14ac:dyDescent="0.2">
      <c r="A253" t="s">
        <v>9</v>
      </c>
      <c r="B253" t="s">
        <v>35</v>
      </c>
      <c r="C253" t="s">
        <v>12</v>
      </c>
      <c r="D253" s="1">
        <v>945</v>
      </c>
      <c r="E253" s="2">
        <v>75</v>
      </c>
      <c r="F253">
        <f>_xll.XLOOKUP(maintable[[#This Row],[Product]],productcost[Product],productcost[Cost per unit])</f>
        <v>9.33</v>
      </c>
      <c r="G253" s="10">
        <f>maintable[[#This Row],[Revenue]]/maintable[[#This Row],[Units]]</f>
        <v>12.6</v>
      </c>
      <c r="H253">
        <f>maintable[[#This Row],[Cost per unit]]*maintable[[#This Row],[Units]]</f>
        <v>699.75</v>
      </c>
      <c r="I253" s="5">
        <f>maintable[[#This Row],[Revenue]]-maintable[[#This Row],[Cost]]</f>
        <v>245.25</v>
      </c>
    </row>
    <row r="254" spans="1:9" x14ac:dyDescent="0.2">
      <c r="A254" t="s">
        <v>39</v>
      </c>
      <c r="B254" t="s">
        <v>37</v>
      </c>
      <c r="C254" t="s">
        <v>30</v>
      </c>
      <c r="D254" s="1">
        <v>1988</v>
      </c>
      <c r="E254" s="2">
        <v>39</v>
      </c>
      <c r="F254">
        <f>_xll.XLOOKUP(maintable[[#This Row],[Product]],productcost[Product],productcost[Cost per unit])</f>
        <v>5.79</v>
      </c>
      <c r="G254" s="10">
        <f>maintable[[#This Row],[Revenue]]/maintable[[#This Row],[Units]]</f>
        <v>50.974358974358971</v>
      </c>
      <c r="H254">
        <f>maintable[[#This Row],[Cost per unit]]*maintable[[#This Row],[Units]]</f>
        <v>225.81</v>
      </c>
      <c r="I254" s="5">
        <f>maintable[[#This Row],[Revenue]]-maintable[[#This Row],[Cost]]</f>
        <v>1762.19</v>
      </c>
    </row>
    <row r="255" spans="1:9" x14ac:dyDescent="0.2">
      <c r="A255" t="s">
        <v>5</v>
      </c>
      <c r="B255" t="s">
        <v>33</v>
      </c>
      <c r="C255" t="s">
        <v>31</v>
      </c>
      <c r="D255" s="1">
        <v>6734</v>
      </c>
      <c r="E255" s="2">
        <v>123</v>
      </c>
      <c r="F255">
        <f>_xll.XLOOKUP(maintable[[#This Row],[Product]],productcost[Product],productcost[Cost per unit])</f>
        <v>8.65</v>
      </c>
      <c r="G255" s="10">
        <f>maintable[[#This Row],[Revenue]]/maintable[[#This Row],[Units]]</f>
        <v>54.747967479674799</v>
      </c>
      <c r="H255">
        <f>maintable[[#This Row],[Cost per unit]]*maintable[[#This Row],[Units]]</f>
        <v>1063.95</v>
      </c>
      <c r="I255" s="5">
        <f>maintable[[#This Row],[Revenue]]-maintable[[#This Row],[Cost]]</f>
        <v>5670.05</v>
      </c>
    </row>
    <row r="256" spans="1:9" x14ac:dyDescent="0.2">
      <c r="A256" t="s">
        <v>39</v>
      </c>
      <c r="B256" t="s">
        <v>35</v>
      </c>
      <c r="C256" t="s">
        <v>3</v>
      </c>
      <c r="D256" s="1">
        <v>217</v>
      </c>
      <c r="E256" s="2">
        <v>36</v>
      </c>
      <c r="F256">
        <f>_xll.XLOOKUP(maintable[[#This Row],[Product]],productcost[Product],productcost[Cost per unit])</f>
        <v>11.88</v>
      </c>
      <c r="G256" s="10">
        <f>maintable[[#This Row],[Revenue]]/maintable[[#This Row],[Units]]</f>
        <v>6.0277777777777777</v>
      </c>
      <c r="H256">
        <f>maintable[[#This Row],[Cost per unit]]*maintable[[#This Row],[Units]]</f>
        <v>427.68</v>
      </c>
      <c r="I256" s="5">
        <f>maintable[[#This Row],[Revenue]]-maintable[[#This Row],[Cost]]</f>
        <v>-210.68</v>
      </c>
    </row>
    <row r="257" spans="1:9" x14ac:dyDescent="0.2">
      <c r="A257" t="s">
        <v>4</v>
      </c>
      <c r="B257" t="s">
        <v>33</v>
      </c>
      <c r="C257" t="s">
        <v>21</v>
      </c>
      <c r="D257" s="1">
        <v>6279</v>
      </c>
      <c r="E257" s="2">
        <v>237</v>
      </c>
      <c r="F257">
        <f>_xll.XLOOKUP(maintable[[#This Row],[Product]],productcost[Product],productcost[Cost per unit])</f>
        <v>9.77</v>
      </c>
      <c r="G257" s="10">
        <f>maintable[[#This Row],[Revenue]]/maintable[[#This Row],[Units]]</f>
        <v>26.49367088607595</v>
      </c>
      <c r="H257">
        <f>maintable[[#This Row],[Cost per unit]]*maintable[[#This Row],[Units]]</f>
        <v>2315.4899999999998</v>
      </c>
      <c r="I257" s="5">
        <f>maintable[[#This Row],[Revenue]]-maintable[[#This Row],[Cost]]</f>
        <v>3963.51</v>
      </c>
    </row>
    <row r="258" spans="1:9" x14ac:dyDescent="0.2">
      <c r="A258" t="s">
        <v>39</v>
      </c>
      <c r="B258" t="s">
        <v>35</v>
      </c>
      <c r="C258" t="s">
        <v>12</v>
      </c>
      <c r="D258" s="1">
        <v>4424</v>
      </c>
      <c r="E258" s="2">
        <v>201</v>
      </c>
      <c r="F258">
        <f>_xll.XLOOKUP(maintable[[#This Row],[Product]],productcost[Product],productcost[Cost per unit])</f>
        <v>9.33</v>
      </c>
      <c r="G258" s="10">
        <f>maintable[[#This Row],[Revenue]]/maintable[[#This Row],[Units]]</f>
        <v>22.009950248756219</v>
      </c>
      <c r="H258">
        <f>maintable[[#This Row],[Cost per unit]]*maintable[[#This Row],[Units]]</f>
        <v>1875.33</v>
      </c>
      <c r="I258" s="5">
        <f>maintable[[#This Row],[Revenue]]-maintable[[#This Row],[Cost]]</f>
        <v>2548.67</v>
      </c>
    </row>
    <row r="259" spans="1:9" x14ac:dyDescent="0.2">
      <c r="A259" t="s">
        <v>1</v>
      </c>
      <c r="B259" t="s">
        <v>35</v>
      </c>
      <c r="C259" t="s">
        <v>16</v>
      </c>
      <c r="D259" s="1">
        <v>189</v>
      </c>
      <c r="E259" s="2">
        <v>48</v>
      </c>
      <c r="F259">
        <f>_xll.XLOOKUP(maintable[[#This Row],[Product]],productcost[Product],productcost[Cost per unit])</f>
        <v>3.11</v>
      </c>
      <c r="G259" s="10">
        <f>maintable[[#This Row],[Revenue]]/maintable[[#This Row],[Units]]</f>
        <v>3.9375</v>
      </c>
      <c r="H259">
        <f>maintable[[#This Row],[Cost per unit]]*maintable[[#This Row],[Units]]</f>
        <v>149.28</v>
      </c>
      <c r="I259" s="5">
        <f>maintable[[#This Row],[Revenue]]-maintable[[#This Row],[Cost]]</f>
        <v>39.72</v>
      </c>
    </row>
    <row r="260" spans="1:9" x14ac:dyDescent="0.2">
      <c r="A260" t="s">
        <v>4</v>
      </c>
      <c r="B260" t="s">
        <v>34</v>
      </c>
      <c r="C260" t="s">
        <v>21</v>
      </c>
      <c r="D260" s="1">
        <v>490</v>
      </c>
      <c r="E260" s="2">
        <v>84</v>
      </c>
      <c r="F260">
        <f>_xll.XLOOKUP(maintable[[#This Row],[Product]],productcost[Product],productcost[Cost per unit])</f>
        <v>9.77</v>
      </c>
      <c r="G260" s="10">
        <f>maintable[[#This Row],[Revenue]]/maintable[[#This Row],[Units]]</f>
        <v>5.833333333333333</v>
      </c>
      <c r="H260">
        <f>maintable[[#This Row],[Cost per unit]]*maintable[[#This Row],[Units]]</f>
        <v>820.68</v>
      </c>
      <c r="I260" s="5">
        <f>maintable[[#This Row],[Revenue]]-maintable[[#This Row],[Cost]]</f>
        <v>-330.67999999999995</v>
      </c>
    </row>
    <row r="261" spans="1:9" x14ac:dyDescent="0.2">
      <c r="A261" t="s">
        <v>7</v>
      </c>
      <c r="B261" t="s">
        <v>36</v>
      </c>
      <c r="C261" t="s">
        <v>20</v>
      </c>
      <c r="D261" s="1">
        <v>434</v>
      </c>
      <c r="E261" s="2">
        <v>87</v>
      </c>
      <c r="F261">
        <f>_xll.XLOOKUP(maintable[[#This Row],[Product]],productcost[Product],productcost[Cost per unit])</f>
        <v>9</v>
      </c>
      <c r="G261" s="10">
        <f>maintable[[#This Row],[Revenue]]/maintable[[#This Row],[Units]]</f>
        <v>4.9885057471264371</v>
      </c>
      <c r="H261">
        <f>maintable[[#This Row],[Cost per unit]]*maintable[[#This Row],[Units]]</f>
        <v>783</v>
      </c>
      <c r="I261" s="5">
        <f>maintable[[#This Row],[Revenue]]-maintable[[#This Row],[Cost]]</f>
        <v>-349</v>
      </c>
    </row>
    <row r="262" spans="1:9" x14ac:dyDescent="0.2">
      <c r="A262" t="s">
        <v>6</v>
      </c>
      <c r="B262" t="s">
        <v>37</v>
      </c>
      <c r="C262" t="s">
        <v>29</v>
      </c>
      <c r="D262" s="1">
        <v>10129</v>
      </c>
      <c r="E262" s="2">
        <v>312</v>
      </c>
      <c r="F262">
        <f>_xll.XLOOKUP(maintable[[#This Row],[Product]],productcost[Product],productcost[Cost per unit])</f>
        <v>14.49</v>
      </c>
      <c r="G262" s="10">
        <f>maintable[[#This Row],[Revenue]]/maintable[[#This Row],[Units]]</f>
        <v>32.464743589743591</v>
      </c>
      <c r="H262">
        <f>maintable[[#This Row],[Cost per unit]]*maintable[[#This Row],[Units]]</f>
        <v>4520.88</v>
      </c>
      <c r="I262" s="5">
        <f>maintable[[#This Row],[Revenue]]-maintable[[#This Row],[Cost]]</f>
        <v>5608.12</v>
      </c>
    </row>
    <row r="263" spans="1:9" x14ac:dyDescent="0.2">
      <c r="A263" t="s">
        <v>2</v>
      </c>
      <c r="B263" t="s">
        <v>38</v>
      </c>
      <c r="C263" t="s">
        <v>27</v>
      </c>
      <c r="D263" s="1">
        <v>1652</v>
      </c>
      <c r="E263" s="2">
        <v>102</v>
      </c>
      <c r="F263">
        <f>_xll.XLOOKUP(maintable[[#This Row],[Product]],productcost[Product],productcost[Cost per unit])</f>
        <v>10.38</v>
      </c>
      <c r="G263" s="10">
        <f>maintable[[#This Row],[Revenue]]/maintable[[#This Row],[Units]]</f>
        <v>16.196078431372548</v>
      </c>
      <c r="H263">
        <f>maintable[[#This Row],[Cost per unit]]*maintable[[#This Row],[Units]]</f>
        <v>1058.76</v>
      </c>
      <c r="I263" s="5">
        <f>maintable[[#This Row],[Revenue]]-maintable[[#This Row],[Cost]]</f>
        <v>593.24</v>
      </c>
    </row>
    <row r="264" spans="1:9" x14ac:dyDescent="0.2">
      <c r="A264" t="s">
        <v>7</v>
      </c>
      <c r="B264" t="s">
        <v>37</v>
      </c>
      <c r="C264" t="s">
        <v>20</v>
      </c>
      <c r="D264" s="1">
        <v>6433</v>
      </c>
      <c r="E264" s="2">
        <v>78</v>
      </c>
      <c r="F264">
        <f>_xll.XLOOKUP(maintable[[#This Row],[Product]],productcost[Product],productcost[Cost per unit])</f>
        <v>9</v>
      </c>
      <c r="G264" s="10">
        <f>maintable[[#This Row],[Revenue]]/maintable[[#This Row],[Units]]</f>
        <v>82.474358974358978</v>
      </c>
      <c r="H264">
        <f>maintable[[#This Row],[Cost per unit]]*maintable[[#This Row],[Units]]</f>
        <v>702</v>
      </c>
      <c r="I264" s="5">
        <f>maintable[[#This Row],[Revenue]]-maintable[[#This Row],[Cost]]</f>
        <v>5731</v>
      </c>
    </row>
    <row r="265" spans="1:9" x14ac:dyDescent="0.2">
      <c r="A265" t="s">
        <v>2</v>
      </c>
      <c r="B265" t="s">
        <v>33</v>
      </c>
      <c r="C265" t="s">
        <v>22</v>
      </c>
      <c r="D265" s="1">
        <v>2212</v>
      </c>
      <c r="E265" s="2">
        <v>117</v>
      </c>
      <c r="F265">
        <f>_xll.XLOOKUP(maintable[[#This Row],[Product]],productcost[Product],productcost[Cost per unit])</f>
        <v>6.49</v>
      </c>
      <c r="G265" s="10">
        <f>maintable[[#This Row],[Revenue]]/maintable[[#This Row],[Units]]</f>
        <v>18.905982905982906</v>
      </c>
      <c r="H265">
        <f>maintable[[#This Row],[Cost per unit]]*maintable[[#This Row],[Units]]</f>
        <v>759.33</v>
      </c>
      <c r="I265" s="5">
        <f>maintable[[#This Row],[Revenue]]-maintable[[#This Row],[Cost]]</f>
        <v>1452.67</v>
      </c>
    </row>
    <row r="266" spans="1:9" x14ac:dyDescent="0.2">
      <c r="A266" t="s">
        <v>40</v>
      </c>
      <c r="B266" t="s">
        <v>34</v>
      </c>
      <c r="C266" t="s">
        <v>18</v>
      </c>
      <c r="D266" s="1">
        <v>609</v>
      </c>
      <c r="E266" s="2">
        <v>99</v>
      </c>
      <c r="F266">
        <f>_xll.XLOOKUP(maintable[[#This Row],[Product]],productcost[Product],productcost[Cost per unit])</f>
        <v>7.64</v>
      </c>
      <c r="G266" s="10">
        <f>maintable[[#This Row],[Revenue]]/maintable[[#This Row],[Units]]</f>
        <v>6.1515151515151514</v>
      </c>
      <c r="H266">
        <f>maintable[[#This Row],[Cost per unit]]*maintable[[#This Row],[Units]]</f>
        <v>756.36</v>
      </c>
      <c r="I266" s="5">
        <f>maintable[[#This Row],[Revenue]]-maintable[[#This Row],[Cost]]</f>
        <v>-147.36000000000001</v>
      </c>
    </row>
    <row r="267" spans="1:9" x14ac:dyDescent="0.2">
      <c r="A267" t="s">
        <v>39</v>
      </c>
      <c r="B267" t="s">
        <v>34</v>
      </c>
      <c r="C267" t="s">
        <v>23</v>
      </c>
      <c r="D267" s="1">
        <v>1638</v>
      </c>
      <c r="E267" s="2">
        <v>48</v>
      </c>
      <c r="F267">
        <f>_xll.XLOOKUP(maintable[[#This Row],[Product]],productcost[Product],productcost[Cost per unit])</f>
        <v>4.97</v>
      </c>
      <c r="G267" s="10">
        <f>maintable[[#This Row],[Revenue]]/maintable[[#This Row],[Units]]</f>
        <v>34.125</v>
      </c>
      <c r="H267">
        <f>maintable[[#This Row],[Cost per unit]]*maintable[[#This Row],[Units]]</f>
        <v>238.56</v>
      </c>
      <c r="I267" s="5">
        <f>maintable[[#This Row],[Revenue]]-maintable[[#This Row],[Cost]]</f>
        <v>1399.44</v>
      </c>
    </row>
    <row r="268" spans="1:9" x14ac:dyDescent="0.2">
      <c r="A268" t="s">
        <v>6</v>
      </c>
      <c r="B268" t="s">
        <v>33</v>
      </c>
      <c r="C268" t="s">
        <v>14</v>
      </c>
      <c r="D268" s="1">
        <v>3829</v>
      </c>
      <c r="E268" s="2">
        <v>24</v>
      </c>
      <c r="F268">
        <f>_xll.XLOOKUP(maintable[[#This Row],[Product]],productcost[Product],productcost[Cost per unit])</f>
        <v>11.73</v>
      </c>
      <c r="G268" s="10">
        <f>maintable[[#This Row],[Revenue]]/maintable[[#This Row],[Units]]</f>
        <v>159.54166666666666</v>
      </c>
      <c r="H268">
        <f>maintable[[#This Row],[Cost per unit]]*maintable[[#This Row],[Units]]</f>
        <v>281.52</v>
      </c>
      <c r="I268" s="5">
        <f>maintable[[#This Row],[Revenue]]-maintable[[#This Row],[Cost]]</f>
        <v>3547.48</v>
      </c>
    </row>
    <row r="269" spans="1:9" x14ac:dyDescent="0.2">
      <c r="A269" t="s">
        <v>39</v>
      </c>
      <c r="B269" t="s">
        <v>38</v>
      </c>
      <c r="C269" t="s">
        <v>14</v>
      </c>
      <c r="D269" s="1">
        <v>5775</v>
      </c>
      <c r="E269" s="2">
        <v>42</v>
      </c>
      <c r="F269">
        <f>_xll.XLOOKUP(maintable[[#This Row],[Product]],productcost[Product],productcost[Cost per unit])</f>
        <v>11.73</v>
      </c>
      <c r="G269" s="10">
        <f>maintable[[#This Row],[Revenue]]/maintable[[#This Row],[Units]]</f>
        <v>137.5</v>
      </c>
      <c r="H269">
        <f>maintable[[#This Row],[Cost per unit]]*maintable[[#This Row],[Units]]</f>
        <v>492.66</v>
      </c>
      <c r="I269" s="5">
        <f>maintable[[#This Row],[Revenue]]-maintable[[#This Row],[Cost]]</f>
        <v>5282.34</v>
      </c>
    </row>
    <row r="270" spans="1:9" x14ac:dyDescent="0.2">
      <c r="A270" t="s">
        <v>5</v>
      </c>
      <c r="B270" t="s">
        <v>34</v>
      </c>
      <c r="C270" t="s">
        <v>19</v>
      </c>
      <c r="D270" s="1">
        <v>1071</v>
      </c>
      <c r="E270" s="2">
        <v>270</v>
      </c>
      <c r="F270">
        <f>_xll.XLOOKUP(maintable[[#This Row],[Product]],productcost[Product],productcost[Cost per unit])</f>
        <v>10.62</v>
      </c>
      <c r="G270" s="10">
        <f>maintable[[#This Row],[Revenue]]/maintable[[#This Row],[Units]]</f>
        <v>3.9666666666666668</v>
      </c>
      <c r="H270">
        <f>maintable[[#This Row],[Cost per unit]]*maintable[[#This Row],[Units]]</f>
        <v>2867.3999999999996</v>
      </c>
      <c r="I270" s="5">
        <f>maintable[[#This Row],[Revenue]]-maintable[[#This Row],[Cost]]</f>
        <v>-1796.3999999999996</v>
      </c>
    </row>
    <row r="271" spans="1:9" x14ac:dyDescent="0.2">
      <c r="A271" t="s">
        <v>7</v>
      </c>
      <c r="B271" t="s">
        <v>35</v>
      </c>
      <c r="C271" t="s">
        <v>22</v>
      </c>
      <c r="D271" s="1">
        <v>5019</v>
      </c>
      <c r="E271" s="2">
        <v>150</v>
      </c>
      <c r="F271">
        <f>_xll.XLOOKUP(maintable[[#This Row],[Product]],productcost[Product],productcost[Cost per unit])</f>
        <v>6.49</v>
      </c>
      <c r="G271" s="10">
        <f>maintable[[#This Row],[Revenue]]/maintable[[#This Row],[Units]]</f>
        <v>33.46</v>
      </c>
      <c r="H271">
        <f>maintable[[#This Row],[Cost per unit]]*maintable[[#This Row],[Units]]</f>
        <v>973.5</v>
      </c>
      <c r="I271" s="5">
        <f>maintable[[#This Row],[Revenue]]-maintable[[#This Row],[Cost]]</f>
        <v>4045.5</v>
      </c>
    </row>
    <row r="272" spans="1:9" x14ac:dyDescent="0.2">
      <c r="A272" t="s">
        <v>1</v>
      </c>
      <c r="B272" t="s">
        <v>36</v>
      </c>
      <c r="C272" t="s">
        <v>14</v>
      </c>
      <c r="D272" s="1">
        <v>2863</v>
      </c>
      <c r="E272" s="2">
        <v>42</v>
      </c>
      <c r="F272">
        <f>_xll.XLOOKUP(maintable[[#This Row],[Product]],productcost[Product],productcost[Cost per unit])</f>
        <v>11.73</v>
      </c>
      <c r="G272" s="10">
        <f>maintable[[#This Row],[Revenue]]/maintable[[#This Row],[Units]]</f>
        <v>68.166666666666671</v>
      </c>
      <c r="H272">
        <f>maintable[[#This Row],[Cost per unit]]*maintable[[#This Row],[Units]]</f>
        <v>492.66</v>
      </c>
      <c r="I272" s="5">
        <f>maintable[[#This Row],[Revenue]]-maintable[[#This Row],[Cost]]</f>
        <v>2370.34</v>
      </c>
    </row>
    <row r="273" spans="1:9" x14ac:dyDescent="0.2">
      <c r="A273" t="s">
        <v>39</v>
      </c>
      <c r="B273" t="s">
        <v>34</v>
      </c>
      <c r="C273" t="s">
        <v>28</v>
      </c>
      <c r="D273" s="1">
        <v>1617</v>
      </c>
      <c r="E273" s="2">
        <v>126</v>
      </c>
      <c r="F273">
        <f>_xll.XLOOKUP(maintable[[#This Row],[Product]],productcost[Product],productcost[Cost per unit])</f>
        <v>7.16</v>
      </c>
      <c r="G273" s="10">
        <f>maintable[[#This Row],[Revenue]]/maintable[[#This Row],[Units]]</f>
        <v>12.833333333333334</v>
      </c>
      <c r="H273">
        <f>maintable[[#This Row],[Cost per unit]]*maintable[[#This Row],[Units]]</f>
        <v>902.16</v>
      </c>
      <c r="I273" s="5">
        <f>maintable[[#This Row],[Revenue]]-maintable[[#This Row],[Cost]]</f>
        <v>714.84</v>
      </c>
    </row>
    <row r="274" spans="1:9" x14ac:dyDescent="0.2">
      <c r="A274" t="s">
        <v>5</v>
      </c>
      <c r="B274" t="s">
        <v>36</v>
      </c>
      <c r="C274" t="s">
        <v>25</v>
      </c>
      <c r="D274" s="1">
        <v>6818</v>
      </c>
      <c r="E274" s="2">
        <v>6</v>
      </c>
      <c r="F274">
        <f>_xll.XLOOKUP(maintable[[#This Row],[Product]],productcost[Product],productcost[Cost per unit])</f>
        <v>5.6</v>
      </c>
      <c r="G274" s="10">
        <f>maintable[[#This Row],[Revenue]]/maintable[[#This Row],[Units]]</f>
        <v>1136.3333333333333</v>
      </c>
      <c r="H274">
        <f>maintable[[#This Row],[Cost per unit]]*maintable[[#This Row],[Units]]</f>
        <v>33.599999999999994</v>
      </c>
      <c r="I274" s="5">
        <f>maintable[[#This Row],[Revenue]]-maintable[[#This Row],[Cost]]</f>
        <v>6784.4</v>
      </c>
    </row>
    <row r="275" spans="1:9" x14ac:dyDescent="0.2">
      <c r="A275" t="s">
        <v>2</v>
      </c>
      <c r="B275" t="s">
        <v>34</v>
      </c>
      <c r="C275" t="s">
        <v>14</v>
      </c>
      <c r="D275" s="1">
        <v>6657</v>
      </c>
      <c r="E275" s="2">
        <v>276</v>
      </c>
      <c r="F275">
        <f>_xll.XLOOKUP(maintable[[#This Row],[Product]],productcost[Product],productcost[Cost per unit])</f>
        <v>11.73</v>
      </c>
      <c r="G275" s="10">
        <f>maintable[[#This Row],[Revenue]]/maintable[[#This Row],[Units]]</f>
        <v>24.119565217391305</v>
      </c>
      <c r="H275">
        <f>maintable[[#This Row],[Cost per unit]]*maintable[[#This Row],[Units]]</f>
        <v>3237.48</v>
      </c>
      <c r="I275" s="5">
        <f>maintable[[#This Row],[Revenue]]-maintable[[#This Row],[Cost]]</f>
        <v>3419.52</v>
      </c>
    </row>
    <row r="276" spans="1:9" x14ac:dyDescent="0.2">
      <c r="A276" t="s">
        <v>2</v>
      </c>
      <c r="B276" t="s">
        <v>33</v>
      </c>
      <c r="C276" t="s">
        <v>16</v>
      </c>
      <c r="D276" s="1">
        <v>2919</v>
      </c>
      <c r="E276" s="2">
        <v>93</v>
      </c>
      <c r="F276">
        <f>_xll.XLOOKUP(maintable[[#This Row],[Product]],productcost[Product],productcost[Cost per unit])</f>
        <v>3.11</v>
      </c>
      <c r="G276" s="10">
        <f>maintable[[#This Row],[Revenue]]/maintable[[#This Row],[Units]]</f>
        <v>31.387096774193548</v>
      </c>
      <c r="H276">
        <f>maintable[[#This Row],[Cost per unit]]*maintable[[#This Row],[Units]]</f>
        <v>289.22999999999996</v>
      </c>
      <c r="I276" s="5">
        <f>maintable[[#This Row],[Revenue]]-maintable[[#This Row],[Cost]]</f>
        <v>2629.77</v>
      </c>
    </row>
    <row r="277" spans="1:9" x14ac:dyDescent="0.2">
      <c r="A277" t="s">
        <v>1</v>
      </c>
      <c r="B277" t="s">
        <v>35</v>
      </c>
      <c r="C277" t="s">
        <v>30</v>
      </c>
      <c r="D277" s="1">
        <v>3094</v>
      </c>
      <c r="E277" s="2">
        <v>246</v>
      </c>
      <c r="F277">
        <f>_xll.XLOOKUP(maintable[[#This Row],[Product]],productcost[Product],productcost[Cost per unit])</f>
        <v>5.79</v>
      </c>
      <c r="G277" s="10">
        <f>maintable[[#This Row],[Revenue]]/maintable[[#This Row],[Units]]</f>
        <v>12.577235772357724</v>
      </c>
      <c r="H277">
        <f>maintable[[#This Row],[Cost per unit]]*maintable[[#This Row],[Units]]</f>
        <v>1424.34</v>
      </c>
      <c r="I277" s="5">
        <f>maintable[[#This Row],[Revenue]]-maintable[[#This Row],[Cost]]</f>
        <v>1669.66</v>
      </c>
    </row>
    <row r="278" spans="1:9" x14ac:dyDescent="0.2">
      <c r="A278" t="s">
        <v>5</v>
      </c>
      <c r="B278" t="s">
        <v>38</v>
      </c>
      <c r="C278" t="s">
        <v>23</v>
      </c>
      <c r="D278" s="1">
        <v>2989</v>
      </c>
      <c r="E278" s="2">
        <v>3</v>
      </c>
      <c r="F278">
        <f>_xll.XLOOKUP(maintable[[#This Row],[Product]],productcost[Product],productcost[Cost per unit])</f>
        <v>4.97</v>
      </c>
      <c r="G278" s="10">
        <f>maintable[[#This Row],[Revenue]]/maintable[[#This Row],[Units]]</f>
        <v>996.33333333333337</v>
      </c>
      <c r="H278">
        <f>maintable[[#This Row],[Cost per unit]]*maintable[[#This Row],[Units]]</f>
        <v>14.91</v>
      </c>
      <c r="I278" s="5">
        <f>maintable[[#This Row],[Revenue]]-maintable[[#This Row],[Cost]]</f>
        <v>2974.09</v>
      </c>
    </row>
    <row r="279" spans="1:9" x14ac:dyDescent="0.2">
      <c r="A279" t="s">
        <v>7</v>
      </c>
      <c r="B279" t="s">
        <v>37</v>
      </c>
      <c r="C279" t="s">
        <v>26</v>
      </c>
      <c r="D279" s="1">
        <v>2268</v>
      </c>
      <c r="E279" s="2">
        <v>63</v>
      </c>
      <c r="F279">
        <f>_xll.XLOOKUP(maintable[[#This Row],[Product]],productcost[Product],productcost[Cost per unit])</f>
        <v>16.73</v>
      </c>
      <c r="G279" s="10">
        <f>maintable[[#This Row],[Revenue]]/maintable[[#This Row],[Units]]</f>
        <v>36</v>
      </c>
      <c r="H279">
        <f>maintable[[#This Row],[Cost per unit]]*maintable[[#This Row],[Units]]</f>
        <v>1053.99</v>
      </c>
      <c r="I279" s="5">
        <f>maintable[[#This Row],[Revenue]]-maintable[[#This Row],[Cost]]</f>
        <v>1214.01</v>
      </c>
    </row>
    <row r="280" spans="1:9" x14ac:dyDescent="0.2">
      <c r="A280" t="s">
        <v>4</v>
      </c>
      <c r="B280" t="s">
        <v>34</v>
      </c>
      <c r="C280" t="s">
        <v>30</v>
      </c>
      <c r="D280" s="1">
        <v>4753</v>
      </c>
      <c r="E280" s="2">
        <v>246</v>
      </c>
      <c r="F280">
        <f>_xll.XLOOKUP(maintable[[#This Row],[Product]],productcost[Product],productcost[Cost per unit])</f>
        <v>5.79</v>
      </c>
      <c r="G280" s="10">
        <f>maintable[[#This Row],[Revenue]]/maintable[[#This Row],[Units]]</f>
        <v>19.321138211382113</v>
      </c>
      <c r="H280">
        <f>maintable[[#This Row],[Cost per unit]]*maintable[[#This Row],[Units]]</f>
        <v>1424.34</v>
      </c>
      <c r="I280" s="5">
        <f>maintable[[#This Row],[Revenue]]-maintable[[#This Row],[Cost]]</f>
        <v>3328.66</v>
      </c>
    </row>
    <row r="281" spans="1:9" x14ac:dyDescent="0.2">
      <c r="A281" t="s">
        <v>1</v>
      </c>
      <c r="B281" t="s">
        <v>33</v>
      </c>
      <c r="C281" t="s">
        <v>18</v>
      </c>
      <c r="D281" s="1">
        <v>7511</v>
      </c>
      <c r="E281" s="2">
        <v>120</v>
      </c>
      <c r="F281">
        <f>_xll.XLOOKUP(maintable[[#This Row],[Product]],productcost[Product],productcost[Cost per unit])</f>
        <v>7.64</v>
      </c>
      <c r="G281" s="10">
        <f>maintable[[#This Row],[Revenue]]/maintable[[#This Row],[Units]]</f>
        <v>62.591666666666669</v>
      </c>
      <c r="H281">
        <f>maintable[[#This Row],[Cost per unit]]*maintable[[#This Row],[Units]]</f>
        <v>916.8</v>
      </c>
      <c r="I281" s="5">
        <f>maintable[[#This Row],[Revenue]]-maintable[[#This Row],[Cost]]</f>
        <v>6594.2</v>
      </c>
    </row>
    <row r="282" spans="1:9" x14ac:dyDescent="0.2">
      <c r="A282" t="s">
        <v>1</v>
      </c>
      <c r="B282" t="s">
        <v>37</v>
      </c>
      <c r="C282" t="s">
        <v>30</v>
      </c>
      <c r="D282" s="1">
        <v>4326</v>
      </c>
      <c r="E282" s="2">
        <v>348</v>
      </c>
      <c r="F282">
        <f>_xll.XLOOKUP(maintable[[#This Row],[Product]],productcost[Product],productcost[Cost per unit])</f>
        <v>5.79</v>
      </c>
      <c r="G282" s="10">
        <f>maintable[[#This Row],[Revenue]]/maintable[[#This Row],[Units]]</f>
        <v>12.431034482758621</v>
      </c>
      <c r="H282">
        <f>maintable[[#This Row],[Cost per unit]]*maintable[[#This Row],[Units]]</f>
        <v>2014.92</v>
      </c>
      <c r="I282" s="5">
        <f>maintable[[#This Row],[Revenue]]-maintable[[#This Row],[Cost]]</f>
        <v>2311.08</v>
      </c>
    </row>
    <row r="283" spans="1:9" x14ac:dyDescent="0.2">
      <c r="A283" t="s">
        <v>40</v>
      </c>
      <c r="B283" t="s">
        <v>33</v>
      </c>
      <c r="C283" t="s">
        <v>22</v>
      </c>
      <c r="D283" s="1">
        <v>4935</v>
      </c>
      <c r="E283" s="2">
        <v>126</v>
      </c>
      <c r="F283">
        <f>_xll.XLOOKUP(maintable[[#This Row],[Product]],productcost[Product],productcost[Cost per unit])</f>
        <v>6.49</v>
      </c>
      <c r="G283" s="10">
        <f>maintable[[#This Row],[Revenue]]/maintable[[#This Row],[Units]]</f>
        <v>39.166666666666664</v>
      </c>
      <c r="H283">
        <f>maintable[[#This Row],[Cost per unit]]*maintable[[#This Row],[Units]]</f>
        <v>817.74</v>
      </c>
      <c r="I283" s="5">
        <f>maintable[[#This Row],[Revenue]]-maintable[[#This Row],[Cost]]</f>
        <v>4117.26</v>
      </c>
    </row>
    <row r="284" spans="1:9" x14ac:dyDescent="0.2">
      <c r="A284" t="s">
        <v>5</v>
      </c>
      <c r="B284" t="s">
        <v>34</v>
      </c>
      <c r="C284" t="s">
        <v>29</v>
      </c>
      <c r="D284" s="1">
        <v>4781</v>
      </c>
      <c r="E284" s="2">
        <v>123</v>
      </c>
      <c r="F284">
        <f>_xll.XLOOKUP(maintable[[#This Row],[Product]],productcost[Product],productcost[Cost per unit])</f>
        <v>14.49</v>
      </c>
      <c r="G284" s="10">
        <f>maintable[[#This Row],[Revenue]]/maintable[[#This Row],[Units]]</f>
        <v>38.869918699186989</v>
      </c>
      <c r="H284">
        <f>maintable[[#This Row],[Cost per unit]]*maintable[[#This Row],[Units]]</f>
        <v>1782.27</v>
      </c>
      <c r="I284" s="5">
        <f>maintable[[#This Row],[Revenue]]-maintable[[#This Row],[Cost]]</f>
        <v>2998.73</v>
      </c>
    </row>
    <row r="285" spans="1:9" x14ac:dyDescent="0.2">
      <c r="A285" t="s">
        <v>4</v>
      </c>
      <c r="B285" t="s">
        <v>37</v>
      </c>
      <c r="C285" t="s">
        <v>24</v>
      </c>
      <c r="D285" s="1">
        <v>7483</v>
      </c>
      <c r="E285" s="2">
        <v>45</v>
      </c>
      <c r="F285">
        <f>_xll.XLOOKUP(maintable[[#This Row],[Product]],productcost[Product],productcost[Cost per unit])</f>
        <v>13.15</v>
      </c>
      <c r="G285" s="10">
        <f>maintable[[#This Row],[Revenue]]/maintable[[#This Row],[Units]]</f>
        <v>166.28888888888889</v>
      </c>
      <c r="H285">
        <f>maintable[[#This Row],[Cost per unit]]*maintable[[#This Row],[Units]]</f>
        <v>591.75</v>
      </c>
      <c r="I285" s="5">
        <f>maintable[[#This Row],[Revenue]]-maintable[[#This Row],[Cost]]</f>
        <v>6891.25</v>
      </c>
    </row>
    <row r="286" spans="1:9" x14ac:dyDescent="0.2">
      <c r="A286" t="s">
        <v>9</v>
      </c>
      <c r="B286" t="s">
        <v>37</v>
      </c>
      <c r="C286" t="s">
        <v>3</v>
      </c>
      <c r="D286" s="1">
        <v>6860</v>
      </c>
      <c r="E286" s="2">
        <v>126</v>
      </c>
      <c r="F286">
        <f>_xll.XLOOKUP(maintable[[#This Row],[Product]],productcost[Product],productcost[Cost per unit])</f>
        <v>11.88</v>
      </c>
      <c r="G286" s="10">
        <f>maintable[[#This Row],[Revenue]]/maintable[[#This Row],[Units]]</f>
        <v>54.444444444444443</v>
      </c>
      <c r="H286">
        <f>maintable[[#This Row],[Cost per unit]]*maintable[[#This Row],[Units]]</f>
        <v>1496.88</v>
      </c>
      <c r="I286" s="5">
        <f>maintable[[#This Row],[Revenue]]-maintable[[#This Row],[Cost]]</f>
        <v>5363.12</v>
      </c>
    </row>
    <row r="287" spans="1:9" x14ac:dyDescent="0.2">
      <c r="A287" t="s">
        <v>39</v>
      </c>
      <c r="B287" t="s">
        <v>36</v>
      </c>
      <c r="C287" t="s">
        <v>28</v>
      </c>
      <c r="D287" s="1">
        <v>9002</v>
      </c>
      <c r="E287" s="2">
        <v>72</v>
      </c>
      <c r="F287">
        <f>_xll.XLOOKUP(maintable[[#This Row],[Product]],productcost[Product],productcost[Cost per unit])</f>
        <v>7.16</v>
      </c>
      <c r="G287" s="10">
        <f>maintable[[#This Row],[Revenue]]/maintable[[#This Row],[Units]]</f>
        <v>125.02777777777777</v>
      </c>
      <c r="H287">
        <f>maintable[[#This Row],[Cost per unit]]*maintable[[#This Row],[Units]]</f>
        <v>515.52</v>
      </c>
      <c r="I287" s="5">
        <f>maintable[[#This Row],[Revenue]]-maintable[[#This Row],[Cost]]</f>
        <v>8486.48</v>
      </c>
    </row>
    <row r="288" spans="1:9" x14ac:dyDescent="0.2">
      <c r="A288" t="s">
        <v>5</v>
      </c>
      <c r="B288" t="s">
        <v>35</v>
      </c>
      <c r="C288" t="s">
        <v>28</v>
      </c>
      <c r="D288" s="1">
        <v>1400</v>
      </c>
      <c r="E288" s="2">
        <v>135</v>
      </c>
      <c r="F288">
        <f>_xll.XLOOKUP(maintable[[#This Row],[Product]],productcost[Product],productcost[Cost per unit])</f>
        <v>7.16</v>
      </c>
      <c r="G288" s="10">
        <f>maintable[[#This Row],[Revenue]]/maintable[[#This Row],[Units]]</f>
        <v>10.37037037037037</v>
      </c>
      <c r="H288">
        <f>maintable[[#This Row],[Cost per unit]]*maintable[[#This Row],[Units]]</f>
        <v>966.6</v>
      </c>
      <c r="I288" s="5">
        <f>maintable[[#This Row],[Revenue]]-maintable[[#This Row],[Cost]]</f>
        <v>433.4</v>
      </c>
    </row>
    <row r="289" spans="1:9" x14ac:dyDescent="0.2">
      <c r="A289" t="s">
        <v>9</v>
      </c>
      <c r="B289" t="s">
        <v>33</v>
      </c>
      <c r="C289" t="s">
        <v>21</v>
      </c>
      <c r="D289" s="1">
        <v>4053</v>
      </c>
      <c r="E289" s="2">
        <v>24</v>
      </c>
      <c r="F289">
        <f>_xll.XLOOKUP(maintable[[#This Row],[Product]],productcost[Product],productcost[Cost per unit])</f>
        <v>9.77</v>
      </c>
      <c r="G289" s="10">
        <f>maintable[[#This Row],[Revenue]]/maintable[[#This Row],[Units]]</f>
        <v>168.875</v>
      </c>
      <c r="H289">
        <f>maintable[[#This Row],[Cost per unit]]*maintable[[#This Row],[Units]]</f>
        <v>234.48</v>
      </c>
      <c r="I289" s="5">
        <f>maintable[[#This Row],[Revenue]]-maintable[[#This Row],[Cost]]</f>
        <v>3818.52</v>
      </c>
    </row>
    <row r="290" spans="1:9" x14ac:dyDescent="0.2">
      <c r="A290" t="s">
        <v>6</v>
      </c>
      <c r="B290" t="s">
        <v>35</v>
      </c>
      <c r="C290" t="s">
        <v>30</v>
      </c>
      <c r="D290" s="1">
        <v>2149</v>
      </c>
      <c r="E290" s="2">
        <v>117</v>
      </c>
      <c r="F290">
        <f>_xll.XLOOKUP(maintable[[#This Row],[Product]],productcost[Product],productcost[Cost per unit])</f>
        <v>5.79</v>
      </c>
      <c r="G290" s="10">
        <f>maintable[[#This Row],[Revenue]]/maintable[[#This Row],[Units]]</f>
        <v>18.367521367521366</v>
      </c>
      <c r="H290">
        <f>maintable[[#This Row],[Cost per unit]]*maintable[[#This Row],[Units]]</f>
        <v>677.43</v>
      </c>
      <c r="I290" s="5">
        <f>maintable[[#This Row],[Revenue]]-maintable[[#This Row],[Cost]]</f>
        <v>1471.5700000000002</v>
      </c>
    </row>
    <row r="291" spans="1:9" x14ac:dyDescent="0.2">
      <c r="A291" t="s">
        <v>2</v>
      </c>
      <c r="B291" t="s">
        <v>38</v>
      </c>
      <c r="C291" t="s">
        <v>28</v>
      </c>
      <c r="D291" s="1">
        <v>3640</v>
      </c>
      <c r="E291" s="2">
        <v>51</v>
      </c>
      <c r="F291">
        <f>_xll.XLOOKUP(maintable[[#This Row],[Product]],productcost[Product],productcost[Cost per unit])</f>
        <v>7.16</v>
      </c>
      <c r="G291" s="10">
        <f>maintable[[#This Row],[Revenue]]/maintable[[#This Row],[Units]]</f>
        <v>71.372549019607845</v>
      </c>
      <c r="H291">
        <f>maintable[[#This Row],[Cost per unit]]*maintable[[#This Row],[Units]]</f>
        <v>365.16</v>
      </c>
      <c r="I291" s="5">
        <f>maintable[[#This Row],[Revenue]]-maintable[[#This Row],[Cost]]</f>
        <v>3274.84</v>
      </c>
    </row>
    <row r="292" spans="1:9" x14ac:dyDescent="0.2">
      <c r="A292" t="s">
        <v>1</v>
      </c>
      <c r="B292" t="s">
        <v>38</v>
      </c>
      <c r="C292" t="s">
        <v>22</v>
      </c>
      <c r="D292" s="1">
        <v>630</v>
      </c>
      <c r="E292" s="2">
        <v>36</v>
      </c>
      <c r="F292">
        <f>_xll.XLOOKUP(maintable[[#This Row],[Product]],productcost[Product],productcost[Cost per unit])</f>
        <v>6.49</v>
      </c>
      <c r="G292" s="10">
        <f>maintable[[#This Row],[Revenue]]/maintable[[#This Row],[Units]]</f>
        <v>17.5</v>
      </c>
      <c r="H292">
        <f>maintable[[#This Row],[Cost per unit]]*maintable[[#This Row],[Units]]</f>
        <v>233.64000000000001</v>
      </c>
      <c r="I292" s="5">
        <f>maintable[[#This Row],[Revenue]]-maintable[[#This Row],[Cost]]</f>
        <v>396.36</v>
      </c>
    </row>
    <row r="293" spans="1:9" x14ac:dyDescent="0.2">
      <c r="A293" t="s">
        <v>8</v>
      </c>
      <c r="B293" t="s">
        <v>34</v>
      </c>
      <c r="C293" t="s">
        <v>26</v>
      </c>
      <c r="D293" s="1">
        <v>2429</v>
      </c>
      <c r="E293" s="2">
        <v>144</v>
      </c>
      <c r="F293">
        <f>_xll.XLOOKUP(maintable[[#This Row],[Product]],productcost[Product],productcost[Cost per unit])</f>
        <v>16.73</v>
      </c>
      <c r="G293" s="10">
        <f>maintable[[#This Row],[Revenue]]/maintable[[#This Row],[Units]]</f>
        <v>16.868055555555557</v>
      </c>
      <c r="H293">
        <f>maintable[[#This Row],[Cost per unit]]*maintable[[#This Row],[Units]]</f>
        <v>2409.12</v>
      </c>
      <c r="I293" s="5">
        <f>maintable[[#This Row],[Revenue]]-maintable[[#This Row],[Cost]]</f>
        <v>19.880000000000109</v>
      </c>
    </row>
    <row r="294" spans="1:9" x14ac:dyDescent="0.2">
      <c r="A294" t="s">
        <v>8</v>
      </c>
      <c r="B294" t="s">
        <v>35</v>
      </c>
      <c r="C294" t="s">
        <v>24</v>
      </c>
      <c r="D294" s="1">
        <v>2142</v>
      </c>
      <c r="E294" s="2">
        <v>114</v>
      </c>
      <c r="F294">
        <f>_xll.XLOOKUP(maintable[[#This Row],[Product]],productcost[Product],productcost[Cost per unit])</f>
        <v>13.15</v>
      </c>
      <c r="G294" s="10">
        <f>maintable[[#This Row],[Revenue]]/maintable[[#This Row],[Units]]</f>
        <v>18.789473684210527</v>
      </c>
      <c r="H294">
        <f>maintable[[#This Row],[Cost per unit]]*maintable[[#This Row],[Units]]</f>
        <v>1499.1000000000001</v>
      </c>
      <c r="I294" s="5">
        <f>maintable[[#This Row],[Revenue]]-maintable[[#This Row],[Cost]]</f>
        <v>642.89999999999986</v>
      </c>
    </row>
    <row r="295" spans="1:9" x14ac:dyDescent="0.2">
      <c r="A295" t="s">
        <v>6</v>
      </c>
      <c r="B295" t="s">
        <v>36</v>
      </c>
      <c r="C295" t="s">
        <v>29</v>
      </c>
      <c r="D295" s="1">
        <v>6454</v>
      </c>
      <c r="E295" s="2">
        <v>54</v>
      </c>
      <c r="F295">
        <f>_xll.XLOOKUP(maintable[[#This Row],[Product]],productcost[Product],productcost[Cost per unit])</f>
        <v>14.49</v>
      </c>
      <c r="G295" s="10">
        <f>maintable[[#This Row],[Revenue]]/maintable[[#This Row],[Units]]</f>
        <v>119.51851851851852</v>
      </c>
      <c r="H295">
        <f>maintable[[#This Row],[Cost per unit]]*maintable[[#This Row],[Units]]</f>
        <v>782.46</v>
      </c>
      <c r="I295" s="5">
        <f>maintable[[#This Row],[Revenue]]-maintable[[#This Row],[Cost]]</f>
        <v>5671.54</v>
      </c>
    </row>
    <row r="296" spans="1:9" x14ac:dyDescent="0.2">
      <c r="A296" t="s">
        <v>6</v>
      </c>
      <c r="B296" t="s">
        <v>36</v>
      </c>
      <c r="C296" t="s">
        <v>15</v>
      </c>
      <c r="D296" s="1">
        <v>4487</v>
      </c>
      <c r="E296" s="2">
        <v>333</v>
      </c>
      <c r="F296">
        <f>_xll.XLOOKUP(maintable[[#This Row],[Product]],productcost[Product],productcost[Cost per unit])</f>
        <v>8.7899999999999991</v>
      </c>
      <c r="G296" s="10">
        <f>maintable[[#This Row],[Revenue]]/maintable[[#This Row],[Units]]</f>
        <v>13.474474474474475</v>
      </c>
      <c r="H296">
        <f>maintable[[#This Row],[Cost per unit]]*maintable[[#This Row],[Units]]</f>
        <v>2927.0699999999997</v>
      </c>
      <c r="I296" s="5">
        <f>maintable[[#This Row],[Revenue]]-maintable[[#This Row],[Cost]]</f>
        <v>1559.9300000000003</v>
      </c>
    </row>
    <row r="297" spans="1:9" x14ac:dyDescent="0.2">
      <c r="A297" t="s">
        <v>2</v>
      </c>
      <c r="B297" t="s">
        <v>36</v>
      </c>
      <c r="C297" t="s">
        <v>3</v>
      </c>
      <c r="D297" s="1">
        <v>938</v>
      </c>
      <c r="E297" s="2">
        <v>366</v>
      </c>
      <c r="F297">
        <f>_xll.XLOOKUP(maintable[[#This Row],[Product]],productcost[Product],productcost[Cost per unit])</f>
        <v>11.88</v>
      </c>
      <c r="G297" s="10">
        <f>maintable[[#This Row],[Revenue]]/maintable[[#This Row],[Units]]</f>
        <v>2.5628415300546448</v>
      </c>
      <c r="H297">
        <f>maintable[[#This Row],[Cost per unit]]*maintable[[#This Row],[Units]]</f>
        <v>4348.08</v>
      </c>
      <c r="I297" s="5">
        <f>maintable[[#This Row],[Revenue]]-maintable[[#This Row],[Cost]]</f>
        <v>-3410.08</v>
      </c>
    </row>
    <row r="298" spans="1:9" x14ac:dyDescent="0.2">
      <c r="A298" t="s">
        <v>2</v>
      </c>
      <c r="B298" t="s">
        <v>37</v>
      </c>
      <c r="C298" t="s">
        <v>25</v>
      </c>
      <c r="D298" s="1">
        <v>8841</v>
      </c>
      <c r="E298" s="2">
        <v>303</v>
      </c>
      <c r="F298">
        <f>_xll.XLOOKUP(maintable[[#This Row],[Product]],productcost[Product],productcost[Cost per unit])</f>
        <v>5.6</v>
      </c>
      <c r="G298" s="10">
        <f>maintable[[#This Row],[Revenue]]/maintable[[#This Row],[Units]]</f>
        <v>29.178217821782177</v>
      </c>
      <c r="H298">
        <f>maintable[[#This Row],[Cost per unit]]*maintable[[#This Row],[Units]]</f>
        <v>1696.8</v>
      </c>
      <c r="I298" s="5">
        <f>maintable[[#This Row],[Revenue]]-maintable[[#This Row],[Cost]]</f>
        <v>7144.2</v>
      </c>
    </row>
    <row r="299" spans="1:9" x14ac:dyDescent="0.2">
      <c r="A299" t="s">
        <v>1</v>
      </c>
      <c r="B299" t="s">
        <v>38</v>
      </c>
      <c r="C299" t="s">
        <v>32</v>
      </c>
      <c r="D299" s="1">
        <v>4018</v>
      </c>
      <c r="E299" s="2">
        <v>126</v>
      </c>
      <c r="F299">
        <f>_xll.XLOOKUP(maintable[[#This Row],[Product]],productcost[Product],productcost[Cost per unit])</f>
        <v>12.37</v>
      </c>
      <c r="G299" s="10">
        <f>maintable[[#This Row],[Revenue]]/maintable[[#This Row],[Units]]</f>
        <v>31.888888888888889</v>
      </c>
      <c r="H299">
        <f>maintable[[#This Row],[Cost per unit]]*maintable[[#This Row],[Units]]</f>
        <v>1558.62</v>
      </c>
      <c r="I299" s="5">
        <f>maintable[[#This Row],[Revenue]]-maintable[[#This Row],[Cost]]</f>
        <v>2459.38</v>
      </c>
    </row>
    <row r="300" spans="1:9" x14ac:dyDescent="0.2">
      <c r="A300" t="s">
        <v>40</v>
      </c>
      <c r="B300" t="s">
        <v>36</v>
      </c>
      <c r="C300" t="s">
        <v>14</v>
      </c>
      <c r="D300" s="1">
        <v>714</v>
      </c>
      <c r="E300" s="2">
        <v>231</v>
      </c>
      <c r="F300">
        <f>_xll.XLOOKUP(maintable[[#This Row],[Product]],productcost[Product],productcost[Cost per unit])</f>
        <v>11.73</v>
      </c>
      <c r="G300" s="10">
        <f>maintable[[#This Row],[Revenue]]/maintable[[#This Row],[Units]]</f>
        <v>3.0909090909090908</v>
      </c>
      <c r="H300">
        <f>maintable[[#This Row],[Cost per unit]]*maintable[[#This Row],[Units]]</f>
        <v>2709.63</v>
      </c>
      <c r="I300" s="5">
        <f>maintable[[#This Row],[Revenue]]-maintable[[#This Row],[Cost]]</f>
        <v>-1995.63</v>
      </c>
    </row>
    <row r="301" spans="1:9" x14ac:dyDescent="0.2">
      <c r="A301" t="s">
        <v>8</v>
      </c>
      <c r="B301" t="s">
        <v>37</v>
      </c>
      <c r="C301" t="s">
        <v>24</v>
      </c>
      <c r="D301" s="1">
        <v>3850</v>
      </c>
      <c r="E301" s="2">
        <v>102</v>
      </c>
      <c r="F301">
        <f>_xll.XLOOKUP(maintable[[#This Row],[Product]],productcost[Product],productcost[Cost per unit])</f>
        <v>13.15</v>
      </c>
      <c r="G301" s="10">
        <f>maintable[[#This Row],[Revenue]]/maintable[[#This Row],[Units]]</f>
        <v>37.745098039215684</v>
      </c>
      <c r="H301">
        <f>maintable[[#This Row],[Cost per unit]]*maintable[[#This Row],[Units]]</f>
        <v>1341.3</v>
      </c>
      <c r="I301" s="5">
        <f>maintable[[#This Row],[Revenue]]-maintable[[#This Row],[Cost]]</f>
        <v>2508.6999999999998</v>
      </c>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5F6FA-768B-462D-8D1D-F7A524BCE40F}">
  <dimension ref="A1:O36"/>
  <sheetViews>
    <sheetView topLeftCell="A6" workbookViewId="0">
      <selection activeCell="D26" sqref="D26:H36"/>
    </sheetView>
  </sheetViews>
  <sheetFormatPr defaultRowHeight="14.25" x14ac:dyDescent="0.2"/>
  <cols>
    <col min="1" max="1" width="12.25" customWidth="1"/>
    <col min="2" max="2" width="10.75" customWidth="1"/>
    <col min="3" max="3" width="0.375" customWidth="1"/>
    <col min="4" max="4" width="15.875" customWidth="1"/>
    <col min="5" max="5" width="11.75" customWidth="1"/>
    <col min="6" max="6" width="15.75" customWidth="1"/>
    <col min="7" max="7" width="11.75" customWidth="1"/>
    <col min="8" max="8" width="12.875" customWidth="1"/>
    <col min="9" max="9" width="0.375" customWidth="1"/>
    <col min="16" max="16" width="0.375" customWidth="1"/>
  </cols>
  <sheetData>
    <row r="1" spans="1:15" x14ac:dyDescent="0.2">
      <c r="A1" s="19" t="s">
        <v>53</v>
      </c>
      <c r="B1" s="19"/>
      <c r="C1" s="19"/>
      <c r="D1" s="19"/>
      <c r="E1" s="19"/>
      <c r="F1" s="19"/>
      <c r="G1" s="19"/>
      <c r="H1" s="19"/>
      <c r="I1" s="19"/>
      <c r="J1" s="19"/>
      <c r="K1" s="19"/>
      <c r="L1" s="19"/>
      <c r="M1" s="19"/>
      <c r="N1" s="19"/>
      <c r="O1" s="19"/>
    </row>
    <row r="2" spans="1:15" x14ac:dyDescent="0.2">
      <c r="A2" s="19"/>
      <c r="B2" s="19"/>
      <c r="C2" s="19"/>
      <c r="D2" s="19"/>
      <c r="E2" s="19"/>
      <c r="F2" s="19"/>
      <c r="G2" s="19"/>
      <c r="H2" s="19"/>
      <c r="I2" s="19"/>
      <c r="J2" s="19"/>
      <c r="K2" s="19"/>
      <c r="L2" s="19"/>
      <c r="M2" s="19"/>
      <c r="N2" s="19"/>
      <c r="O2" s="19"/>
    </row>
    <row r="3" spans="1:15" x14ac:dyDescent="0.2">
      <c r="A3" s="19"/>
      <c r="B3" s="19"/>
      <c r="C3" s="19"/>
      <c r="D3" s="19"/>
      <c r="E3" s="19"/>
      <c r="F3" s="19"/>
      <c r="G3" s="19"/>
      <c r="H3" s="19"/>
      <c r="I3" s="19"/>
      <c r="J3" s="19"/>
      <c r="K3" s="19"/>
      <c r="L3" s="19"/>
      <c r="M3" s="19"/>
      <c r="N3" s="19"/>
      <c r="O3" s="19"/>
    </row>
    <row r="4" spans="1:15" ht="14.25" customHeight="1" x14ac:dyDescent="0.2">
      <c r="A4" s="20" t="s">
        <v>62</v>
      </c>
      <c r="B4" s="20"/>
      <c r="C4" s="20"/>
      <c r="D4" s="20"/>
      <c r="E4" s="20"/>
      <c r="F4" s="20"/>
      <c r="G4" s="20"/>
      <c r="H4" s="20"/>
      <c r="I4" s="20"/>
      <c r="J4" s="20"/>
      <c r="K4" s="20"/>
      <c r="L4" s="20"/>
      <c r="M4" s="20"/>
      <c r="N4" s="20"/>
      <c r="O4" s="20"/>
    </row>
    <row r="5" spans="1:15" ht="3" customHeight="1" x14ac:dyDescent="0.2"/>
    <row r="6" spans="1:15" x14ac:dyDescent="0.2">
      <c r="A6" s="21" t="s">
        <v>54</v>
      </c>
      <c r="B6" s="21"/>
      <c r="F6" s="11"/>
    </row>
    <row r="7" spans="1:15" ht="17.25" customHeight="1" x14ac:dyDescent="0.2">
      <c r="A7" s="22">
        <f>SUM(maintable[Revenue])</f>
        <v>1240869</v>
      </c>
      <c r="B7" s="22"/>
      <c r="I7" s="12"/>
    </row>
    <row r="8" spans="1:15" ht="16.5" customHeight="1" x14ac:dyDescent="0.2">
      <c r="A8" s="22"/>
      <c r="B8" s="22"/>
      <c r="I8" s="12"/>
    </row>
    <row r="9" spans="1:15" ht="16.5" customHeight="1" x14ac:dyDescent="0.2">
      <c r="A9" s="22"/>
      <c r="B9" s="22"/>
      <c r="I9" s="12"/>
    </row>
    <row r="10" spans="1:15" ht="2.25" customHeight="1" x14ac:dyDescent="0.2"/>
    <row r="11" spans="1:15" x14ac:dyDescent="0.2">
      <c r="A11" s="21" t="s">
        <v>55</v>
      </c>
      <c r="B11" s="21"/>
    </row>
    <row r="12" spans="1:15" x14ac:dyDescent="0.2">
      <c r="A12" s="23">
        <f>SUM(maintable[Cost])</f>
        <v>439703.7300000001</v>
      </c>
      <c r="B12" s="23"/>
    </row>
    <row r="13" spans="1:15" x14ac:dyDescent="0.2">
      <c r="A13" s="23"/>
      <c r="B13" s="23"/>
    </row>
    <row r="14" spans="1:15" x14ac:dyDescent="0.2">
      <c r="A14" s="23"/>
      <c r="B14" s="23"/>
    </row>
    <row r="15" spans="1:15" ht="2.25" customHeight="1" x14ac:dyDescent="0.2"/>
    <row r="16" spans="1:15" x14ac:dyDescent="0.2">
      <c r="A16" s="21" t="s">
        <v>56</v>
      </c>
      <c r="B16" s="21"/>
    </row>
    <row r="17" spans="1:8" x14ac:dyDescent="0.2">
      <c r="A17" s="24">
        <f>SUM(maintable[Units])</f>
        <v>45660</v>
      </c>
      <c r="B17" s="24"/>
    </row>
    <row r="18" spans="1:8" x14ac:dyDescent="0.2">
      <c r="A18" s="24"/>
      <c r="B18" s="24"/>
    </row>
    <row r="19" spans="1:8" x14ac:dyDescent="0.2">
      <c r="A19" s="24"/>
      <c r="B19" s="24"/>
    </row>
    <row r="20" spans="1:8" ht="1.5" customHeight="1" x14ac:dyDescent="0.2"/>
    <row r="21" spans="1:8" ht="17.25" customHeight="1" x14ac:dyDescent="0.2">
      <c r="A21" s="21" t="s">
        <v>57</v>
      </c>
      <c r="B21" s="21"/>
    </row>
    <row r="22" spans="1:8" x14ac:dyDescent="0.2">
      <c r="A22" s="22">
        <f>SUM(maintable[Profit])</f>
        <v>801165.2699999999</v>
      </c>
      <c r="B22" s="22"/>
    </row>
    <row r="23" spans="1:8" x14ac:dyDescent="0.2">
      <c r="A23" s="22"/>
      <c r="B23" s="22"/>
    </row>
    <row r="24" spans="1:8" x14ac:dyDescent="0.2">
      <c r="A24" s="22"/>
      <c r="B24" s="22"/>
    </row>
    <row r="25" spans="1:8" ht="2.25" customHeight="1" x14ac:dyDescent="0.2"/>
    <row r="26" spans="1:8" x14ac:dyDescent="0.2">
      <c r="D26" s="17" t="s">
        <v>10</v>
      </c>
      <c r="E26" s="17" t="s">
        <v>58</v>
      </c>
      <c r="F26" s="17" t="s">
        <v>59</v>
      </c>
      <c r="G26" s="17" t="s">
        <v>60</v>
      </c>
      <c r="H26" s="17" t="s">
        <v>61</v>
      </c>
    </row>
    <row r="27" spans="1:8" x14ac:dyDescent="0.2">
      <c r="D27" s="13" t="s">
        <v>39</v>
      </c>
      <c r="E27" s="14">
        <f>SUMIFS(maintable[Units],maintable[Sales Person],Sheet2!D27)</f>
        <v>4686</v>
      </c>
      <c r="F27" s="15">
        <f>SUMIFS(maintable[Revenue],maintable[Sales Person],Sheet2!D27)</f>
        <v>151599</v>
      </c>
      <c r="G27" s="16">
        <f>SUMIFS(maintable[Cost],maintable[Sales Person],Sheet2!D27)</f>
        <v>50536.109999999993</v>
      </c>
      <c r="H27" s="16">
        <f>SUMIFS(maintable[Profit],maintable[Sales Person],Sheet2!D27)</f>
        <v>101062.89</v>
      </c>
    </row>
    <row r="28" spans="1:8" x14ac:dyDescent="0.2">
      <c r="D28" s="13" t="s">
        <v>7</v>
      </c>
      <c r="E28" s="14">
        <f>SUMIFS(maintable[Units],maintable[Sales Person],Sheet2!D28)</f>
        <v>4704</v>
      </c>
      <c r="F28" s="15">
        <f>SUMIFS(maintable[Revenue],maintable[Sales Person],Sheet2!D28)</f>
        <v>98084</v>
      </c>
      <c r="G28" s="16">
        <f>SUMIFS(maintable[Cost],maintable[Sales Person],Sheet2!D28)</f>
        <v>45310.979999999996</v>
      </c>
      <c r="H28" s="16">
        <f>SUMIFS(maintable[Profit],maintable[Sales Person],Sheet2!D28)</f>
        <v>52773.020000000004</v>
      </c>
    </row>
    <row r="29" spans="1:8" x14ac:dyDescent="0.2">
      <c r="D29" s="13" t="s">
        <v>8</v>
      </c>
      <c r="E29" s="14">
        <f>SUMIFS(maintable[Units],maintable[Sales Person],Sheet2!D29)</f>
        <v>4554</v>
      </c>
      <c r="F29" s="15">
        <f>SUMIFS(maintable[Revenue],maintable[Sales Person],Sheet2!D29)</f>
        <v>132580</v>
      </c>
      <c r="G29" s="16">
        <f>SUMIFS(maintable[Cost],maintable[Sales Person],Sheet2!D29)</f>
        <v>43154.070000000007</v>
      </c>
      <c r="H29" s="16">
        <f>SUMIFS(maintable[Profit],maintable[Sales Person],Sheet2!D29)</f>
        <v>89425.930000000008</v>
      </c>
    </row>
    <row r="30" spans="1:8" x14ac:dyDescent="0.2">
      <c r="D30" s="13" t="s">
        <v>40</v>
      </c>
      <c r="E30" s="14">
        <f>SUMIFS(maintable[Units],maintable[Sales Person],Sheet2!D30)</f>
        <v>3867</v>
      </c>
      <c r="F30" s="15">
        <f>SUMIFS(maintable[Revenue],maintable[Sales Person],Sheet2!D30)</f>
        <v>98210</v>
      </c>
      <c r="G30" s="16">
        <f>SUMIFS(maintable[Cost],maintable[Sales Person],Sheet2!D30)</f>
        <v>37761.839999999997</v>
      </c>
      <c r="H30" s="16">
        <f>SUMIFS(maintable[Profit],maintable[Sales Person],Sheet2!D30)</f>
        <v>60448.160000000011</v>
      </c>
    </row>
    <row r="31" spans="1:8" x14ac:dyDescent="0.2">
      <c r="D31" s="13" t="s">
        <v>5</v>
      </c>
      <c r="E31" s="14">
        <f>SUMIFS(maintable[Units],maintable[Sales Person],Sheet2!D31)</f>
        <v>5925</v>
      </c>
      <c r="F31" s="15">
        <f>SUMIFS(maintable[Revenue],maintable[Sales Person],Sheet2!D31)</f>
        <v>130697</v>
      </c>
      <c r="G31" s="16">
        <f>SUMIFS(maintable[Cost],maintable[Sales Person],Sheet2!D31)</f>
        <v>61277.01</v>
      </c>
      <c r="H31" s="16">
        <f>SUMIFS(maintable[Profit],maintable[Sales Person],Sheet2!D31)</f>
        <v>69419.989999999991</v>
      </c>
    </row>
    <row r="32" spans="1:8" x14ac:dyDescent="0.2">
      <c r="D32" s="13" t="s">
        <v>6</v>
      </c>
      <c r="E32" s="14">
        <f>SUMIFS(maintable[Units],maintable[Sales Person],Sheet2!D32)</f>
        <v>5295</v>
      </c>
      <c r="F32" s="15">
        <f>SUMIFS(maintable[Revenue],maintable[Sales Person],Sheet2!D32)</f>
        <v>149975</v>
      </c>
      <c r="G32" s="16">
        <f>SUMIFS(maintable[Cost],maintable[Sales Person],Sheet2!D32)</f>
        <v>50282.91</v>
      </c>
      <c r="H32" s="16">
        <f>SUMIFS(maintable[Profit],maintable[Sales Person],Sheet2!D32)</f>
        <v>99692.09</v>
      </c>
    </row>
    <row r="33" spans="4:8" x14ac:dyDescent="0.2">
      <c r="D33" s="13" t="s">
        <v>4</v>
      </c>
      <c r="E33" s="14">
        <f>SUMIFS(maintable[Units],maintable[Sales Person],Sheet2!D33)</f>
        <v>3669</v>
      </c>
      <c r="F33" s="15">
        <f>SUMIFS(maintable[Revenue],maintable[Sales Person],Sheet2!D33)</f>
        <v>165725</v>
      </c>
      <c r="G33" s="16">
        <f>SUMIFS(maintable[Cost],maintable[Sales Person],Sheet2!D33)</f>
        <v>30535.02</v>
      </c>
      <c r="H33" s="16">
        <f>SUMIFS(maintable[Profit],maintable[Sales Person],Sheet2!D33)</f>
        <v>135189.98000000001</v>
      </c>
    </row>
    <row r="34" spans="4:8" x14ac:dyDescent="0.2">
      <c r="D34" s="13" t="s">
        <v>1</v>
      </c>
      <c r="E34" s="14">
        <f>SUMIFS(maintable[Units],maintable[Sales Person],Sheet2!D34)</f>
        <v>4110</v>
      </c>
      <c r="F34" s="15">
        <f>SUMIFS(maintable[Revenue],maintable[Sales Person],Sheet2!D34)</f>
        <v>123949</v>
      </c>
      <c r="G34" s="16">
        <f>SUMIFS(maintable[Cost],maintable[Sales Person],Sheet2!D34)</f>
        <v>38837.61</v>
      </c>
      <c r="H34" s="16">
        <f>SUMIFS(maintable[Profit],maintable[Sales Person],Sheet2!D34)</f>
        <v>85111.39</v>
      </c>
    </row>
    <row r="35" spans="4:8" x14ac:dyDescent="0.2">
      <c r="D35" s="13" t="s">
        <v>2</v>
      </c>
      <c r="E35" s="14">
        <f>SUMIFS(maintable[Units],maintable[Sales Person],Sheet2!D35)</f>
        <v>5007</v>
      </c>
      <c r="F35" s="15">
        <f>SUMIFS(maintable[Revenue],maintable[Sales Person],Sheet2!D35)</f>
        <v>106834</v>
      </c>
      <c r="G35" s="16">
        <f>SUMIFS(maintable[Cost],maintable[Sales Person],Sheet2!D35)</f>
        <v>46768.140000000021</v>
      </c>
      <c r="H35" s="16">
        <f>SUMIFS(maintable[Profit],maintable[Sales Person],Sheet2!D35)</f>
        <v>60065.859999999971</v>
      </c>
    </row>
    <row r="36" spans="4:8" x14ac:dyDescent="0.2">
      <c r="D36" s="13" t="s">
        <v>9</v>
      </c>
      <c r="E36" s="14">
        <f>SUMIFS(maintable[Units],maintable[Sales Person],Sheet2!D36)</f>
        <v>3843</v>
      </c>
      <c r="F36" s="15">
        <f>SUMIFS(maintable[Revenue],maintable[Sales Person],Sheet2!D36)</f>
        <v>83216</v>
      </c>
      <c r="G36" s="16">
        <f>SUMIFS(maintable[Cost],maintable[Sales Person],Sheet2!D36)</f>
        <v>35240.040000000008</v>
      </c>
      <c r="H36" s="16">
        <f>SUMIFS(maintable[Profit],maintable[Sales Person],Sheet2!D36)</f>
        <v>47975.960000000006</v>
      </c>
    </row>
  </sheetData>
  <mergeCells count="10">
    <mergeCell ref="A1:O3"/>
    <mergeCell ref="A4:O4"/>
    <mergeCell ref="A21:B21"/>
    <mergeCell ref="A22:B24"/>
    <mergeCell ref="A7:B9"/>
    <mergeCell ref="A6:B6"/>
    <mergeCell ref="A11:B11"/>
    <mergeCell ref="A12:B14"/>
    <mergeCell ref="A16:B16"/>
    <mergeCell ref="A17:B19"/>
  </mergeCells>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240E1-A771-4970-82F1-6EB80ADF52E8}">
  <dimension ref="A2:B76"/>
  <sheetViews>
    <sheetView workbookViewId="0">
      <selection activeCell="I63" sqref="I63"/>
    </sheetView>
  </sheetViews>
  <sheetFormatPr defaultRowHeight="15" x14ac:dyDescent="0.2"/>
  <cols>
    <col min="1" max="1" width="18.75" bestFit="1" customWidth="1"/>
    <col min="2" max="2" width="13.75" bestFit="1" customWidth="1"/>
    <col min="3" max="3" width="10.25" bestFit="1" customWidth="1"/>
    <col min="4" max="4" width="14.375" bestFit="1" customWidth="1"/>
    <col min="5" max="5" width="13.75" bestFit="1" customWidth="1"/>
    <col min="9" max="9" width="18.75" bestFit="1" customWidth="1"/>
    <col min="10" max="10" width="10.875" bestFit="1" customWidth="1"/>
    <col min="11" max="11" width="10.25" bestFit="1" customWidth="1"/>
    <col min="12" max="12" width="13.75" bestFit="1" customWidth="1"/>
    <col min="13" max="13" width="11.125" bestFit="1" customWidth="1"/>
    <col min="14" max="18" width="12.5" bestFit="1" customWidth="1"/>
    <col min="19" max="19" width="11.5" bestFit="1" customWidth="1"/>
    <col min="20" max="20" width="6.5" bestFit="1" customWidth="1"/>
    <col min="21" max="25" width="12.5" bestFit="1" customWidth="1"/>
    <col min="26" max="26" width="11.5" bestFit="1" customWidth="1"/>
    <col min="27" max="27" width="6.5" bestFit="1" customWidth="1"/>
    <col min="28" max="40" width="12.5" bestFit="1" customWidth="1"/>
    <col min="41" max="41" width="9.5" bestFit="1" customWidth="1"/>
    <col min="42" max="53" width="12.5" bestFit="1" customWidth="1"/>
    <col min="54" max="54" width="11.5" bestFit="1" customWidth="1"/>
    <col min="55" max="58" width="12.5" bestFit="1" customWidth="1"/>
    <col min="59" max="59" width="11.5" bestFit="1" customWidth="1"/>
    <col min="60" max="63" width="12.5" bestFit="1" customWidth="1"/>
    <col min="64" max="65" width="11.5" bestFit="1" customWidth="1"/>
    <col min="66" max="71" width="12.5" bestFit="1" customWidth="1"/>
    <col min="72" max="86" width="11.875" bestFit="1" customWidth="1"/>
    <col min="87" max="87" width="4.125" bestFit="1" customWidth="1"/>
    <col min="88" max="88" width="11.875" bestFit="1" customWidth="1"/>
    <col min="89" max="89" width="10.875" bestFit="1" customWidth="1"/>
    <col min="90" max="93" width="11.875" bestFit="1" customWidth="1"/>
    <col min="94" max="95" width="10.875" bestFit="1" customWidth="1"/>
    <col min="96" max="98" width="11.875" bestFit="1" customWidth="1"/>
    <col min="99" max="99" width="10.875" bestFit="1" customWidth="1"/>
    <col min="100" max="108" width="11.875" bestFit="1" customWidth="1"/>
    <col min="109" max="109" width="10.875" bestFit="1" customWidth="1"/>
    <col min="110" max="111" width="11.875" bestFit="1" customWidth="1"/>
    <col min="112" max="112" width="9.875" bestFit="1" customWidth="1"/>
    <col min="113" max="153" width="11.875" bestFit="1" customWidth="1"/>
    <col min="154" max="154" width="9.875" bestFit="1" customWidth="1"/>
    <col min="155" max="157" width="11.875" bestFit="1" customWidth="1"/>
    <col min="158" max="158" width="10.875" bestFit="1" customWidth="1"/>
    <col min="159" max="159" width="11.875" bestFit="1" customWidth="1"/>
    <col min="160" max="160" width="10.875" bestFit="1" customWidth="1"/>
    <col min="161" max="168" width="11.875" bestFit="1" customWidth="1"/>
    <col min="169" max="169" width="10.875" bestFit="1" customWidth="1"/>
    <col min="170" max="189" width="11.875" bestFit="1" customWidth="1"/>
    <col min="190" max="190" width="10.875" bestFit="1" customWidth="1"/>
    <col min="191" max="191" width="11.875" bestFit="1" customWidth="1"/>
    <col min="192" max="192" width="10.875" bestFit="1" customWidth="1"/>
    <col min="193" max="202" width="11.875" bestFit="1" customWidth="1"/>
    <col min="203" max="203" width="10.875" bestFit="1" customWidth="1"/>
    <col min="204" max="204" width="11.875" bestFit="1" customWidth="1"/>
    <col min="205" max="205" width="10.875" bestFit="1" customWidth="1"/>
    <col min="206" max="206" width="9.875" bestFit="1" customWidth="1"/>
    <col min="207" max="210" width="11.875" bestFit="1" customWidth="1"/>
    <col min="211" max="211" width="10.875" bestFit="1" customWidth="1"/>
    <col min="212" max="217" width="11.875" bestFit="1" customWidth="1"/>
    <col min="218" max="218" width="10.875" bestFit="1" customWidth="1"/>
    <col min="219" max="238" width="11.875" bestFit="1" customWidth="1"/>
    <col min="239" max="239" width="10.875" bestFit="1" customWidth="1"/>
    <col min="240" max="249" width="11.875" bestFit="1" customWidth="1"/>
    <col min="250" max="250" width="9.875" bestFit="1" customWidth="1"/>
    <col min="251" max="253" width="11.875" bestFit="1" customWidth="1"/>
    <col min="254" max="254" width="10.875" bestFit="1" customWidth="1"/>
    <col min="255" max="263" width="11.875" bestFit="1" customWidth="1"/>
    <col min="264" max="264" width="10.875" bestFit="1" customWidth="1"/>
    <col min="265" max="265" width="11.875" bestFit="1" customWidth="1"/>
    <col min="266" max="266" width="10.875" bestFit="1" customWidth="1"/>
    <col min="267" max="269" width="11.875" bestFit="1" customWidth="1"/>
    <col min="270" max="270" width="10.875" bestFit="1" customWidth="1"/>
    <col min="271" max="303" width="11.875" bestFit="1" customWidth="1"/>
    <col min="304" max="304" width="10.875" bestFit="1" customWidth="1"/>
    <col min="305" max="306" width="11.875" bestFit="1" customWidth="1"/>
    <col min="307" max="307" width="10.875" bestFit="1" customWidth="1"/>
    <col min="308" max="308" width="4.75" bestFit="1" customWidth="1"/>
    <col min="309" max="309" width="7.125" bestFit="1" customWidth="1"/>
    <col min="310" max="310" width="10.25" bestFit="1" customWidth="1"/>
    <col min="311" max="311" width="6.625" bestFit="1" customWidth="1"/>
    <col min="312" max="318" width="12.5" bestFit="1" customWidth="1"/>
    <col min="319" max="319" width="11.5" bestFit="1" customWidth="1"/>
    <col min="320" max="320" width="6.5" bestFit="1" customWidth="1"/>
    <col min="321" max="325" width="12.5" bestFit="1" customWidth="1"/>
    <col min="326" max="326" width="11.5" bestFit="1" customWidth="1"/>
    <col min="327" max="327" width="6.625" bestFit="1" customWidth="1"/>
    <col min="328" max="340" width="12.5" bestFit="1" customWidth="1"/>
    <col min="341" max="341" width="9.5" bestFit="1" customWidth="1"/>
    <col min="342" max="353" width="12.5" bestFit="1" customWidth="1"/>
    <col min="354" max="354" width="11.5" bestFit="1" customWidth="1"/>
    <col min="355" max="358" width="12.5" bestFit="1" customWidth="1"/>
    <col min="359" max="359" width="11.5" bestFit="1" customWidth="1"/>
    <col min="360" max="363" width="12.5" bestFit="1" customWidth="1"/>
    <col min="364" max="365" width="11.5" bestFit="1" customWidth="1"/>
    <col min="366" max="371" width="12.5" bestFit="1" customWidth="1"/>
    <col min="372" max="386" width="11.875" bestFit="1" customWidth="1"/>
    <col min="387" max="387" width="5.125" bestFit="1" customWidth="1"/>
    <col min="388" max="388" width="11.875" bestFit="1" customWidth="1"/>
    <col min="389" max="389" width="10.875" bestFit="1" customWidth="1"/>
    <col min="390" max="393" width="11.875" bestFit="1" customWidth="1"/>
    <col min="394" max="395" width="10.875" bestFit="1" customWidth="1"/>
    <col min="396" max="398" width="11.875" bestFit="1" customWidth="1"/>
    <col min="399" max="399" width="10.875" bestFit="1" customWidth="1"/>
    <col min="400" max="408" width="11.875" bestFit="1" customWidth="1"/>
    <col min="409" max="409" width="10.875" bestFit="1" customWidth="1"/>
    <col min="410" max="411" width="11.875" bestFit="1" customWidth="1"/>
    <col min="412" max="412" width="9.875" bestFit="1" customWidth="1"/>
    <col min="413" max="453" width="11.875" bestFit="1" customWidth="1"/>
    <col min="454" max="454" width="9.875" bestFit="1" customWidth="1"/>
    <col min="455" max="457" width="11.875" bestFit="1" customWidth="1"/>
    <col min="458" max="458" width="10.875" bestFit="1" customWidth="1"/>
    <col min="459" max="459" width="11.875" bestFit="1" customWidth="1"/>
    <col min="460" max="460" width="10.875" bestFit="1" customWidth="1"/>
    <col min="461" max="468" width="11.875" bestFit="1" customWidth="1"/>
    <col min="469" max="469" width="10.875" bestFit="1" customWidth="1"/>
    <col min="470" max="489" width="11.875" bestFit="1" customWidth="1"/>
    <col min="490" max="490" width="10.875" bestFit="1" customWidth="1"/>
    <col min="491" max="491" width="11.875" bestFit="1" customWidth="1"/>
    <col min="492" max="492" width="10.875" bestFit="1" customWidth="1"/>
    <col min="493" max="502" width="11.875" bestFit="1" customWidth="1"/>
    <col min="503" max="503" width="10.875" bestFit="1" customWidth="1"/>
    <col min="504" max="504" width="11.875" bestFit="1" customWidth="1"/>
    <col min="505" max="505" width="10.875" bestFit="1" customWidth="1"/>
    <col min="506" max="506" width="9.875" bestFit="1" customWidth="1"/>
    <col min="507" max="510" width="11.875" bestFit="1" customWidth="1"/>
    <col min="511" max="511" width="10.875" bestFit="1" customWidth="1"/>
    <col min="512" max="517" width="11.875" bestFit="1" customWidth="1"/>
    <col min="518" max="518" width="10.875" bestFit="1" customWidth="1"/>
    <col min="519" max="538" width="11.875" bestFit="1" customWidth="1"/>
    <col min="539" max="539" width="10.875" bestFit="1" customWidth="1"/>
    <col min="540" max="549" width="11.875" bestFit="1" customWidth="1"/>
    <col min="550" max="550" width="9.875" bestFit="1" customWidth="1"/>
    <col min="551" max="553" width="11.875" bestFit="1" customWidth="1"/>
    <col min="554" max="554" width="10.875" bestFit="1" customWidth="1"/>
    <col min="555" max="563" width="11.875" bestFit="1" customWidth="1"/>
    <col min="564" max="564" width="10.875" bestFit="1" customWidth="1"/>
    <col min="565" max="565" width="11.875" bestFit="1" customWidth="1"/>
    <col min="566" max="566" width="10.875" bestFit="1" customWidth="1"/>
    <col min="567" max="569" width="11.875" bestFit="1" customWidth="1"/>
    <col min="570" max="570" width="10.875" bestFit="1" customWidth="1"/>
    <col min="571" max="603" width="11.875" bestFit="1" customWidth="1"/>
    <col min="604" max="604" width="10.875" bestFit="1" customWidth="1"/>
    <col min="605" max="606" width="11.875" bestFit="1" customWidth="1"/>
    <col min="607" max="607" width="10.875" bestFit="1" customWidth="1"/>
    <col min="608" max="608" width="4.75" bestFit="1" customWidth="1"/>
    <col min="609" max="609" width="7.125" bestFit="1" customWidth="1"/>
    <col min="610" max="610" width="11.125" bestFit="1" customWidth="1"/>
    <col min="611" max="611" width="7.25" bestFit="1" customWidth="1"/>
    <col min="612" max="618" width="12.5" bestFit="1" customWidth="1"/>
    <col min="619" max="619" width="11.5" bestFit="1" customWidth="1"/>
    <col min="620" max="620" width="6.5" bestFit="1" customWidth="1"/>
    <col min="621" max="625" width="12.5" bestFit="1" customWidth="1"/>
    <col min="626" max="626" width="11.5" bestFit="1" customWidth="1"/>
    <col min="627" max="627" width="7.25" bestFit="1" customWidth="1"/>
    <col min="628" max="640" width="12.5" bestFit="1" customWidth="1"/>
    <col min="641" max="641" width="9.5" bestFit="1" customWidth="1"/>
    <col min="642" max="653" width="12.5" bestFit="1" customWidth="1"/>
    <col min="654" max="654" width="11.5" bestFit="1" customWidth="1"/>
    <col min="655" max="658" width="12.5" bestFit="1" customWidth="1"/>
    <col min="659" max="659" width="11.5" bestFit="1" customWidth="1"/>
    <col min="660" max="663" width="12.5" bestFit="1" customWidth="1"/>
    <col min="664" max="665" width="11.5" bestFit="1" customWidth="1"/>
    <col min="666" max="671" width="12.5" bestFit="1" customWidth="1"/>
    <col min="672" max="686" width="11.875" bestFit="1" customWidth="1"/>
    <col min="687" max="687" width="5.125" bestFit="1" customWidth="1"/>
    <col min="688" max="688" width="11.875" bestFit="1" customWidth="1"/>
    <col min="689" max="689" width="10.875" bestFit="1" customWidth="1"/>
    <col min="690" max="693" width="11.875" bestFit="1" customWidth="1"/>
    <col min="694" max="695" width="10.875" bestFit="1" customWidth="1"/>
    <col min="696" max="698" width="11.875" bestFit="1" customWidth="1"/>
    <col min="699" max="699" width="10.875" bestFit="1" customWidth="1"/>
    <col min="700" max="708" width="11.875" bestFit="1" customWidth="1"/>
    <col min="709" max="709" width="10.875" bestFit="1" customWidth="1"/>
    <col min="710" max="711" width="11.875" bestFit="1" customWidth="1"/>
    <col min="712" max="712" width="9.875" bestFit="1" customWidth="1"/>
    <col min="713" max="753" width="11.875" bestFit="1" customWidth="1"/>
    <col min="754" max="754" width="9.875" bestFit="1" customWidth="1"/>
    <col min="755" max="757" width="11.875" bestFit="1" customWidth="1"/>
    <col min="758" max="758" width="10.875" bestFit="1" customWidth="1"/>
    <col min="759" max="759" width="11.875" bestFit="1" customWidth="1"/>
    <col min="760" max="760" width="10.875" bestFit="1" customWidth="1"/>
    <col min="761" max="768" width="11.875" bestFit="1" customWidth="1"/>
    <col min="769" max="769" width="10.875" bestFit="1" customWidth="1"/>
    <col min="770" max="789" width="11.875" bestFit="1" customWidth="1"/>
    <col min="790" max="790" width="10.875" bestFit="1" customWidth="1"/>
    <col min="791" max="791" width="11.875" bestFit="1" customWidth="1"/>
    <col min="792" max="792" width="10.875" bestFit="1" customWidth="1"/>
    <col min="793" max="802" width="11.875" bestFit="1" customWidth="1"/>
    <col min="803" max="803" width="10.875" bestFit="1" customWidth="1"/>
    <col min="804" max="804" width="11.875" bestFit="1" customWidth="1"/>
    <col min="805" max="805" width="10.875" bestFit="1" customWidth="1"/>
    <col min="806" max="806" width="9.875" bestFit="1" customWidth="1"/>
    <col min="807" max="810" width="11.875" bestFit="1" customWidth="1"/>
    <col min="811" max="811" width="10.875" bestFit="1" customWidth="1"/>
    <col min="812" max="817" width="11.875" bestFit="1" customWidth="1"/>
    <col min="818" max="818" width="10.875" bestFit="1" customWidth="1"/>
    <col min="819" max="838" width="11.875" bestFit="1" customWidth="1"/>
    <col min="839" max="839" width="10.875" bestFit="1" customWidth="1"/>
    <col min="840" max="849" width="11.875" bestFit="1" customWidth="1"/>
    <col min="850" max="850" width="9.875" bestFit="1" customWidth="1"/>
    <col min="851" max="853" width="11.875" bestFit="1" customWidth="1"/>
    <col min="854" max="854" width="10.875" bestFit="1" customWidth="1"/>
    <col min="855" max="863" width="11.875" bestFit="1" customWidth="1"/>
    <col min="864" max="864" width="10.875" bestFit="1" customWidth="1"/>
    <col min="865" max="865" width="11.875" bestFit="1" customWidth="1"/>
    <col min="866" max="866" width="10.875" bestFit="1" customWidth="1"/>
    <col min="867" max="869" width="11.875" bestFit="1" customWidth="1"/>
    <col min="870" max="870" width="10.875" bestFit="1" customWidth="1"/>
    <col min="871" max="903" width="11.875" bestFit="1" customWidth="1"/>
    <col min="904" max="904" width="10.875" bestFit="1" customWidth="1"/>
    <col min="905" max="906" width="11.875" bestFit="1" customWidth="1"/>
    <col min="907" max="907" width="10.875" bestFit="1" customWidth="1"/>
    <col min="908" max="908" width="6.625" bestFit="1" customWidth="1"/>
    <col min="909" max="909" width="7.125" bestFit="1" customWidth="1"/>
    <col min="910" max="910" width="13.75" bestFit="1" customWidth="1"/>
    <col min="911" max="911" width="6.5" bestFit="1" customWidth="1"/>
    <col min="912" max="918" width="12.5" bestFit="1" customWidth="1"/>
    <col min="919" max="919" width="11.5" bestFit="1" customWidth="1"/>
    <col min="920" max="920" width="6.5" bestFit="1" customWidth="1"/>
    <col min="921" max="925" width="12.5" bestFit="1" customWidth="1"/>
    <col min="926" max="926" width="11.5" bestFit="1" customWidth="1"/>
    <col min="927" max="927" width="6.5" bestFit="1" customWidth="1"/>
    <col min="928" max="940" width="12.5" bestFit="1" customWidth="1"/>
    <col min="941" max="941" width="9.5" bestFit="1" customWidth="1"/>
    <col min="942" max="953" width="12.5" bestFit="1" customWidth="1"/>
    <col min="954" max="954" width="11.5" bestFit="1" customWidth="1"/>
    <col min="955" max="958" width="12.5" bestFit="1" customWidth="1"/>
    <col min="959" max="959" width="11.5" bestFit="1" customWidth="1"/>
    <col min="960" max="963" width="12.5" bestFit="1" customWidth="1"/>
    <col min="964" max="965" width="11.5" bestFit="1" customWidth="1"/>
    <col min="966" max="971" width="12.5" bestFit="1" customWidth="1"/>
    <col min="972" max="986" width="11.875" bestFit="1" customWidth="1"/>
    <col min="987" max="987" width="5.125" bestFit="1" customWidth="1"/>
    <col min="988" max="988" width="11.875" bestFit="1" customWidth="1"/>
    <col min="989" max="989" width="10.875" bestFit="1" customWidth="1"/>
    <col min="990" max="993" width="11.875" bestFit="1" customWidth="1"/>
    <col min="994" max="995" width="10.875" bestFit="1" customWidth="1"/>
    <col min="996" max="998" width="11.875" bestFit="1" customWidth="1"/>
    <col min="999" max="999" width="10.875" bestFit="1" customWidth="1"/>
    <col min="1000" max="1008" width="11.875" bestFit="1" customWidth="1"/>
    <col min="1009" max="1009" width="10.875" bestFit="1" customWidth="1"/>
    <col min="1010" max="1011" width="11.875" bestFit="1" customWidth="1"/>
    <col min="1012" max="1012" width="9.875" bestFit="1" customWidth="1"/>
    <col min="1013" max="1053" width="11.875" bestFit="1" customWidth="1"/>
    <col min="1054" max="1054" width="9.875" bestFit="1" customWidth="1"/>
    <col min="1055" max="1057" width="11.875" bestFit="1" customWidth="1"/>
    <col min="1058" max="1058" width="10.875" bestFit="1" customWidth="1"/>
    <col min="1059" max="1059" width="11.875" bestFit="1" customWidth="1"/>
    <col min="1060" max="1060" width="10.875" bestFit="1" customWidth="1"/>
    <col min="1061" max="1068" width="11.875" bestFit="1" customWidth="1"/>
    <col min="1069" max="1069" width="10.875" bestFit="1" customWidth="1"/>
    <col min="1070" max="1089" width="11.875" bestFit="1" customWidth="1"/>
    <col min="1090" max="1090" width="10.875" bestFit="1" customWidth="1"/>
    <col min="1091" max="1091" width="11.875" bestFit="1" customWidth="1"/>
    <col min="1092" max="1092" width="10.875" bestFit="1" customWidth="1"/>
    <col min="1093" max="1102" width="11.875" bestFit="1" customWidth="1"/>
    <col min="1103" max="1103" width="10.875" bestFit="1" customWidth="1"/>
    <col min="1104" max="1104" width="11.875" bestFit="1" customWidth="1"/>
    <col min="1105" max="1105" width="10.875" bestFit="1" customWidth="1"/>
    <col min="1106" max="1106" width="9.875" bestFit="1" customWidth="1"/>
    <col min="1107" max="1110" width="11.875" bestFit="1" customWidth="1"/>
    <col min="1111" max="1111" width="10.875" bestFit="1" customWidth="1"/>
    <col min="1112" max="1117" width="11.875" bestFit="1" customWidth="1"/>
    <col min="1118" max="1118" width="10.875" bestFit="1" customWidth="1"/>
    <col min="1119" max="1138" width="11.875" bestFit="1" customWidth="1"/>
    <col min="1139" max="1139" width="10.875" bestFit="1" customWidth="1"/>
    <col min="1140" max="1149" width="11.875" bestFit="1" customWidth="1"/>
    <col min="1150" max="1150" width="9.875" bestFit="1" customWidth="1"/>
    <col min="1151" max="1153" width="11.875" bestFit="1" customWidth="1"/>
    <col min="1154" max="1154" width="10.875" bestFit="1" customWidth="1"/>
    <col min="1155" max="1163" width="11.875" bestFit="1" customWidth="1"/>
    <col min="1164" max="1164" width="10.875" bestFit="1" customWidth="1"/>
    <col min="1165" max="1165" width="11.875" bestFit="1" customWidth="1"/>
    <col min="1166" max="1166" width="10.875" bestFit="1" customWidth="1"/>
    <col min="1167" max="1169" width="11.875" bestFit="1" customWidth="1"/>
    <col min="1170" max="1170" width="10.875" bestFit="1" customWidth="1"/>
    <col min="1171" max="1203" width="11.875" bestFit="1" customWidth="1"/>
    <col min="1204" max="1204" width="10.875" bestFit="1" customWidth="1"/>
    <col min="1205" max="1206" width="11.875" bestFit="1" customWidth="1"/>
    <col min="1207" max="1207" width="10.875" bestFit="1" customWidth="1"/>
    <col min="1208" max="1208" width="6.625" bestFit="1" customWidth="1"/>
    <col min="1209" max="1209" width="7.125" bestFit="1" customWidth="1"/>
    <col min="1210" max="1210" width="15.375" bestFit="1" customWidth="1"/>
    <col min="1211" max="1211" width="14.75" bestFit="1" customWidth="1"/>
    <col min="1212" max="1212" width="15.625" bestFit="1" customWidth="1"/>
    <col min="1213" max="1213" width="18.25" bestFit="1" customWidth="1"/>
  </cols>
  <sheetData>
    <row r="2" spans="1:2" x14ac:dyDescent="0.2">
      <c r="A2" t="s">
        <v>71</v>
      </c>
    </row>
    <row r="3" spans="1:2" ht="14.25" x14ac:dyDescent="0.2">
      <c r="A3" s="6" t="s">
        <v>43</v>
      </c>
      <c r="B3" t="s">
        <v>51</v>
      </c>
    </row>
    <row r="4" spans="1:2" ht="14.25" x14ac:dyDescent="0.2">
      <c r="A4" s="7" t="s">
        <v>9</v>
      </c>
      <c r="B4" s="8">
        <v>83216</v>
      </c>
    </row>
    <row r="5" spans="1:2" ht="14.25" x14ac:dyDescent="0.2">
      <c r="A5" s="7" t="s">
        <v>7</v>
      </c>
      <c r="B5" s="8">
        <v>98084</v>
      </c>
    </row>
    <row r="6" spans="1:2" ht="14.25" x14ac:dyDescent="0.2">
      <c r="A6" s="7" t="s">
        <v>40</v>
      </c>
      <c r="B6" s="8">
        <v>98210</v>
      </c>
    </row>
    <row r="7" spans="1:2" ht="14.25" x14ac:dyDescent="0.2">
      <c r="A7" s="7" t="s">
        <v>2</v>
      </c>
      <c r="B7" s="8">
        <v>106834</v>
      </c>
    </row>
    <row r="8" spans="1:2" ht="14.25" x14ac:dyDescent="0.2">
      <c r="A8" s="7" t="s">
        <v>1</v>
      </c>
      <c r="B8" s="8">
        <v>123949</v>
      </c>
    </row>
    <row r="9" spans="1:2" ht="14.25" x14ac:dyDescent="0.2">
      <c r="A9" s="7" t="s">
        <v>5</v>
      </c>
      <c r="B9" s="8">
        <v>130697</v>
      </c>
    </row>
    <row r="10" spans="1:2" ht="14.25" x14ac:dyDescent="0.2">
      <c r="A10" s="7" t="s">
        <v>8</v>
      </c>
      <c r="B10" s="8">
        <v>132580</v>
      </c>
    </row>
    <row r="11" spans="1:2" ht="14.25" x14ac:dyDescent="0.2">
      <c r="A11" s="7" t="s">
        <v>6</v>
      </c>
      <c r="B11" s="8">
        <v>149975</v>
      </c>
    </row>
    <row r="12" spans="1:2" ht="14.25" x14ac:dyDescent="0.2">
      <c r="A12" s="7" t="s">
        <v>39</v>
      </c>
      <c r="B12" s="8">
        <v>151599</v>
      </c>
    </row>
    <row r="13" spans="1:2" ht="14.25" x14ac:dyDescent="0.2">
      <c r="A13" s="7" t="s">
        <v>4</v>
      </c>
      <c r="B13" s="8">
        <v>165725</v>
      </c>
    </row>
    <row r="14" spans="1:2" ht="14.25" x14ac:dyDescent="0.2">
      <c r="A14" s="7" t="s">
        <v>44</v>
      </c>
      <c r="B14" s="8">
        <v>1240869</v>
      </c>
    </row>
    <row r="29" spans="1:2" ht="14.25" x14ac:dyDescent="0.2"/>
    <row r="30" spans="1:2" ht="14.25" x14ac:dyDescent="0.2">
      <c r="A30" t="s">
        <v>70</v>
      </c>
    </row>
    <row r="31" spans="1:2" ht="14.25" x14ac:dyDescent="0.2">
      <c r="A31" s="6" t="s">
        <v>43</v>
      </c>
      <c r="B31" t="s">
        <v>51</v>
      </c>
    </row>
    <row r="32" spans="1:2" ht="14.25" x14ac:dyDescent="0.2">
      <c r="A32" s="7" t="s">
        <v>37</v>
      </c>
      <c r="B32" s="8">
        <v>168679</v>
      </c>
    </row>
    <row r="33" spans="1:2" ht="14.25" x14ac:dyDescent="0.2">
      <c r="A33" s="7" t="s">
        <v>38</v>
      </c>
      <c r="B33" s="8">
        <v>173530</v>
      </c>
    </row>
    <row r="34" spans="1:2" ht="14.25" x14ac:dyDescent="0.2">
      <c r="A34" s="7" t="s">
        <v>34</v>
      </c>
      <c r="B34" s="8">
        <v>189434</v>
      </c>
    </row>
    <row r="35" spans="1:2" ht="14.25" x14ac:dyDescent="0.2">
      <c r="A35" s="7" t="s">
        <v>36</v>
      </c>
      <c r="B35" s="8">
        <v>218813</v>
      </c>
    </row>
    <row r="36" spans="1:2" ht="14.25" x14ac:dyDescent="0.2">
      <c r="A36" s="7" t="s">
        <v>35</v>
      </c>
      <c r="B36" s="8">
        <v>237944</v>
      </c>
    </row>
    <row r="37" spans="1:2" x14ac:dyDescent="0.2">
      <c r="A37" s="7" t="s">
        <v>33</v>
      </c>
      <c r="B37" s="8">
        <v>252469</v>
      </c>
    </row>
    <row r="38" spans="1:2" x14ac:dyDescent="0.2">
      <c r="A38" s="7" t="s">
        <v>44</v>
      </c>
      <c r="B38" s="8">
        <v>1240869</v>
      </c>
    </row>
    <row r="40" spans="1:2" x14ac:dyDescent="0.2">
      <c r="A40" t="s">
        <v>69</v>
      </c>
    </row>
    <row r="41" spans="1:2" ht="14.25" x14ac:dyDescent="0.2">
      <c r="A41" s="6" t="s">
        <v>43</v>
      </c>
      <c r="B41" t="s">
        <v>51</v>
      </c>
    </row>
    <row r="42" spans="1:2" ht="14.25" x14ac:dyDescent="0.2">
      <c r="A42" s="7" t="s">
        <v>32</v>
      </c>
      <c r="B42" s="8">
        <v>69160</v>
      </c>
    </row>
    <row r="43" spans="1:2" ht="14.25" x14ac:dyDescent="0.2">
      <c r="A43" s="7" t="s">
        <v>26</v>
      </c>
      <c r="B43" s="8">
        <v>69461</v>
      </c>
    </row>
    <row r="44" spans="1:2" ht="14.25" x14ac:dyDescent="0.2">
      <c r="A44" s="7" t="s">
        <v>25</v>
      </c>
      <c r="B44" s="8">
        <v>70273</v>
      </c>
    </row>
    <row r="45" spans="1:2" ht="14.25" x14ac:dyDescent="0.2">
      <c r="A45" s="7" t="s">
        <v>31</v>
      </c>
      <c r="B45" s="8">
        <v>71967</v>
      </c>
    </row>
    <row r="46" spans="1:2" ht="14.25" x14ac:dyDescent="0.2">
      <c r="A46" s="7" t="s">
        <v>27</v>
      </c>
      <c r="B46" s="8">
        <v>72373</v>
      </c>
    </row>
    <row r="50" ht="14.25" x14ac:dyDescent="0.2"/>
    <row r="51" ht="14.25" x14ac:dyDescent="0.2"/>
    <row r="52" ht="14.25" x14ac:dyDescent="0.2"/>
    <row r="53" ht="14.25" x14ac:dyDescent="0.2"/>
    <row r="54" ht="14.25" x14ac:dyDescent="0.2"/>
    <row r="55" ht="14.25" x14ac:dyDescent="0.2"/>
    <row r="56" ht="14.25" x14ac:dyDescent="0.2"/>
    <row r="57" ht="14.25" x14ac:dyDescent="0.2"/>
    <row r="58" ht="14.25" x14ac:dyDescent="0.2"/>
    <row r="59" ht="14.25" x14ac:dyDescent="0.2"/>
    <row r="60" ht="14.25" x14ac:dyDescent="0.2"/>
    <row r="61" ht="14.25" x14ac:dyDescent="0.2"/>
    <row r="62" ht="14.25" x14ac:dyDescent="0.2"/>
    <row r="66" ht="14.25" x14ac:dyDescent="0.2"/>
    <row r="67" ht="14.25" x14ac:dyDescent="0.2"/>
    <row r="68" ht="14.25" x14ac:dyDescent="0.2"/>
    <row r="69" ht="14.25" x14ac:dyDescent="0.2"/>
    <row r="70" ht="14.25" x14ac:dyDescent="0.2"/>
    <row r="71" ht="14.25" x14ac:dyDescent="0.2"/>
    <row r="72" ht="14.25" x14ac:dyDescent="0.2"/>
    <row r="73" ht="14.25" x14ac:dyDescent="0.2"/>
    <row r="74" ht="14.25" x14ac:dyDescent="0.2"/>
    <row r="75" ht="14.25" x14ac:dyDescent="0.2"/>
    <row r="76" ht="14.2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4154F-F9B9-4EE9-839C-783FCAAC0468}">
  <dimension ref="A7:E30"/>
  <sheetViews>
    <sheetView tabSelected="1" workbookViewId="0">
      <selection activeCell="A7" sqref="A7"/>
    </sheetView>
  </sheetViews>
  <sheetFormatPr defaultRowHeight="14.25" x14ac:dyDescent="0.2"/>
  <cols>
    <col min="1" max="1" width="18.75" bestFit="1" customWidth="1"/>
    <col min="2" max="2" width="10.875" bestFit="1" customWidth="1"/>
    <col min="3" max="3" width="10.25" bestFit="1" customWidth="1"/>
    <col min="4" max="4" width="13.75" bestFit="1" customWidth="1"/>
    <col min="5" max="5" width="11.125" bestFit="1" customWidth="1"/>
  </cols>
  <sheetData>
    <row r="7" spans="1:5" x14ac:dyDescent="0.2">
      <c r="A7" s="6" t="s">
        <v>72</v>
      </c>
      <c r="B7" t="s">
        <v>45</v>
      </c>
      <c r="C7" t="s">
        <v>52</v>
      </c>
      <c r="D7" t="s">
        <v>51</v>
      </c>
      <c r="E7" t="s">
        <v>49</v>
      </c>
    </row>
    <row r="8" spans="1:5" x14ac:dyDescent="0.2">
      <c r="A8" s="7" t="s">
        <v>3</v>
      </c>
      <c r="B8" s="8">
        <v>1566</v>
      </c>
      <c r="C8" s="8">
        <v>18604.080000000002</v>
      </c>
      <c r="D8" s="8">
        <v>33551</v>
      </c>
      <c r="E8" s="8">
        <v>14946.92</v>
      </c>
    </row>
    <row r="9" spans="1:5" x14ac:dyDescent="0.2">
      <c r="A9" s="7" t="s">
        <v>13</v>
      </c>
      <c r="B9" s="8">
        <v>2022</v>
      </c>
      <c r="C9" s="8">
        <v>23657.399999999998</v>
      </c>
      <c r="D9" s="8">
        <v>43183</v>
      </c>
      <c r="E9" s="8">
        <v>19525.600000000002</v>
      </c>
    </row>
    <row r="10" spans="1:5" x14ac:dyDescent="0.2">
      <c r="A10" s="7" t="s">
        <v>26</v>
      </c>
      <c r="B10" s="8">
        <v>2982</v>
      </c>
      <c r="C10" s="8">
        <v>49888.86</v>
      </c>
      <c r="D10" s="8">
        <v>69461</v>
      </c>
      <c r="E10" s="8">
        <v>19572.14</v>
      </c>
    </row>
    <row r="11" spans="1:5" x14ac:dyDescent="0.2">
      <c r="A11" s="7" t="s">
        <v>29</v>
      </c>
      <c r="B11" s="8">
        <v>2802</v>
      </c>
      <c r="C11" s="8">
        <v>40600.979999999989</v>
      </c>
      <c r="D11" s="8">
        <v>66500</v>
      </c>
      <c r="E11" s="8">
        <v>25899.02</v>
      </c>
    </row>
    <row r="12" spans="1:5" x14ac:dyDescent="0.2">
      <c r="A12" s="7" t="s">
        <v>20</v>
      </c>
      <c r="B12" s="8">
        <v>1308</v>
      </c>
      <c r="C12" s="8">
        <v>11772</v>
      </c>
      <c r="D12" s="8">
        <v>37772</v>
      </c>
      <c r="E12" s="8">
        <v>26000</v>
      </c>
    </row>
    <row r="13" spans="1:5" x14ac:dyDescent="0.2">
      <c r="A13" s="7" t="s">
        <v>30</v>
      </c>
      <c r="B13" s="8">
        <v>1683</v>
      </c>
      <c r="C13" s="8">
        <v>9744.57</v>
      </c>
      <c r="D13" s="8">
        <v>39263</v>
      </c>
      <c r="E13" s="8">
        <v>29518.43</v>
      </c>
    </row>
    <row r="14" spans="1:5" x14ac:dyDescent="0.2">
      <c r="A14" s="7" t="s">
        <v>24</v>
      </c>
      <c r="B14" s="8">
        <v>2106</v>
      </c>
      <c r="C14" s="8">
        <v>27693.900000000005</v>
      </c>
      <c r="D14" s="8">
        <v>57372</v>
      </c>
      <c r="E14" s="8">
        <v>29678.100000000002</v>
      </c>
    </row>
    <row r="15" spans="1:5" x14ac:dyDescent="0.2">
      <c r="A15" s="7" t="s">
        <v>12</v>
      </c>
      <c r="B15" s="8">
        <v>1881</v>
      </c>
      <c r="C15" s="8">
        <v>17549.73</v>
      </c>
      <c r="D15" s="8">
        <v>47271</v>
      </c>
      <c r="E15" s="8">
        <v>29721.270000000004</v>
      </c>
    </row>
    <row r="16" spans="1:5" x14ac:dyDescent="0.2">
      <c r="A16" s="7" t="s">
        <v>18</v>
      </c>
      <c r="B16" s="8">
        <v>1956</v>
      </c>
      <c r="C16" s="8">
        <v>14943.839999999998</v>
      </c>
      <c r="D16" s="8">
        <v>44744</v>
      </c>
      <c r="E16" s="8">
        <v>29800.16</v>
      </c>
    </row>
    <row r="17" spans="1:5" x14ac:dyDescent="0.2">
      <c r="A17" s="7" t="s">
        <v>23</v>
      </c>
      <c r="B17" s="8">
        <v>1044</v>
      </c>
      <c r="C17" s="8">
        <v>5188.6799999999994</v>
      </c>
      <c r="D17" s="8">
        <v>35378</v>
      </c>
      <c r="E17" s="8">
        <v>30189.32</v>
      </c>
    </row>
    <row r="18" spans="1:5" x14ac:dyDescent="0.2">
      <c r="A18" s="7" t="s">
        <v>19</v>
      </c>
      <c r="B18" s="8">
        <v>2196</v>
      </c>
      <c r="C18" s="8">
        <v>23321.519999999997</v>
      </c>
      <c r="D18" s="8">
        <v>54712</v>
      </c>
      <c r="E18" s="8">
        <v>31390.480000000003</v>
      </c>
    </row>
    <row r="19" spans="1:5" x14ac:dyDescent="0.2">
      <c r="A19" s="7" t="s">
        <v>28</v>
      </c>
      <c r="B19" s="8">
        <v>2976</v>
      </c>
      <c r="C19" s="8">
        <v>21308.159999999996</v>
      </c>
      <c r="D19" s="8">
        <v>58009</v>
      </c>
      <c r="E19" s="8">
        <v>36700.840000000011</v>
      </c>
    </row>
    <row r="20" spans="1:5" x14ac:dyDescent="0.2">
      <c r="A20" s="7" t="s">
        <v>27</v>
      </c>
      <c r="B20" s="8">
        <v>3207</v>
      </c>
      <c r="C20" s="8">
        <v>33288.659999999996</v>
      </c>
      <c r="D20" s="8">
        <v>72373</v>
      </c>
      <c r="E20" s="8">
        <v>39084.339999999989</v>
      </c>
    </row>
    <row r="21" spans="1:5" x14ac:dyDescent="0.2">
      <c r="A21" s="7" t="s">
        <v>17</v>
      </c>
      <c r="B21" s="8">
        <v>1752</v>
      </c>
      <c r="C21" s="8">
        <v>11335.44</v>
      </c>
      <c r="D21" s="8">
        <v>52150</v>
      </c>
      <c r="E21" s="8">
        <v>40814.559999999998</v>
      </c>
    </row>
    <row r="22" spans="1:5" x14ac:dyDescent="0.2">
      <c r="A22" s="7" t="s">
        <v>15</v>
      </c>
      <c r="B22" s="8">
        <v>2154</v>
      </c>
      <c r="C22" s="8">
        <v>18933.659999999996</v>
      </c>
      <c r="D22" s="8">
        <v>62111</v>
      </c>
      <c r="E22" s="8">
        <v>43177.34</v>
      </c>
    </row>
    <row r="23" spans="1:5" x14ac:dyDescent="0.2">
      <c r="A23" s="7" t="s">
        <v>22</v>
      </c>
      <c r="B23" s="8">
        <v>1812</v>
      </c>
      <c r="C23" s="8">
        <v>11759.88</v>
      </c>
      <c r="D23" s="8">
        <v>56644</v>
      </c>
      <c r="E23" s="8">
        <v>44884.119999999995</v>
      </c>
    </row>
    <row r="24" spans="1:5" x14ac:dyDescent="0.2">
      <c r="A24" s="7" t="s">
        <v>32</v>
      </c>
      <c r="B24" s="8">
        <v>1854</v>
      </c>
      <c r="C24" s="8">
        <v>22933.979999999996</v>
      </c>
      <c r="D24" s="8">
        <v>69160</v>
      </c>
      <c r="E24" s="8">
        <v>46226.02</v>
      </c>
    </row>
    <row r="25" spans="1:5" x14ac:dyDescent="0.2">
      <c r="A25" s="7" t="s">
        <v>21</v>
      </c>
      <c r="B25" s="8">
        <v>2052</v>
      </c>
      <c r="C25" s="8">
        <v>20048.039999999997</v>
      </c>
      <c r="D25" s="8">
        <v>66283</v>
      </c>
      <c r="E25" s="8">
        <v>46234.96</v>
      </c>
    </row>
    <row r="26" spans="1:5" x14ac:dyDescent="0.2">
      <c r="A26" s="7" t="s">
        <v>14</v>
      </c>
      <c r="B26" s="8">
        <v>1533</v>
      </c>
      <c r="C26" s="8">
        <v>17982.09</v>
      </c>
      <c r="D26" s="8">
        <v>68971</v>
      </c>
      <c r="E26" s="8">
        <v>50988.91</v>
      </c>
    </row>
    <row r="27" spans="1:5" x14ac:dyDescent="0.2">
      <c r="A27" s="7" t="s">
        <v>31</v>
      </c>
      <c r="B27" s="8">
        <v>2301</v>
      </c>
      <c r="C27" s="8">
        <v>19903.650000000001</v>
      </c>
      <c r="D27" s="8">
        <v>71967</v>
      </c>
      <c r="E27" s="8">
        <v>52063.350000000006</v>
      </c>
    </row>
    <row r="28" spans="1:5" x14ac:dyDescent="0.2">
      <c r="A28" s="7" t="s">
        <v>16</v>
      </c>
      <c r="B28" s="8">
        <v>2331</v>
      </c>
      <c r="C28" s="8">
        <v>7249.4099999999989</v>
      </c>
      <c r="D28" s="8">
        <v>63721</v>
      </c>
      <c r="E28" s="8">
        <v>56471.589999999989</v>
      </c>
    </row>
    <row r="29" spans="1:5" x14ac:dyDescent="0.2">
      <c r="A29" s="7" t="s">
        <v>25</v>
      </c>
      <c r="B29" s="8">
        <v>2142</v>
      </c>
      <c r="C29" s="8">
        <v>11995.199999999999</v>
      </c>
      <c r="D29" s="8">
        <v>70273</v>
      </c>
      <c r="E29" s="8">
        <v>58277.799999999996</v>
      </c>
    </row>
    <row r="30" spans="1:5" x14ac:dyDescent="0.2">
      <c r="A30" s="7" t="s">
        <v>44</v>
      </c>
      <c r="B30" s="8">
        <v>45660</v>
      </c>
      <c r="C30" s="8">
        <v>439703.73000000004</v>
      </c>
      <c r="D30" s="8">
        <v>1240869</v>
      </c>
      <c r="E30" s="8">
        <v>801165.27</v>
      </c>
    </row>
  </sheetData>
  <conditionalFormatting pivot="1" sqref="E8:E20 E22:E29">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96B04-41C5-4C4E-BF92-B5B8A85DC1F5}">
  <dimension ref="A3:B30"/>
  <sheetViews>
    <sheetView workbookViewId="0">
      <selection activeCell="A17" sqref="A17"/>
    </sheetView>
  </sheetViews>
  <sheetFormatPr defaultRowHeight="14.25" x14ac:dyDescent="0.2"/>
  <cols>
    <col min="1" max="1" width="15" bestFit="1" customWidth="1"/>
    <col min="2" max="2" width="13.75" bestFit="1" customWidth="1"/>
  </cols>
  <sheetData>
    <row r="3" spans="1:2" x14ac:dyDescent="0.2">
      <c r="A3" s="7" t="s">
        <v>67</v>
      </c>
    </row>
    <row r="4" spans="1:2" x14ac:dyDescent="0.2">
      <c r="A4" s="6" t="s">
        <v>43</v>
      </c>
      <c r="B4" t="s">
        <v>51</v>
      </c>
    </row>
    <row r="5" spans="1:2" x14ac:dyDescent="0.2">
      <c r="A5" s="7" t="s">
        <v>37</v>
      </c>
      <c r="B5" s="8">
        <v>25221</v>
      </c>
    </row>
    <row r="6" spans="1:2" x14ac:dyDescent="0.2">
      <c r="A6" s="9" t="s">
        <v>4</v>
      </c>
      <c r="B6" s="8">
        <v>25221</v>
      </c>
    </row>
    <row r="7" spans="1:2" x14ac:dyDescent="0.2">
      <c r="A7" s="7" t="s">
        <v>35</v>
      </c>
      <c r="B7" s="8">
        <v>39620</v>
      </c>
    </row>
    <row r="8" spans="1:2" x14ac:dyDescent="0.2">
      <c r="A8" s="9" t="s">
        <v>4</v>
      </c>
      <c r="B8" s="8">
        <v>39620</v>
      </c>
    </row>
    <row r="9" spans="1:2" x14ac:dyDescent="0.2">
      <c r="A9" s="7" t="s">
        <v>33</v>
      </c>
      <c r="B9" s="8">
        <v>41559</v>
      </c>
    </row>
    <row r="10" spans="1:2" x14ac:dyDescent="0.2">
      <c r="A10" s="9" t="s">
        <v>4</v>
      </c>
      <c r="B10" s="8">
        <v>41559</v>
      </c>
    </row>
    <row r="11" spans="1:2" x14ac:dyDescent="0.2">
      <c r="A11" s="7" t="s">
        <v>36</v>
      </c>
      <c r="B11" s="8">
        <v>43568</v>
      </c>
    </row>
    <row r="12" spans="1:2" x14ac:dyDescent="0.2">
      <c r="A12" s="9" t="s">
        <v>6</v>
      </c>
      <c r="B12" s="8">
        <v>43568</v>
      </c>
    </row>
    <row r="13" spans="1:2" x14ac:dyDescent="0.2">
      <c r="A13" s="7" t="s">
        <v>38</v>
      </c>
      <c r="B13" s="8">
        <v>45752</v>
      </c>
    </row>
    <row r="14" spans="1:2" x14ac:dyDescent="0.2">
      <c r="A14" s="9" t="s">
        <v>1</v>
      </c>
      <c r="B14" s="8">
        <v>45752</v>
      </c>
    </row>
    <row r="15" spans="1:2" x14ac:dyDescent="0.2">
      <c r="A15" s="7" t="s">
        <v>34</v>
      </c>
      <c r="B15" s="8">
        <v>38325</v>
      </c>
    </row>
    <row r="16" spans="1:2" x14ac:dyDescent="0.2">
      <c r="A16" s="9" t="s">
        <v>39</v>
      </c>
      <c r="B16" s="8">
        <v>38325</v>
      </c>
    </row>
    <row r="17" spans="1:2" x14ac:dyDescent="0.2">
      <c r="A17" t="s">
        <v>66</v>
      </c>
    </row>
    <row r="18" spans="1:2" x14ac:dyDescent="0.2">
      <c r="A18" s="6" t="s">
        <v>43</v>
      </c>
      <c r="B18" t="s">
        <v>51</v>
      </c>
    </row>
    <row r="19" spans="1:2" x14ac:dyDescent="0.2">
      <c r="A19" s="7" t="s">
        <v>37</v>
      </c>
      <c r="B19" s="8">
        <v>25221</v>
      </c>
    </row>
    <row r="20" spans="1:2" x14ac:dyDescent="0.2">
      <c r="A20" s="9" t="s">
        <v>4</v>
      </c>
      <c r="B20" s="8">
        <v>25221</v>
      </c>
    </row>
    <row r="21" spans="1:2" x14ac:dyDescent="0.2">
      <c r="A21" s="7" t="s">
        <v>35</v>
      </c>
      <c r="B21" s="8">
        <v>39620</v>
      </c>
    </row>
    <row r="22" spans="1:2" x14ac:dyDescent="0.2">
      <c r="A22" s="9" t="s">
        <v>4</v>
      </c>
      <c r="B22" s="8">
        <v>39620</v>
      </c>
    </row>
    <row r="23" spans="1:2" x14ac:dyDescent="0.2">
      <c r="A23" s="7" t="s">
        <v>33</v>
      </c>
      <c r="B23" s="8">
        <v>41559</v>
      </c>
    </row>
    <row r="24" spans="1:2" x14ac:dyDescent="0.2">
      <c r="A24" s="9" t="s">
        <v>4</v>
      </c>
      <c r="B24" s="8">
        <v>41559</v>
      </c>
    </row>
    <row r="25" spans="1:2" x14ac:dyDescent="0.2">
      <c r="A25" s="7" t="s">
        <v>36</v>
      </c>
      <c r="B25" s="8">
        <v>43568</v>
      </c>
    </row>
    <row r="26" spans="1:2" x14ac:dyDescent="0.2">
      <c r="A26" s="9" t="s">
        <v>6</v>
      </c>
      <c r="B26" s="8">
        <v>43568</v>
      </c>
    </row>
    <row r="27" spans="1:2" x14ac:dyDescent="0.2">
      <c r="A27" s="7" t="s">
        <v>38</v>
      </c>
      <c r="B27" s="8">
        <v>45752</v>
      </c>
    </row>
    <row r="28" spans="1:2" x14ac:dyDescent="0.2">
      <c r="A28" s="9" t="s">
        <v>1</v>
      </c>
      <c r="B28" s="8">
        <v>45752</v>
      </c>
    </row>
    <row r="29" spans="1:2" x14ac:dyDescent="0.2">
      <c r="A29" s="7" t="s">
        <v>34</v>
      </c>
      <c r="B29" s="8">
        <v>38325</v>
      </c>
    </row>
    <row r="30" spans="1:2" x14ac:dyDescent="0.2">
      <c r="A30" s="9" t="s">
        <v>39</v>
      </c>
      <c r="B30" s="8">
        <v>38325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62DB-A0CF-4DEB-8BC5-F8D4D1503C3B}">
  <dimension ref="A4:E15"/>
  <sheetViews>
    <sheetView workbookViewId="0">
      <selection activeCell="H18" sqref="H18"/>
    </sheetView>
  </sheetViews>
  <sheetFormatPr defaultRowHeight="14.25" x14ac:dyDescent="0.2"/>
  <cols>
    <col min="1" max="1" width="14.125" bestFit="1" customWidth="1"/>
    <col min="2" max="2" width="10.875" bestFit="1" customWidth="1"/>
    <col min="3" max="3" width="10.25" bestFit="1" customWidth="1"/>
    <col min="4" max="4" width="13.75" bestFit="1" customWidth="1"/>
    <col min="5" max="5" width="11.125" bestFit="1" customWidth="1"/>
  </cols>
  <sheetData>
    <row r="4" spans="1:5" x14ac:dyDescent="0.2">
      <c r="A4" t="s">
        <v>68</v>
      </c>
    </row>
    <row r="5" spans="1:5" x14ac:dyDescent="0.2">
      <c r="A5" s="6" t="s">
        <v>43</v>
      </c>
      <c r="B5" t="s">
        <v>45</v>
      </c>
      <c r="C5" t="s">
        <v>52</v>
      </c>
      <c r="D5" t="s">
        <v>51</v>
      </c>
      <c r="E5" t="s">
        <v>49</v>
      </c>
    </row>
    <row r="6" spans="1:5" x14ac:dyDescent="0.2">
      <c r="A6" s="7" t="s">
        <v>1</v>
      </c>
      <c r="B6" s="8">
        <v>4110</v>
      </c>
      <c r="C6" s="8">
        <v>38837.61</v>
      </c>
      <c r="D6" s="8">
        <v>123949</v>
      </c>
      <c r="E6" s="8">
        <v>85111.39</v>
      </c>
    </row>
    <row r="7" spans="1:5" x14ac:dyDescent="0.2">
      <c r="A7" s="7" t="s">
        <v>7</v>
      </c>
      <c r="B7" s="8">
        <v>4704</v>
      </c>
      <c r="C7" s="8">
        <v>45310.979999999996</v>
      </c>
      <c r="D7" s="8">
        <v>98084</v>
      </c>
      <c r="E7" s="8">
        <v>52773.020000000004</v>
      </c>
    </row>
    <row r="8" spans="1:5" x14ac:dyDescent="0.2">
      <c r="A8" s="7" t="s">
        <v>40</v>
      </c>
      <c r="B8" s="8">
        <v>3867</v>
      </c>
      <c r="C8" s="8">
        <v>37761.839999999997</v>
      </c>
      <c r="D8" s="8">
        <v>98210</v>
      </c>
      <c r="E8" s="8">
        <v>60448.160000000011</v>
      </c>
    </row>
    <row r="9" spans="1:5" x14ac:dyDescent="0.2">
      <c r="A9" s="7" t="s">
        <v>6</v>
      </c>
      <c r="B9" s="8">
        <v>5295</v>
      </c>
      <c r="C9" s="8">
        <v>50282.91</v>
      </c>
      <c r="D9" s="8">
        <v>149975</v>
      </c>
      <c r="E9" s="8">
        <v>99692.09</v>
      </c>
    </row>
    <row r="10" spans="1:5" x14ac:dyDescent="0.2">
      <c r="A10" s="7" t="s">
        <v>5</v>
      </c>
      <c r="B10" s="8">
        <v>5925</v>
      </c>
      <c r="C10" s="8">
        <v>61277.01</v>
      </c>
      <c r="D10" s="8">
        <v>130697</v>
      </c>
      <c r="E10" s="8">
        <v>69419.989999999991</v>
      </c>
    </row>
    <row r="11" spans="1:5" x14ac:dyDescent="0.2">
      <c r="A11" s="7" t="s">
        <v>4</v>
      </c>
      <c r="B11" s="8">
        <v>3669</v>
      </c>
      <c r="C11" s="8">
        <v>30535.02</v>
      </c>
      <c r="D11" s="8">
        <v>165725</v>
      </c>
      <c r="E11" s="8">
        <v>135189.98000000001</v>
      </c>
    </row>
    <row r="12" spans="1:5" x14ac:dyDescent="0.2">
      <c r="A12" s="7" t="s">
        <v>2</v>
      </c>
      <c r="B12" s="8">
        <v>5007</v>
      </c>
      <c r="C12" s="8">
        <v>46768.140000000021</v>
      </c>
      <c r="D12" s="8">
        <v>106834</v>
      </c>
      <c r="E12" s="8">
        <v>60065.859999999971</v>
      </c>
    </row>
    <row r="13" spans="1:5" x14ac:dyDescent="0.2">
      <c r="A13" s="7" t="s">
        <v>8</v>
      </c>
      <c r="B13" s="8">
        <v>4554</v>
      </c>
      <c r="C13" s="8">
        <v>43154.070000000007</v>
      </c>
      <c r="D13" s="8">
        <v>132580</v>
      </c>
      <c r="E13" s="8">
        <v>89425.930000000008</v>
      </c>
    </row>
    <row r="14" spans="1:5" x14ac:dyDescent="0.2">
      <c r="A14" s="7" t="s">
        <v>9</v>
      </c>
      <c r="B14" s="8">
        <v>3843</v>
      </c>
      <c r="C14" s="8">
        <v>35240.040000000008</v>
      </c>
      <c r="D14" s="8">
        <v>83216</v>
      </c>
      <c r="E14" s="8">
        <v>47975.960000000006</v>
      </c>
    </row>
    <row r="15" spans="1:5" x14ac:dyDescent="0.2">
      <c r="A15" s="7" t="s">
        <v>39</v>
      </c>
      <c r="B15" s="8">
        <v>4686</v>
      </c>
      <c r="C15" s="8">
        <v>50536.109999999993</v>
      </c>
      <c r="D15" s="8">
        <v>151599</v>
      </c>
      <c r="E15" s="8">
        <v>101062.89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ACBC0-35E1-45EE-ABA9-5B4D64CDF431}">
  <dimension ref="A1"/>
  <sheetViews>
    <sheetView workbookViewId="0">
      <selection activeCell="K16" sqref="K16"/>
    </sheetView>
  </sheetViews>
  <sheetFormatPr defaultRowHeight="14.2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D61BE-47F2-4D47-9351-CE2B491C5DDD}">
  <sheetPr>
    <pageSetUpPr fitToPage="1"/>
  </sheetPr>
  <dimension ref="A1:O37"/>
  <sheetViews>
    <sheetView topLeftCell="A4" workbookViewId="0">
      <selection activeCell="A22" sqref="A22:B24"/>
    </sheetView>
  </sheetViews>
  <sheetFormatPr defaultRowHeight="14.25" x14ac:dyDescent="0.2"/>
  <cols>
    <col min="1" max="1" width="16.5" customWidth="1"/>
    <col min="2" max="2" width="10.75" customWidth="1"/>
    <col min="3" max="3" width="0.375" customWidth="1"/>
    <col min="4" max="4" width="14.125" bestFit="1" customWidth="1"/>
    <col min="5" max="5" width="10.875" bestFit="1" customWidth="1"/>
    <col min="6" max="6" width="12" bestFit="1" customWidth="1"/>
    <col min="7" max="7" width="13.75" bestFit="1" customWidth="1"/>
    <col min="8" max="8" width="12" bestFit="1" customWidth="1"/>
    <col min="9" max="9" width="0.375" customWidth="1"/>
    <col min="16" max="16" width="0.375" customWidth="1"/>
  </cols>
  <sheetData>
    <row r="1" spans="1:15" ht="15" customHeight="1" x14ac:dyDescent="0.2">
      <c r="A1" s="28"/>
      <c r="B1" s="29"/>
      <c r="C1" s="29"/>
      <c r="D1" s="29"/>
      <c r="E1" s="29"/>
      <c r="F1" s="29"/>
      <c r="G1" s="29"/>
      <c r="H1" s="29"/>
      <c r="I1" s="29"/>
      <c r="J1" s="29"/>
      <c r="K1" s="29"/>
      <c r="L1" s="29"/>
      <c r="M1" s="29"/>
      <c r="N1" s="29"/>
      <c r="O1" s="29"/>
    </row>
    <row r="2" spans="1:15" ht="15" customHeight="1" x14ac:dyDescent="0.2">
      <c r="A2" s="36"/>
      <c r="B2" s="37"/>
      <c r="C2" s="36"/>
      <c r="D2" s="36"/>
      <c r="E2" s="36"/>
      <c r="F2" s="36"/>
      <c r="G2" s="36"/>
      <c r="H2" s="36"/>
      <c r="I2" s="36"/>
      <c r="J2" s="36"/>
      <c r="K2" s="36"/>
      <c r="L2" s="36"/>
      <c r="M2" s="36"/>
      <c r="N2" s="36"/>
      <c r="O2" s="36"/>
    </row>
    <row r="3" spans="1:15" ht="15" customHeight="1" x14ac:dyDescent="0.2">
      <c r="A3" s="42" t="s">
        <v>65</v>
      </c>
      <c r="B3" s="42"/>
      <c r="C3" s="36"/>
      <c r="D3" s="36"/>
      <c r="E3" s="36"/>
      <c r="F3" s="36"/>
      <c r="G3" s="36"/>
      <c r="H3" s="36"/>
      <c r="I3" s="36"/>
      <c r="J3" s="36"/>
      <c r="K3" s="36"/>
      <c r="L3" s="36"/>
      <c r="M3" s="36"/>
      <c r="N3" s="36"/>
      <c r="O3" s="36"/>
    </row>
    <row r="4" spans="1:15" ht="13.5" customHeight="1" x14ac:dyDescent="0.2">
      <c r="A4" s="41" t="s">
        <v>62</v>
      </c>
      <c r="B4" s="41"/>
      <c r="C4" s="41"/>
      <c r="D4" s="41"/>
      <c r="E4" s="41"/>
      <c r="F4" s="41"/>
      <c r="G4" s="41"/>
      <c r="H4" s="41"/>
      <c r="I4" s="41"/>
      <c r="J4" s="41"/>
      <c r="K4" s="41"/>
      <c r="L4" s="41"/>
      <c r="M4" s="41"/>
      <c r="N4" s="41"/>
      <c r="O4" s="41"/>
    </row>
    <row r="5" spans="1:15" ht="2.25" customHeight="1" x14ac:dyDescent="0.2"/>
    <row r="6" spans="1:15" x14ac:dyDescent="0.2">
      <c r="A6" s="40" t="s">
        <v>64</v>
      </c>
      <c r="B6" s="40"/>
      <c r="F6" s="11"/>
    </row>
    <row r="7" spans="1:15" ht="14.25" customHeight="1" x14ac:dyDescent="0.2">
      <c r="A7" s="33">
        <f>GETPIVOTDATA("Sum of Revenue",$D$26)</f>
        <v>1240869</v>
      </c>
      <c r="B7" s="33"/>
      <c r="I7" s="12"/>
    </row>
    <row r="8" spans="1:15" ht="16.5" customHeight="1" x14ac:dyDescent="0.2">
      <c r="A8" s="33"/>
      <c r="B8" s="33"/>
      <c r="I8" s="12"/>
    </row>
    <row r="9" spans="1:15" ht="16.5" customHeight="1" x14ac:dyDescent="0.2">
      <c r="A9" s="33"/>
      <c r="B9" s="33"/>
      <c r="I9" s="12"/>
    </row>
    <row r="10" spans="1:15" ht="2.25" customHeight="1" x14ac:dyDescent="0.2"/>
    <row r="11" spans="1:15" x14ac:dyDescent="0.2">
      <c r="A11" s="40" t="s">
        <v>55</v>
      </c>
      <c r="B11" s="40"/>
    </row>
    <row r="12" spans="1:15" x14ac:dyDescent="0.2">
      <c r="A12" s="33">
        <f>GETPIVOTDATA("Sum of Cost",$D$26)</f>
        <v>439703.73</v>
      </c>
      <c r="B12" s="33"/>
    </row>
    <row r="13" spans="1:15" x14ac:dyDescent="0.2">
      <c r="A13" s="33"/>
      <c r="B13" s="33"/>
    </row>
    <row r="14" spans="1:15" x14ac:dyDescent="0.2">
      <c r="A14" s="33"/>
      <c r="B14" s="33"/>
    </row>
    <row r="15" spans="1:15" ht="2.25" customHeight="1" x14ac:dyDescent="0.2"/>
    <row r="16" spans="1:15" x14ac:dyDescent="0.2">
      <c r="A16" s="40" t="s">
        <v>56</v>
      </c>
      <c r="B16" s="40"/>
    </row>
    <row r="17" spans="1:8" x14ac:dyDescent="0.2">
      <c r="A17" s="34">
        <f>GETPIVOTDATA("Sum of Units",$D$26)</f>
        <v>45660</v>
      </c>
      <c r="B17" s="34"/>
    </row>
    <row r="18" spans="1:8" x14ac:dyDescent="0.2">
      <c r="A18" s="34"/>
      <c r="B18" s="34"/>
    </row>
    <row r="19" spans="1:8" x14ac:dyDescent="0.2">
      <c r="A19" s="34"/>
      <c r="B19" s="34"/>
    </row>
    <row r="20" spans="1:8" ht="1.5" customHeight="1" x14ac:dyDescent="0.2"/>
    <row r="21" spans="1:8" ht="17.25" customHeight="1" x14ac:dyDescent="0.2">
      <c r="A21" s="40" t="s">
        <v>57</v>
      </c>
      <c r="B21" s="40"/>
    </row>
    <row r="22" spans="1:8" x14ac:dyDescent="0.2">
      <c r="A22" s="35">
        <f>GETPIVOTDATA("Sum of Profit",$D$26)</f>
        <v>801165.27</v>
      </c>
      <c r="B22" s="35"/>
    </row>
    <row r="23" spans="1:8" x14ac:dyDescent="0.2">
      <c r="A23" s="35"/>
      <c r="B23" s="35"/>
    </row>
    <row r="24" spans="1:8" x14ac:dyDescent="0.2">
      <c r="A24" s="35"/>
      <c r="B24" s="35"/>
    </row>
    <row r="25" spans="1:8" ht="2.25" customHeight="1" x14ac:dyDescent="0.2">
      <c r="D25" s="18"/>
      <c r="E25" s="18"/>
      <c r="F25" s="18"/>
      <c r="G25" s="18"/>
      <c r="H25" s="18"/>
    </row>
    <row r="26" spans="1:8" x14ac:dyDescent="0.2">
      <c r="D26" s="38" t="s">
        <v>63</v>
      </c>
      <c r="E26" s="38" t="s">
        <v>45</v>
      </c>
      <c r="F26" s="39" t="s">
        <v>52</v>
      </c>
      <c r="G26" s="39" t="s">
        <v>51</v>
      </c>
      <c r="H26" s="38" t="s">
        <v>49</v>
      </c>
    </row>
    <row r="27" spans="1:8" x14ac:dyDescent="0.2">
      <c r="D27" s="25" t="s">
        <v>1</v>
      </c>
      <c r="E27" s="26">
        <v>4110</v>
      </c>
      <c r="F27" s="27">
        <v>38837.61</v>
      </c>
      <c r="G27" s="27">
        <v>123949</v>
      </c>
      <c r="H27" s="27">
        <v>85111.39</v>
      </c>
    </row>
    <row r="28" spans="1:8" x14ac:dyDescent="0.2">
      <c r="D28" s="25" t="s">
        <v>7</v>
      </c>
      <c r="E28" s="26">
        <v>4704</v>
      </c>
      <c r="F28" s="27">
        <v>45310.979999999996</v>
      </c>
      <c r="G28" s="27">
        <v>98084</v>
      </c>
      <c r="H28" s="27">
        <v>52773.020000000004</v>
      </c>
    </row>
    <row r="29" spans="1:8" x14ac:dyDescent="0.2">
      <c r="D29" s="25" t="s">
        <v>40</v>
      </c>
      <c r="E29" s="26">
        <v>3867</v>
      </c>
      <c r="F29" s="27">
        <v>37761.839999999997</v>
      </c>
      <c r="G29" s="27">
        <v>98210</v>
      </c>
      <c r="H29" s="27">
        <v>60448.160000000011</v>
      </c>
    </row>
    <row r="30" spans="1:8" x14ac:dyDescent="0.2">
      <c r="D30" s="25" t="s">
        <v>6</v>
      </c>
      <c r="E30" s="26">
        <v>5295</v>
      </c>
      <c r="F30" s="27">
        <v>50282.91</v>
      </c>
      <c r="G30" s="27">
        <v>149975</v>
      </c>
      <c r="H30" s="27">
        <v>99692.09</v>
      </c>
    </row>
    <row r="31" spans="1:8" x14ac:dyDescent="0.2">
      <c r="D31" s="25" t="s">
        <v>5</v>
      </c>
      <c r="E31" s="26">
        <v>5925</v>
      </c>
      <c r="F31" s="27">
        <v>61277.01</v>
      </c>
      <c r="G31" s="27">
        <v>130697</v>
      </c>
      <c r="H31" s="27">
        <v>69419.989999999991</v>
      </c>
    </row>
    <row r="32" spans="1:8" x14ac:dyDescent="0.2">
      <c r="D32" s="25" t="s">
        <v>4</v>
      </c>
      <c r="E32" s="26">
        <v>3669</v>
      </c>
      <c r="F32" s="27">
        <v>30535.02</v>
      </c>
      <c r="G32" s="27">
        <v>165725</v>
      </c>
      <c r="H32" s="27">
        <v>135189.98000000001</v>
      </c>
    </row>
    <row r="33" spans="4:8" x14ac:dyDescent="0.2">
      <c r="D33" s="25" t="s">
        <v>2</v>
      </c>
      <c r="E33" s="26">
        <v>5007</v>
      </c>
      <c r="F33" s="27">
        <v>46768.140000000021</v>
      </c>
      <c r="G33" s="27">
        <v>106834</v>
      </c>
      <c r="H33" s="27">
        <v>60065.859999999971</v>
      </c>
    </row>
    <row r="34" spans="4:8" x14ac:dyDescent="0.2">
      <c r="D34" s="25" t="s">
        <v>8</v>
      </c>
      <c r="E34" s="26">
        <v>4554</v>
      </c>
      <c r="F34" s="27">
        <v>43154.070000000007</v>
      </c>
      <c r="G34" s="27">
        <v>132580</v>
      </c>
      <c r="H34" s="27">
        <v>89425.930000000008</v>
      </c>
    </row>
    <row r="35" spans="4:8" x14ac:dyDescent="0.2">
      <c r="D35" s="25" t="s">
        <v>9</v>
      </c>
      <c r="E35" s="26">
        <v>3843</v>
      </c>
      <c r="F35" s="27">
        <v>35240.040000000008</v>
      </c>
      <c r="G35" s="27">
        <v>83216</v>
      </c>
      <c r="H35" s="27">
        <v>47975.960000000006</v>
      </c>
    </row>
    <row r="36" spans="4:8" x14ac:dyDescent="0.2">
      <c r="D36" s="25" t="s">
        <v>39</v>
      </c>
      <c r="E36" s="26">
        <v>4686</v>
      </c>
      <c r="F36" s="27">
        <v>50536.109999999993</v>
      </c>
      <c r="G36" s="27">
        <v>151599</v>
      </c>
      <c r="H36" s="27">
        <v>101062.89</v>
      </c>
    </row>
    <row r="37" spans="4:8" x14ac:dyDescent="0.2">
      <c r="D37" s="30" t="s">
        <v>44</v>
      </c>
      <c r="E37" s="31">
        <v>45660</v>
      </c>
      <c r="F37" s="32">
        <v>439703.73</v>
      </c>
      <c r="G37" s="32">
        <v>1240869</v>
      </c>
      <c r="H37" s="32">
        <v>801165.27</v>
      </c>
    </row>
  </sheetData>
  <mergeCells count="10">
    <mergeCell ref="A3:B3"/>
    <mergeCell ref="A16:B16"/>
    <mergeCell ref="A17:B19"/>
    <mergeCell ref="A21:B21"/>
    <mergeCell ref="A22:B24"/>
    <mergeCell ref="A4:O4"/>
    <mergeCell ref="A6:B6"/>
    <mergeCell ref="A7:B9"/>
    <mergeCell ref="A11:B11"/>
    <mergeCell ref="A12:B14"/>
  </mergeCells>
  <pageMargins left="0.7" right="0.7" top="0.75" bottom="0.75" header="0.3" footer="0.3"/>
  <pageSetup paperSize="9" scale="83" orientation="landscape"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 TABLE</vt:lpstr>
      <vt:lpstr>Sheet2</vt:lpstr>
      <vt:lpstr>salesperson by revenue</vt:lpstr>
      <vt:lpstr>products details (geo)</vt:lpstr>
      <vt:lpstr>top 5 vs bottom 5 salespersons</vt:lpstr>
      <vt:lpstr>salespersons details</vt:lpstr>
      <vt:lpstr>Sheet6</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ENVY dv7</cp:lastModifiedBy>
  <cp:lastPrinted>2024-06-24T11:31:20Z</cp:lastPrinted>
  <dcterms:created xsi:type="dcterms:W3CDTF">2021-03-14T20:21:32Z</dcterms:created>
  <dcterms:modified xsi:type="dcterms:W3CDTF">2024-06-25T23:00:12Z</dcterms:modified>
</cp:coreProperties>
</file>