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<sst xmlns="http://schemas.openxmlformats.org/spreadsheetml/2006/main" count="299" uniqueCount="88">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</sst>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0.77181278102929562</c:v>
                </c:pt>
                <c:pt idx="1">
                  <c:v>1</c:v>
                </c:pt>
                <c:pt idx="2">
                  <c:v>0.90000090000090005</c:v>
                </c:pt>
                <c:pt idx="3">
                  <c:v>0.77181278102929562</c:v>
                </c:pt>
                <c:pt idx="4">
                  <c:v>0.32403322292209674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0.44680221081812516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0.41408268989724101</c:v>
                </c:pt>
                <c:pt idx="1">
                  <c:v>0.31381184015606817</c:v>
                </c:pt>
                <c:pt idx="2">
                  <c:v>0.65337365337365327</c:v>
                </c:pt>
                <c:pt idx="3">
                  <c:v>0.41408268989724101</c:v>
                </c:pt>
                <c:pt idx="4">
                  <c:v>0.58119977193744576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3840"/>
        <c:axId val="198185344"/>
      </c:radarChart>
      <c:catAx>
        <c:axId val="194643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8185344"/>
        <c:crosses val="autoZero"/>
        <c:auto val="1"/>
        <c:lblAlgn val="ctr"/>
        <c:lblOffset val="100"/>
        <c:noMultiLvlLbl val="0"/>
      </c:catAx>
      <c:valAx>
        <c:axId val="198185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43840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9.1177462883258495E-2</c:v>
                </c:pt>
                <c:pt idx="1">
                  <c:v>0</c:v>
                </c:pt>
                <c:pt idx="2">
                  <c:v>0</c:v>
                </c:pt>
                <c:pt idx="3">
                  <c:v>9.1177462883258495E-2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0.52950920046968442</c:v>
                </c:pt>
                <c:pt idx="1">
                  <c:v>0.4566544566544567</c:v>
                </c:pt>
                <c:pt idx="2">
                  <c:v>0.23529411764399999</c:v>
                </c:pt>
                <c:pt idx="3">
                  <c:v>0.52950920046968442</c:v>
                </c:pt>
                <c:pt idx="4">
                  <c:v>0.13267900428017729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5168"/>
        <c:axId val="198216704"/>
      </c:radarChart>
      <c:catAx>
        <c:axId val="198215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8216704"/>
        <c:crosses val="autoZero"/>
        <c:auto val="1"/>
        <c:lblAlgn val="ctr"/>
        <c:lblOffset val="100"/>
        <c:noMultiLvlLbl val="0"/>
      </c:catAx>
      <c:valAx>
        <c:axId val="198216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821516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0.61666666666697334</c:v>
                </c:pt>
                <c:pt idx="1">
                  <c:v>0.5</c:v>
                </c:pt>
                <c:pt idx="2">
                  <c:v>0</c:v>
                </c:pt>
                <c:pt idx="3">
                  <c:v>0.61666666666697334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0.36014401645971411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0.36014401645971411</c:v>
                </c:pt>
                <c:pt idx="4">
                  <c:v>0.4092345317994534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0.57055655296181029</c:v>
                </c:pt>
                <c:pt idx="1">
                  <c:v>0.59600997506200004</c:v>
                </c:pt>
                <c:pt idx="2">
                  <c:v>0.25104599999999999</c:v>
                </c:pt>
                <c:pt idx="3">
                  <c:v>0.57055655296181029</c:v>
                </c:pt>
                <c:pt idx="4">
                  <c:v>0.2864881898022183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0128"/>
        <c:axId val="198241664"/>
      </c:radarChart>
      <c:catAx>
        <c:axId val="1982401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8241664"/>
        <c:crosses val="autoZero"/>
        <c:auto val="1"/>
        <c:lblAlgn val="ctr"/>
        <c:lblOffset val="100"/>
        <c:noMultiLvlLbl val="0"/>
      </c:catAx>
      <c:valAx>
        <c:axId val="198241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82401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0.2</v>
      </c>
      <c r="D4" s="3">
        <f>VLOOKUP($C$1,表格_new_data[[Deptshort_first]:[派發數]],3,FALSE)</f>
        <v>0.83333333333299997</v>
      </c>
      <c r="E4" s="3">
        <f>VLOOKUP($C$1,表格_new_data[[Deptshort_first]:[派發數]],4,FALSE)</f>
        <v>0.2</v>
      </c>
      <c r="F4" s="3">
        <f>VLOOKUP($C$1,表格_new_data[[Deptshort_first]:[派發數]],5,FALSE)</f>
        <v>0.2</v>
      </c>
      <c r="G4" s="3">
        <f>VLOOKUP($C$1,表格_new_data[[Deptshort_first]:[派發數]],6,FALSE)</f>
        <v>0.286435</v>
      </c>
      <c r="H4" s="7">
        <f>VLOOKUP($C$1,表格_new_data[[Deptshort_first]:[派發數]],7,FALSE)</f>
        <v>30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1.545412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0.122124440327</v>
      </c>
      <c r="D6" s="3">
        <f>VLOOKUP($A$6,表格_new_data[[Deptshort_first]:[派發數]],3,FALSE)</f>
        <v>0.41213653603</v>
      </c>
      <c r="E6" s="3">
        <f>VLOOKUP($A$6,表格_new_data[[Deptshort_first]:[派發數]],4,FALSE)</f>
        <v>0.14519399999999999</v>
      </c>
      <c r="F6" s="3">
        <f>VLOOKUP($A$6,表格_new_data[[Deptshort_first]:[派發數]],5,FALSE)</f>
        <v>0.122124440327</v>
      </c>
      <c r="G6" s="3">
        <f>VLOOKUP($A$6,表格_new_data[[Deptshort_first]:[派發數]],6,FALSE)</f>
        <v>0.51376200000000005</v>
      </c>
      <c r="H6" s="7">
        <f>VLOOKUP($A$6,表格_new_data[[Deptshort_first]:[派發數]],7,FALSE)</f>
        <v>1022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4.3859649119999998E-3</v>
      </c>
      <c r="D10" s="3">
        <f>VLOOKUP($C$1,表格_closed_data[[Deptshort_first]:[派發數]],3,FALSE)</f>
        <v>0</v>
      </c>
      <c r="E10" s="3">
        <f>VLOOKUP($C$1,表格_closed_data[[Deptshort_first]:[派發數]],4,FALSE)</f>
        <v>0</v>
      </c>
      <c r="F10" s="3">
        <f>VLOOKUP($C$1,表格_closed_data[[Deptshort_first]:[派發數]],5,FALSE)</f>
        <v>4.3859649119999998E-3</v>
      </c>
      <c r="G10" s="3">
        <f>VLOOKUP($C$1,表格_closed_data[[Deptshort_first]:[派發數]],6,FALSE)</f>
        <v>0</v>
      </c>
      <c r="H10" s="7">
        <f>VLOOKUP($C$1,表格_closed_data[[Deptshort_first]:[派發數]],7,FALSE)</f>
        <v>228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2.5471302889999999E-2</v>
      </c>
      <c r="D12" s="3">
        <f>VLOOKUP($A$6,表格_closed_data[[Deptshort_first]:[派發數]],3,FALSE)</f>
        <v>0.29059829059800002</v>
      </c>
      <c r="E12" s="3">
        <f>VLOOKUP($A$6,表格_closed_data[[Deptshort_first]:[派發數]],4,FALSE)</f>
        <v>5.8823529410999997E-2</v>
      </c>
      <c r="F12" s="3">
        <f>VLOOKUP($A$6,表格_closed_data[[Deptshort_first]:[派發數]],5,FALSE)</f>
        <v>2.5471302889999999E-2</v>
      </c>
      <c r="G12" s="3">
        <f>VLOOKUP($A$6,表格_closed_data[[Deptshort_first]:[派發數]],6,FALSE)</f>
        <v>0.28318056137410968</v>
      </c>
      <c r="H12" s="7">
        <f>VLOOKUP($A$6,表格_closed_data[[Deptshort_first]:[派發數]],7,FALSE)</f>
        <v>628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0.75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0.75</v>
      </c>
      <c r="G16" s="3">
        <f>VLOOKUP($C$1,表格_mgm_data[[Deptshort_first]:[派發數]],6,FALSE)</f>
        <v>0</v>
      </c>
      <c r="H16" s="7">
        <f>VLOOKUP($C$1,表格_mgm_data[[Deptshort_first]:[派發數]],7,FALSE)</f>
        <v>8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1.3873359999999999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0.71992818671400005</v>
      </c>
      <c r="D18" s="3">
        <f>VLOOKUP($A$6,表格_mgm_data[[Deptshort_first]:[派發數]],3,FALSE)</f>
        <v>0.59600997506200004</v>
      </c>
      <c r="E18" s="3">
        <f>VLOOKUP($A$6,表格_mgm_data[[Deptshort_first]:[派發數]],4,FALSE)</f>
        <v>0.125523</v>
      </c>
      <c r="F18" s="3">
        <f>VLOOKUP($A$6,表格_mgm_data[[Deptshort_first]:[派發數]],5,FALSE)</f>
        <v>0.71992818671400005</v>
      </c>
      <c r="G18" s="3">
        <f>VLOOKUP($A$6,表格_mgm_data[[Deptshort_first]:[派發數]],6,FALSE)</f>
        <v>0.61186399999999996</v>
      </c>
      <c r="H18" s="7">
        <f>VLOOKUP($A$6,表格_mgm_data[[Deptshort_first]:[派發數]],7,FALSE)</f>
        <v>29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0.122124440327</v>
      </c>
      <c r="C2">
        <v>0.41213653603</v>
      </c>
      <c r="D2">
        <v>0.14519399999999999</v>
      </c>
      <c r="E2">
        <v>0.122124440327</v>
      </c>
      <c r="F2">
        <v>0.51376200000000005</v>
      </c>
      <c r="G2">
        <v>1022</v>
      </c>
      <c r="H2">
        <v>0.127583216917</v>
      </c>
      <c r="I2">
        <v>0.55352086086399999</v>
      </c>
      <c r="J2" s="8">
        <v>0.19167799999999999</v>
      </c>
      <c r="K2">
        <v>0.127583216917</v>
      </c>
      <c r="L2">
        <v>0.89108799999999999</v>
      </c>
      <c r="M2">
        <v>2185</v>
      </c>
      <c r="N2">
        <v>0</v>
      </c>
      <c r="O2">
        <v>3.1981279251E-2</v>
      </c>
      <c r="P2">
        <v>0.21951219512100001</v>
      </c>
      <c r="Q2">
        <v>0</v>
      </c>
      <c r="R2">
        <v>3.1981279251E-2</v>
      </c>
      <c r="S2">
        <v>0</v>
      </c>
      <c r="T2">
        <v>0.24967490246999999</v>
      </c>
      <c r="U2">
        <v>0.83333333333299997</v>
      </c>
      <c r="V2">
        <v>0.222222</v>
      </c>
      <c r="W2">
        <v>0.24967490246999999</v>
      </c>
      <c r="X2">
        <v>0.88396799999999998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0.33819300000000002</v>
      </c>
      <c r="AE2">
        <v>0.18708971553600001</v>
      </c>
      <c r="AF2">
        <v>0.79324055666000004</v>
      </c>
      <c r="AG2">
        <v>1</v>
      </c>
      <c r="AH2">
        <v>0.18708971553600001</v>
      </c>
      <c r="AI2">
        <v>1.545412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0.41408268989724101</v>
      </c>
      <c r="AM2">
        <f>(表格_new_data[[#This Row],[出席率]]-表格_new_data[[#This Row],[出席率_min]])/(表格_new_data[[#This Row],[出席率_max]]-表格_new_data[[#This Row],[出席率_min]])</f>
        <v>0.31381184015606817</v>
      </c>
      <c r="AN2">
        <f>(表格_new_data[[#This Row],[成交率]]-表格_new_data[[#This Row],[成交率_min]])/(表格_new_data[[#This Row],[成交率_max]]-表格_new_data[[#This Row],[成交率_min]])</f>
        <v>0.65337365337365327</v>
      </c>
      <c r="AO2">
        <f>(表格_new_data[[#This Row],[綁定率]]-表格_new_data[[#This Row],[綁定率_min]])/(表格_new_data[[#This Row],[綁定率_max]]-表格_new_data[[#This Row],[綁定率_min]])</f>
        <v>0.41408268989724101</v>
      </c>
      <c r="AP2">
        <f>(表格_new_data[[#This Row],[達成率]]-表格_new_data[[#This Row],[達成率_min]])/(表格_new_data[[#This Row],[達成率_max]]-表格_new_data[[#This Row],[達成率_min]])</f>
        <v>0.58119977193744576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0.67049973565706755</v>
      </c>
      <c r="AS2">
        <f>(表格_new_data[[#This Row],[出席率_last]]-表格_new_data[[#This Row],[出席率_last_min]])/(表格_new_data[[#This Row],[出席率_last_max]]-表格_new_data[[#This Row],[出席率_last_min]])</f>
        <v>0.54776921975544723</v>
      </c>
      <c r="AT2">
        <f>(表格_new_data[[#This Row],[成交率_last]]-表格_new_data[[#This Row],[成交率_last_min]])/(表格_new_data[[#This Row],[成交率_last_max]]-表格_new_data[[#This Row],[成交率_last_min]])</f>
        <v>0.1108458889154111</v>
      </c>
      <c r="AU2">
        <f>(表格_new_data[[#This Row],[綁定率_last]]-表格_new_data[[#This Row],[綁定率_last_min]])/(表格_new_data[[#This Row],[綁定率_last_max]]-表格_new_data[[#This Row],[綁定率_last_min]])</f>
        <v>0.67049973565706755</v>
      </c>
      <c r="AV2">
        <f>(表格_new_data[[#This Row],[達成率_last]]-表格_new_data[[#This Row],[達成率_last_min]])/(表格_new_data[[#This Row],[達成率_last_max]]-表格_new_data[[#This Row],[達成率_last_min]])</f>
        <v>0.45799063798697659</v>
      </c>
      <c r="AX2" s="2" t="s">
        <v>10</v>
      </c>
      <c r="AY2">
        <f>VLOOKUP(戰力表!$C$1,new_this!$AK2:$AP25,2,FALSE)</f>
        <v>0.77181278102929562</v>
      </c>
      <c r="AZ2">
        <f>VLOOKUP(戰力表!$C$1,new_this!$AK2:$AP25,3,FALSE)</f>
        <v>1</v>
      </c>
      <c r="BA2">
        <f>VLOOKUP(戰力表!$C$1,new_this!$AK2:$AP25,4,FALSE)</f>
        <v>0.90000090000090005</v>
      </c>
      <c r="BB2">
        <f>VLOOKUP(戰力表!$C$1,new_this!$AK2:$AP25,5,FALSE)</f>
        <v>0.77181278102929562</v>
      </c>
      <c r="BC2">
        <f>VLOOKUP(戰力表!$C$1,new_this!$AK2:$AP25,6,FALSE)</f>
        <v>0.32403322292209674</v>
      </c>
    </row>
    <row r="3" spans="1:55" x14ac:dyDescent="0.25">
      <c r="A3" t="s">
        <v>26</v>
      </c>
      <c r="B3">
        <v>0.2</v>
      </c>
      <c r="C3">
        <v>0.83333333333299997</v>
      </c>
      <c r="D3">
        <v>0.2</v>
      </c>
      <c r="E3">
        <v>0.2</v>
      </c>
      <c r="F3">
        <v>0.286435</v>
      </c>
      <c r="G3">
        <v>30</v>
      </c>
      <c r="H3">
        <v>6.4935064929999998E-3</v>
      </c>
      <c r="I3">
        <v>0.5</v>
      </c>
      <c r="J3" s="8">
        <v>1</v>
      </c>
      <c r="K3">
        <v>6.4935064929999998E-3</v>
      </c>
      <c r="L3">
        <v>1.545412</v>
      </c>
      <c r="M3">
        <v>308</v>
      </c>
      <c r="N3">
        <v>0</v>
      </c>
      <c r="O3">
        <v>3.1981279251E-2</v>
      </c>
      <c r="P3">
        <v>0.21951219512100001</v>
      </c>
      <c r="Q3">
        <v>0</v>
      </c>
      <c r="R3">
        <v>3.1981279251E-2</v>
      </c>
      <c r="S3">
        <v>0</v>
      </c>
      <c r="T3">
        <v>0.24967490246999999</v>
      </c>
      <c r="U3">
        <v>0.83333333333299997</v>
      </c>
      <c r="V3">
        <v>0.222222</v>
      </c>
      <c r="W3">
        <v>0.24967490246999999</v>
      </c>
      <c r="X3">
        <v>0.88396799999999998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0.33819300000000002</v>
      </c>
      <c r="AE3">
        <v>0.18708971553600001</v>
      </c>
      <c r="AF3">
        <v>0.79324055666000004</v>
      </c>
      <c r="AG3">
        <v>1</v>
      </c>
      <c r="AH3">
        <v>0.18708971553600001</v>
      </c>
      <c r="AI3">
        <v>1.545412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0.77181278102929562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0.90000090000090005</v>
      </c>
      <c r="AO3">
        <f>(表格_new_data[[#This Row],[綁定率]]-表格_new_data[[#This Row],[綁定率_min]])/(表格_new_data[[#This Row],[綁定率_max]]-表格_new_data[[#This Row],[綁定率_min]])</f>
        <v>0.77181278102929562</v>
      </c>
      <c r="AP3">
        <f>(表格_new_data[[#This Row],[達成率]]-表格_new_data[[#This Row],[達成率_min]])/(表格_new_data[[#This Row],[達成率_max]]-表格_new_data[[#This Row],[達成率_min]])</f>
        <v>0.32403322292209674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0.44680221081812516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0.44680221081812516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0.121951219512</v>
      </c>
      <c r="C4">
        <v>0.4</v>
      </c>
      <c r="D4">
        <v>0</v>
      </c>
      <c r="E4">
        <v>0.121951219512</v>
      </c>
      <c r="F4">
        <v>0</v>
      </c>
      <c r="G4">
        <v>41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0.33819300000000002</v>
      </c>
      <c r="M4">
        <v>407</v>
      </c>
      <c r="N4">
        <v>0</v>
      </c>
      <c r="O4">
        <v>3.1981279251E-2</v>
      </c>
      <c r="P4">
        <v>0.21951219512100001</v>
      </c>
      <c r="Q4">
        <v>0</v>
      </c>
      <c r="R4">
        <v>3.1981279251E-2</v>
      </c>
      <c r="S4">
        <v>0</v>
      </c>
      <c r="T4">
        <v>0.24967490246999999</v>
      </c>
      <c r="U4">
        <v>0.83333333333299997</v>
      </c>
      <c r="V4">
        <v>0.222222</v>
      </c>
      <c r="W4">
        <v>0.24967490246999999</v>
      </c>
      <c r="X4">
        <v>0.88396799999999998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0.33819300000000002</v>
      </c>
      <c r="AE4">
        <v>0.18708971553600001</v>
      </c>
      <c r="AF4">
        <v>0.79324055666000004</v>
      </c>
      <c r="AG4">
        <v>1</v>
      </c>
      <c r="AH4">
        <v>0.18708971553600001</v>
      </c>
      <c r="AI4">
        <v>1.545412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0.41328698071458969</v>
      </c>
      <c r="AM4">
        <f>(表格_new_data[[#This Row],[出席率]]-表格_new_data[[#This Row],[出席率_min]])/(表格_new_data[[#This Row],[出席率_max]]-表格_new_data[[#This Row],[出席率_min]])</f>
        <v>0.29403973510059145</v>
      </c>
      <c r="AN4">
        <f>(表格_new_data[[#This Row],[成交率]]-表格_new_data[[#This Row],[成交率_min]])/(表格_new_data[[#This Row],[成交率_max]]-表格_new_data[[#This Row],[成交率_min]])</f>
        <v>0</v>
      </c>
      <c r="AO4">
        <f>(表格_new_data[[#This Row],[綁定率]]-表格_new_data[[#This Row],[綁定率_min]])/(表格_new_data[[#This Row],[綁定率_max]]-表格_new_data[[#This Row],[綁定率_min]])</f>
        <v>0.41328698071458969</v>
      </c>
      <c r="AP4">
        <f>(表格_new_data[[#This Row],[達成率]]-表格_new_data[[#This Row],[達成率_min]])/(表格_new_data[[#This Row],[達成率_max]]-表格_new_data[[#This Row],[達成率_min]])</f>
        <v>0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0.22253811640326773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0.22253811640326773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0.41408268989724101</v>
      </c>
      <c r="AZ4">
        <f t="shared" ref="AZ4:BC4" si="0">AM2</f>
        <v>0.31381184015606817</v>
      </c>
      <c r="BA4">
        <f t="shared" si="0"/>
        <v>0.65337365337365327</v>
      </c>
      <c r="BB4">
        <f t="shared" si="0"/>
        <v>0.41408268989724101</v>
      </c>
      <c r="BC4">
        <f t="shared" si="0"/>
        <v>0.58119977193744576</v>
      </c>
    </row>
    <row r="5" spans="1:55" x14ac:dyDescent="0.25">
      <c r="A5" t="s">
        <v>28</v>
      </c>
      <c r="B5">
        <v>0.17919799498700001</v>
      </c>
      <c r="C5">
        <v>0.50349650349599995</v>
      </c>
      <c r="D5">
        <v>0.13888800000000001</v>
      </c>
      <c r="E5">
        <v>0.17919799498700001</v>
      </c>
      <c r="F5">
        <v>0.33152999999999999</v>
      </c>
      <c r="G5">
        <v>798</v>
      </c>
      <c r="H5">
        <v>0.16459794927099999</v>
      </c>
      <c r="I5">
        <v>0.65245901639299997</v>
      </c>
      <c r="J5" s="8">
        <v>0.26633099999999998</v>
      </c>
      <c r="K5">
        <v>0.16459794927099999</v>
      </c>
      <c r="L5">
        <v>0.91078099999999995</v>
      </c>
      <c r="M5">
        <v>1853</v>
      </c>
      <c r="N5">
        <v>0</v>
      </c>
      <c r="O5">
        <v>3.1981279251E-2</v>
      </c>
      <c r="P5">
        <v>0.21951219512100001</v>
      </c>
      <c r="Q5">
        <v>0</v>
      </c>
      <c r="R5">
        <v>3.1981279251E-2</v>
      </c>
      <c r="S5">
        <v>0</v>
      </c>
      <c r="T5">
        <v>0.24967490246999999</v>
      </c>
      <c r="U5">
        <v>0.83333333333299997</v>
      </c>
      <c r="V5">
        <v>0.222222</v>
      </c>
      <c r="W5">
        <v>0.24967490246999999</v>
      </c>
      <c r="X5">
        <v>0.88396799999999998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0.33819300000000002</v>
      </c>
      <c r="AE5">
        <v>0.18708971553600001</v>
      </c>
      <c r="AF5">
        <v>0.79324055666000004</v>
      </c>
      <c r="AG5">
        <v>1</v>
      </c>
      <c r="AH5">
        <v>0.18708971553600001</v>
      </c>
      <c r="AI5">
        <v>1.545412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0.67625644499425619</v>
      </c>
      <c r="AM5">
        <f>(表格_new_data[[#This Row],[出席率]]-表格_new_data[[#This Row],[出席率_min]])/(表格_new_data[[#This Row],[出席率_max]]-表格_new_data[[#This Row],[出席率_min]])</f>
        <v>0.4626499328488719</v>
      </c>
      <c r="AN5">
        <f>(表格_new_data[[#This Row],[成交率]]-表格_new_data[[#This Row],[成交率_min]])/(表格_new_data[[#This Row],[成交率_max]]-表格_new_data[[#This Row],[成交率_min]])</f>
        <v>0.62499662499662501</v>
      </c>
      <c r="AO5">
        <f>(表格_new_data[[#This Row],[綁定率]]-表格_new_data[[#This Row],[綁定率_min]])/(表格_new_data[[#This Row],[綁定率_max]]-表格_new_data[[#This Row],[綁定率_min]])</f>
        <v>0.67625644499425619</v>
      </c>
      <c r="AP5">
        <f>(表格_new_data[[#This Row],[達成率]]-表格_new_data[[#This Row],[達成率_min]])/(表格_new_data[[#This Row],[達成率_max]]-表格_new_data[[#This Row],[達成率_min]])</f>
        <v>0.37504751303214595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0.87545825915069608</v>
      </c>
      <c r="AS5">
        <f>(表格_new_data[[#This Row],[出席率_last]]-表格_new_data[[#This Row],[出席率_last_min]])/(表格_new_data[[#This Row],[出席率_last_max]]-表格_new_data[[#This Row],[出席率_last_min]])</f>
        <v>0.73441587439208789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0.87545825915069608</v>
      </c>
      <c r="AV5">
        <f>(表格_new_data[[#This Row],[達成率_last]]-表格_new_data[[#This Row],[達成率_last_min]])/(表格_new_data[[#This Row],[達成率_last_max]]-表格_new_data[[#This Row],[達成率_last_min]])</f>
        <v>0.47430333684277654</v>
      </c>
    </row>
    <row r="6" spans="1:55" x14ac:dyDescent="0.25">
      <c r="A6" t="s">
        <v>29</v>
      </c>
      <c r="B6">
        <v>0.21107628004099999</v>
      </c>
      <c r="C6">
        <v>0.57920792079200001</v>
      </c>
      <c r="D6">
        <v>0.16239300000000001</v>
      </c>
      <c r="E6">
        <v>0.21107628004099999</v>
      </c>
      <c r="F6">
        <v>0.54059900000000005</v>
      </c>
      <c r="G6">
        <v>957</v>
      </c>
      <c r="H6">
        <v>0.165787738958</v>
      </c>
      <c r="I6">
        <v>0.79324055666000004</v>
      </c>
      <c r="J6" s="8">
        <v>0.26065100000000002</v>
      </c>
      <c r="K6">
        <v>0.165787738958</v>
      </c>
      <c r="L6">
        <v>1.0697190000000001</v>
      </c>
      <c r="M6">
        <v>3034</v>
      </c>
      <c r="N6">
        <v>0</v>
      </c>
      <c r="O6">
        <v>3.1981279251E-2</v>
      </c>
      <c r="P6">
        <v>0.21951219512100001</v>
      </c>
      <c r="Q6">
        <v>0</v>
      </c>
      <c r="R6">
        <v>3.1981279251E-2</v>
      </c>
      <c r="S6">
        <v>0</v>
      </c>
      <c r="T6">
        <v>0.24967490246999999</v>
      </c>
      <c r="U6">
        <v>0.83333333333299997</v>
      </c>
      <c r="V6">
        <v>0.222222</v>
      </c>
      <c r="W6">
        <v>0.24967490246999999</v>
      </c>
      <c r="X6">
        <v>0.88396799999999998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0.33819300000000002</v>
      </c>
      <c r="AE6">
        <v>0.18708971553600001</v>
      </c>
      <c r="AF6">
        <v>0.79324055666000004</v>
      </c>
      <c r="AG6">
        <v>1</v>
      </c>
      <c r="AH6">
        <v>0.18708971553600001</v>
      </c>
      <c r="AI6">
        <v>1.545412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0.82269291190872529</v>
      </c>
      <c r="AM6">
        <f>(表格_new_data[[#This Row],[出席率]]-表格_new_data[[#This Row],[出席率_min]])/(表格_new_data[[#This Row],[出席率_max]]-表格_new_data[[#This Row],[出席率_min]])</f>
        <v>0.58599436102633728</v>
      </c>
      <c r="AN6">
        <f>(表格_new_data[[#This Row],[成交率]]-表格_new_data[[#This Row],[成交率_min]])/(表格_new_data[[#This Row],[成交率_max]]-表格_new_data[[#This Row],[成交率_min]])</f>
        <v>0.73076923076923084</v>
      </c>
      <c r="AO6">
        <f>(表格_new_data[[#This Row],[綁定率]]-表格_new_data[[#This Row],[綁定率_min]])/(表格_new_data[[#This Row],[綁定率_max]]-表格_new_data[[#This Row],[綁定率_min]])</f>
        <v>0.82269291190872529</v>
      </c>
      <c r="AP6">
        <f>(表格_new_data[[#This Row],[達成率]]-表格_new_data[[#This Row],[達成率_min]])/(表格_new_data[[#This Row],[達成率_max]]-表格_new_data[[#This Row],[達成率_min]])</f>
        <v>0.61155946821604412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0.88204638020431536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0.88204638020431536</v>
      </c>
      <c r="AV6">
        <f>(表格_new_data[[#This Row],[達成率_last]]-表格_new_data[[#This Row],[達成率_last_min]])/(表格_new_data[[#This Row],[達成率_last_max]]-表格_new_data[[#This Row],[達成率_last_min]])</f>
        <v>0.6059596477523963</v>
      </c>
    </row>
    <row r="7" spans="1:55" x14ac:dyDescent="0.25">
      <c r="A7" t="s">
        <v>30</v>
      </c>
      <c r="B7">
        <v>0.20682730923600001</v>
      </c>
      <c r="C7">
        <v>0.22330097087299999</v>
      </c>
      <c r="D7">
        <v>8.6956000000000006E-2</v>
      </c>
      <c r="E7">
        <v>0.20682730923600001</v>
      </c>
      <c r="F7">
        <v>0.47175</v>
      </c>
      <c r="G7">
        <v>498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0.62630399999999997</v>
      </c>
      <c r="M7">
        <v>1211</v>
      </c>
      <c r="N7">
        <v>0</v>
      </c>
      <c r="O7">
        <v>3.1981279251E-2</v>
      </c>
      <c r="P7">
        <v>0.21951219512100001</v>
      </c>
      <c r="Q7">
        <v>0</v>
      </c>
      <c r="R7">
        <v>3.1981279251E-2</v>
      </c>
      <c r="S7">
        <v>0</v>
      </c>
      <c r="T7">
        <v>0.24967490246999999</v>
      </c>
      <c r="U7">
        <v>0.83333333333299997</v>
      </c>
      <c r="V7">
        <v>0.222222</v>
      </c>
      <c r="W7">
        <v>0.24967490246999999</v>
      </c>
      <c r="X7">
        <v>0.88396799999999998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0.33819300000000002</v>
      </c>
      <c r="AE7">
        <v>0.18708971553600001</v>
      </c>
      <c r="AF7">
        <v>0.79324055666000004</v>
      </c>
      <c r="AG7">
        <v>1</v>
      </c>
      <c r="AH7">
        <v>0.18708971553600001</v>
      </c>
      <c r="AI7">
        <v>1.545412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0.80317478941082598</v>
      </c>
      <c r="AM7">
        <f>(表格_new_data[[#This Row],[出席率]]-表格_new_data[[#This Row],[出席率_min]])/(表格_new_data[[#This Row],[出席率_max]]-表格_new_data[[#This Row],[出席率_min]])</f>
        <v>6.1724426158348208E-3</v>
      </c>
      <c r="AN7">
        <f>(表格_new_data[[#This Row],[成交率]]-表格_new_data[[#This Row],[成交率_min]])/(表格_new_data[[#This Row],[成交率_max]]-表格_new_data[[#This Row],[成交率_min]])</f>
        <v>0.39130239130239131</v>
      </c>
      <c r="AO7">
        <f>(表格_new_data[[#This Row],[綁定率]]-表格_new_data[[#This Row],[綁定率_min]])/(表格_new_data[[#This Row],[綁定率_max]]-表格_new_data[[#This Row],[綁定率_min]])</f>
        <v>0.80317478941082598</v>
      </c>
      <c r="AP7">
        <f>(表格_new_data[[#This Row],[達成率]]-表格_new_data[[#This Row],[達成率_min]])/(表格_new_data[[#This Row],[達成率_max]]-表格_new_data[[#This Row],[達成率_min]])</f>
        <v>0.53367316463944403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0.92882714897996799</v>
      </c>
      <c r="AS7">
        <f>(表格_new_data[[#This Row],[出席率_last]]-表格_new_data[[#This Row],[出席率_last_min]])/(表格_new_data[[#This Row],[出席率_last_max]]-表格_new_data[[#This Row],[出席率_last_min]])</f>
        <v>0.20987233915217235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0.92882714897996799</v>
      </c>
      <c r="AV7">
        <f>(表格_new_data[[#This Row],[達成率_last]]-表格_new_data[[#This Row],[達成率_last_min]])/(表格_new_data[[#This Row],[達成率_last_max]]-表格_new_data[[#This Row],[達成率_last_min]])</f>
        <v>0.23865678058413589</v>
      </c>
    </row>
    <row r="8" spans="1:55" x14ac:dyDescent="0.25">
      <c r="A8" t="s">
        <v>31</v>
      </c>
      <c r="B8">
        <v>0.14506044185</v>
      </c>
      <c r="C8">
        <v>0.32758620689599999</v>
      </c>
      <c r="D8">
        <v>0.131578</v>
      </c>
      <c r="E8">
        <v>0.14506044185</v>
      </c>
      <c r="F8">
        <v>0.51230100000000001</v>
      </c>
      <c r="G8">
        <v>2399</v>
      </c>
      <c r="H8">
        <v>0.16322657176700001</v>
      </c>
      <c r="I8">
        <v>0.44912790697600002</v>
      </c>
      <c r="J8" s="8">
        <v>0.20388300000000001</v>
      </c>
      <c r="K8">
        <v>0.16322657176700001</v>
      </c>
      <c r="L8">
        <v>1.148706</v>
      </c>
      <c r="M8">
        <v>4215</v>
      </c>
      <c r="N8">
        <v>0</v>
      </c>
      <c r="O8">
        <v>3.1981279251E-2</v>
      </c>
      <c r="P8">
        <v>0.21951219512100001</v>
      </c>
      <c r="Q8">
        <v>0</v>
      </c>
      <c r="R8">
        <v>3.1981279251E-2</v>
      </c>
      <c r="S8">
        <v>0</v>
      </c>
      <c r="T8">
        <v>0.24967490246999999</v>
      </c>
      <c r="U8">
        <v>0.83333333333299997</v>
      </c>
      <c r="V8">
        <v>0.222222</v>
      </c>
      <c r="W8">
        <v>0.24967490246999999</v>
      </c>
      <c r="X8">
        <v>0.88396799999999998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0.33819300000000002</v>
      </c>
      <c r="AE8">
        <v>0.18708971553600001</v>
      </c>
      <c r="AF8">
        <v>0.79324055666000004</v>
      </c>
      <c r="AG8">
        <v>1</v>
      </c>
      <c r="AH8">
        <v>0.18708971553600001</v>
      </c>
      <c r="AI8">
        <v>1.545412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0.51944177751703025</v>
      </c>
      <c r="AM8">
        <f>(表格_new_data[[#This Row],[出席率]]-表格_new_data[[#This Row],[出席率_min]])/(表格_new_data[[#This Row],[出席率_max]]-表格_new_data[[#This Row],[出席率_min]])</f>
        <v>0.17606759534187572</v>
      </c>
      <c r="AN8">
        <f>(表格_new_data[[#This Row],[成交率]]-表格_new_data[[#This Row],[成交率_min]])/(表格_new_data[[#This Row],[成交率_max]]-表格_new_data[[#This Row],[成交率_min]])</f>
        <v>0.59210159210159208</v>
      </c>
      <c r="AO8">
        <f>(表格_new_data[[#This Row],[綁定率]]-表格_new_data[[#This Row],[綁定率_min]])/(表格_new_data[[#This Row],[綁定率_max]]-表格_new_data[[#This Row],[綁定率_min]])</f>
        <v>0.51944177751703025</v>
      </c>
      <c r="AP8">
        <f>(表格_new_data[[#This Row],[達成率]]-表格_new_data[[#This Row],[達成率_min]])/(表格_new_data[[#This Row],[達成率_max]]-表格_new_data[[#This Row],[達成率_min]])</f>
        <v>0.57954699717636837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0.86786464735083013</v>
      </c>
      <c r="AS8">
        <f>(表格_new_data[[#This Row],[出席率_last]]-表格_new_data[[#This Row],[出席率_last_min]])/(表格_new_data[[#This Row],[出席率_last_max]]-表格_new_data[[#This Row],[出席率_last_min]])</f>
        <v>0.35083209770528823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0.86786464735083013</v>
      </c>
      <c r="AV8">
        <f>(表格_new_data[[#This Row],[達成率_last]]-表格_new_data[[#This Row],[達成率_last_min]])/(表格_new_data[[#This Row],[達成率_last_max]]-表格_new_data[[#This Row],[達成率_last_min]])</f>
        <v>0.67138853845076996</v>
      </c>
    </row>
    <row r="9" spans="1:55" x14ac:dyDescent="0.25">
      <c r="A9" t="s">
        <v>32</v>
      </c>
      <c r="B9">
        <v>0.19372128637</v>
      </c>
      <c r="C9">
        <v>0.32806324110599999</v>
      </c>
      <c r="D9">
        <v>0.13253000000000001</v>
      </c>
      <c r="E9">
        <v>0.19372128637</v>
      </c>
      <c r="F9">
        <v>0.40315200000000001</v>
      </c>
      <c r="G9">
        <v>1306</v>
      </c>
      <c r="H9">
        <v>0.16771031853999999</v>
      </c>
      <c r="I9">
        <v>0.48051948051900001</v>
      </c>
      <c r="J9" s="8">
        <v>0.14527000000000001</v>
      </c>
      <c r="K9">
        <v>0.16771031853999999</v>
      </c>
      <c r="L9">
        <v>0.73482099999999995</v>
      </c>
      <c r="M9">
        <v>3673</v>
      </c>
      <c r="N9">
        <v>0</v>
      </c>
      <c r="O9">
        <v>3.1981279251E-2</v>
      </c>
      <c r="P9">
        <v>0.21951219512100001</v>
      </c>
      <c r="Q9">
        <v>0</v>
      </c>
      <c r="R9">
        <v>3.1981279251E-2</v>
      </c>
      <c r="S9">
        <v>0</v>
      </c>
      <c r="T9">
        <v>0.24967490246999999</v>
      </c>
      <c r="U9">
        <v>0.83333333333299997</v>
      </c>
      <c r="V9">
        <v>0.222222</v>
      </c>
      <c r="W9">
        <v>0.24967490246999999</v>
      </c>
      <c r="X9">
        <v>0.88396799999999998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0.33819300000000002</v>
      </c>
      <c r="AE9">
        <v>0.18708971553600001</v>
      </c>
      <c r="AF9">
        <v>0.79324055666000004</v>
      </c>
      <c r="AG9">
        <v>1</v>
      </c>
      <c r="AH9">
        <v>0.18708971553600001</v>
      </c>
      <c r="AI9">
        <v>1.545412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0.74297080790597803</v>
      </c>
      <c r="AM9">
        <f>(表格_new_data[[#This Row],[出席率]]-表格_new_data[[#This Row],[出席率_min]])/(表格_new_data[[#This Row],[出席率_max]]-表格_new_data[[#This Row],[出席率_min]])</f>
        <v>0.17684475041247097</v>
      </c>
      <c r="AN9">
        <f>(表格_new_data[[#This Row],[成交率]]-表格_new_data[[#This Row],[成交率_min]])/(表格_new_data[[#This Row],[成交率_max]]-表格_new_data[[#This Row],[成交率_min]])</f>
        <v>0.59638559638559641</v>
      </c>
      <c r="AO9">
        <f>(表格_new_data[[#This Row],[綁定率]]-表格_new_data[[#This Row],[綁定率_min]])/(表格_new_data[[#This Row],[綁定率_max]]-表格_new_data[[#This Row],[綁定率_min]])</f>
        <v>0.74297080790597803</v>
      </c>
      <c r="AP9">
        <f>(表格_new_data[[#This Row],[達成率]]-表格_new_data[[#This Row],[達成率_min]])/(表格_new_data[[#This Row],[達成率_max]]-表格_new_data[[#This Row],[達成率_min]])</f>
        <v>0.45607080799304955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0.89269211630358314</v>
      </c>
      <c r="AS9">
        <f>(表格_new_data[[#This Row],[出席率_last]]-表格_new_data[[#This Row],[出席率_last_min]])/(表格_new_data[[#This Row],[出席率_last_max]]-表格_new_data[[#This Row],[出席率_last_min]])</f>
        <v>0.41005224542538232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0.89269211630358314</v>
      </c>
      <c r="AV9">
        <f>(表格_new_data[[#This Row],[達成率_last]]-表格_new_data[[#This Row],[達成率_last_min]])/(表格_new_data[[#This Row],[達成率_last_max]]-表格_new_data[[#This Row],[達成率_last_min]])</f>
        <v>0.32854685024009722</v>
      </c>
    </row>
    <row r="10" spans="1:55" x14ac:dyDescent="0.25">
      <c r="A10" t="s">
        <v>33</v>
      </c>
      <c r="B10">
        <v>4.3478260869000002E-2</v>
      </c>
      <c r="C10">
        <v>0.6</v>
      </c>
      <c r="D10">
        <v>0</v>
      </c>
      <c r="E10">
        <v>4.3478260869000002E-2</v>
      </c>
      <c r="F10">
        <v>0</v>
      </c>
      <c r="G10">
        <v>115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0.78144899999999995</v>
      </c>
      <c r="M10">
        <v>1106</v>
      </c>
      <c r="N10">
        <v>0</v>
      </c>
      <c r="O10">
        <v>3.1981279251E-2</v>
      </c>
      <c r="P10">
        <v>0.21951219512100001</v>
      </c>
      <c r="Q10">
        <v>0</v>
      </c>
      <c r="R10">
        <v>3.1981279251E-2</v>
      </c>
      <c r="S10">
        <v>0</v>
      </c>
      <c r="T10">
        <v>0.24967490246999999</v>
      </c>
      <c r="U10">
        <v>0.83333333333299997</v>
      </c>
      <c r="V10">
        <v>0.222222</v>
      </c>
      <c r="W10">
        <v>0.24967490246999999</v>
      </c>
      <c r="X10">
        <v>0.88396799999999998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0.33819300000000002</v>
      </c>
      <c r="AE10">
        <v>0.18708971553600001</v>
      </c>
      <c r="AF10">
        <v>0.79324055666000004</v>
      </c>
      <c r="AG10">
        <v>1</v>
      </c>
      <c r="AH10">
        <v>0.18708971553600001</v>
      </c>
      <c r="AI10">
        <v>1.545412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5.2812670614765904E-2</v>
      </c>
      <c r="AM10">
        <f>(表格_new_data[[#This Row],[出席率]]-表格_new_data[[#This Row],[出席率_min]])/(表格_new_data[[#This Row],[出席率_max]]-表格_new_data[[#This Row],[出席率_min]])</f>
        <v>0.61986754966979984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5.2812670614765904E-2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9.4213666107181751E-2</v>
      </c>
      <c r="AS10">
        <f>(表格_new_data[[#This Row],[出席率_last]]-表格_new_data[[#This Row],[出席率_last_min]])/(表格_new_data[[#This Row],[出席率_last_max]]-表格_new_data[[#This Row],[出席率_last_min]])</f>
        <v>0.1565717149015137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9.4213666107181751E-2</v>
      </c>
      <c r="AV10">
        <f>(表格_new_data[[#This Row],[達成率_last]]-表格_new_data[[#This Row],[達成率_last_min]])/(表格_new_data[[#This Row],[達成率_last_max]]-表格_new_data[[#This Row],[達成率_last_min]])</f>
        <v>0.3671711594996433</v>
      </c>
    </row>
    <row r="11" spans="1:55" x14ac:dyDescent="0.25">
      <c r="A11" t="s">
        <v>34</v>
      </c>
      <c r="B11">
        <v>3.1981279251E-2</v>
      </c>
      <c r="C11">
        <v>0.21951219512100001</v>
      </c>
      <c r="D11">
        <v>0.222222</v>
      </c>
      <c r="E11">
        <v>3.1981279251E-2</v>
      </c>
      <c r="F11">
        <v>0.53954400000000002</v>
      </c>
      <c r="G11">
        <v>1282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0.78523500000000002</v>
      </c>
      <c r="M11">
        <v>1819</v>
      </c>
      <c r="N11">
        <v>0</v>
      </c>
      <c r="O11">
        <v>3.1981279251E-2</v>
      </c>
      <c r="P11">
        <v>0.21951219512100001</v>
      </c>
      <c r="Q11">
        <v>0</v>
      </c>
      <c r="R11">
        <v>3.1981279251E-2</v>
      </c>
      <c r="S11">
        <v>0</v>
      </c>
      <c r="T11">
        <v>0.24967490246999999</v>
      </c>
      <c r="U11">
        <v>0.83333333333299997</v>
      </c>
      <c r="V11">
        <v>0.222222</v>
      </c>
      <c r="W11">
        <v>0.24967490246999999</v>
      </c>
      <c r="X11">
        <v>0.88396799999999998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0.33819300000000002</v>
      </c>
      <c r="AE11">
        <v>0.18708971553600001</v>
      </c>
      <c r="AF11">
        <v>0.79324055666000004</v>
      </c>
      <c r="AG11">
        <v>1</v>
      </c>
      <c r="AH11">
        <v>0.18708971553600001</v>
      </c>
      <c r="AI11">
        <v>1.545412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0</v>
      </c>
      <c r="AM11">
        <f>(表格_new_data[[#This Row],[出席率]]-表格_new_data[[#This Row],[出席率_min]])/(表格_new_data[[#This Row],[出席率_max]]-表格_new_data[[#This Row],[出席率_min]])</f>
        <v>0</v>
      </c>
      <c r="AN11">
        <f>(表格_new_data[[#This Row],[成交率]]-表格_new_data[[#This Row],[成交率_min]])/(表格_new_data[[#This Row],[成交率_max]]-表格_new_data[[#This Row],[成交率_min]])</f>
        <v>1</v>
      </c>
      <c r="AO11">
        <f>(表格_new_data[[#This Row],[綁定率]]-表格_new_data[[#This Row],[綁定率_min]])/(表格_new_data[[#This Row],[綁定率_max]]-表格_new_data[[#This Row],[綁定率_min]])</f>
        <v>0</v>
      </c>
      <c r="AP11">
        <f>(表格_new_data[[#This Row],[達成率]]-表格_new_data[[#This Row],[達成率_min]])/(表格_new_data[[#This Row],[達成率_max]]-表格_new_data[[#This Row],[達成率_min]])</f>
        <v>0.61036598609904436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0.46023208124047621</v>
      </c>
      <c r="AS11">
        <f>(表格_new_data[[#This Row],[出席率_last]]-表格_new_data[[#This Row],[出席率_last_min]])/(表格_new_data[[#This Row],[出席率_last_max]]-表格_new_data[[#This Row],[出席率_last_min]])</f>
        <v>0.48730984138288153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0.46023208124047621</v>
      </c>
      <c r="AV11">
        <f>(表格_new_data[[#This Row],[達成率_last]]-表格_new_data[[#This Row],[達成率_last_min]])/(表格_new_data[[#This Row],[達成率_last_max]]-表格_new_data[[#This Row],[達成率_last_min]])</f>
        <v>0.37030729304293586</v>
      </c>
    </row>
    <row r="12" spans="1:55" x14ac:dyDescent="0.25">
      <c r="A12" t="s">
        <v>35</v>
      </c>
      <c r="B12">
        <v>0.24967490246999999</v>
      </c>
      <c r="C12">
        <v>0.36458333333300003</v>
      </c>
      <c r="D12">
        <v>0.157142</v>
      </c>
      <c r="E12">
        <v>0.24967490246999999</v>
      </c>
      <c r="F12">
        <v>0.88396799999999998</v>
      </c>
      <c r="G12">
        <v>769</v>
      </c>
      <c r="H12">
        <v>0.168234064785</v>
      </c>
      <c r="I12">
        <v>0.38509316770099999</v>
      </c>
      <c r="J12" s="8">
        <v>0.12903200000000001</v>
      </c>
      <c r="K12">
        <v>0.168234064785</v>
      </c>
      <c r="L12">
        <v>0.65729000000000004</v>
      </c>
      <c r="M12">
        <v>1914</v>
      </c>
      <c r="N12">
        <v>0</v>
      </c>
      <c r="O12">
        <v>3.1981279251E-2</v>
      </c>
      <c r="P12">
        <v>0.21951219512100001</v>
      </c>
      <c r="Q12">
        <v>0</v>
      </c>
      <c r="R12">
        <v>3.1981279251E-2</v>
      </c>
      <c r="S12">
        <v>0</v>
      </c>
      <c r="T12">
        <v>0.24967490246999999</v>
      </c>
      <c r="U12">
        <v>0.83333333333299997</v>
      </c>
      <c r="V12">
        <v>0.222222</v>
      </c>
      <c r="W12">
        <v>0.24967490246999999</v>
      </c>
      <c r="X12">
        <v>0.88396799999999998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0.33819300000000002</v>
      </c>
      <c r="AE12">
        <v>0.18708971553600001</v>
      </c>
      <c r="AF12">
        <v>0.79324055666000004</v>
      </c>
      <c r="AG12">
        <v>1</v>
      </c>
      <c r="AH12">
        <v>0.18708971553600001</v>
      </c>
      <c r="AI12">
        <v>1.545412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0.23634105960341775</v>
      </c>
      <c r="AN12">
        <f>(表格_new_data[[#This Row],[成交率]]-表格_new_data[[#This Row],[成交率_min]])/(表格_new_data[[#This Row],[成交率_max]]-表格_new_data[[#This Row],[成交率_min]])</f>
        <v>0.7071397071397072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1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0.89559221175838477</v>
      </c>
      <c r="AS12">
        <f>(表格_new_data[[#This Row],[出席率_last]]-表格_new_data[[#This Row],[出席率_last_min]])/(表格_new_data[[#This Row],[出席率_last_max]]-表格_new_data[[#This Row],[出席率_last_min]])</f>
        <v>0.2300306758240705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0.89559221175838477</v>
      </c>
      <c r="AV12">
        <f>(表格_new_data[[#This Row],[達成率_last]]-表格_new_data[[#This Row],[達成率_last_min]])/(表格_new_data[[#This Row],[達成率_last_max]]-表格_new_data[[#This Row],[達成率_last_min]])</f>
        <v>0.26432403731220266</v>
      </c>
    </row>
    <row r="13" spans="1:55" x14ac:dyDescent="0.25">
      <c r="A13" t="s">
        <v>36</v>
      </c>
      <c r="B13">
        <v>9.7916666666000005E-2</v>
      </c>
      <c r="C13">
        <v>0.35106382978700001</v>
      </c>
      <c r="D13">
        <v>0.18181800000000001</v>
      </c>
      <c r="E13">
        <v>9.7916666666000005E-2</v>
      </c>
      <c r="F13">
        <v>0.68245900000000004</v>
      </c>
      <c r="G13">
        <v>960</v>
      </c>
      <c r="H13">
        <v>8.0550098230999997E-2</v>
      </c>
      <c r="I13">
        <v>0.44715447154400001</v>
      </c>
      <c r="J13" s="8">
        <v>9.0909000000000004E-2</v>
      </c>
      <c r="K13">
        <v>8.0550098230999997E-2</v>
      </c>
      <c r="L13">
        <v>0.42294799999999999</v>
      </c>
      <c r="M13">
        <v>1527</v>
      </c>
      <c r="N13">
        <v>0</v>
      </c>
      <c r="O13">
        <v>3.1981279251E-2</v>
      </c>
      <c r="P13">
        <v>0.21951219512100001</v>
      </c>
      <c r="Q13">
        <v>0</v>
      </c>
      <c r="R13">
        <v>3.1981279251E-2</v>
      </c>
      <c r="S13">
        <v>0</v>
      </c>
      <c r="T13">
        <v>0.24967490246999999</v>
      </c>
      <c r="U13">
        <v>0.83333333333299997</v>
      </c>
      <c r="V13">
        <v>0.222222</v>
      </c>
      <c r="W13">
        <v>0.24967490246999999</v>
      </c>
      <c r="X13">
        <v>0.88396799999999998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0.33819300000000002</v>
      </c>
      <c r="AE13">
        <v>0.18708971553600001</v>
      </c>
      <c r="AF13">
        <v>0.79324055666000004</v>
      </c>
      <c r="AG13">
        <v>1</v>
      </c>
      <c r="AH13">
        <v>0.18708971553600001</v>
      </c>
      <c r="AI13">
        <v>1.545412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0.30288157475641325</v>
      </c>
      <c r="AM13">
        <f>(表格_new_data[[#This Row],[出席率]]-表格_new_data[[#This Row],[出席率_min]])/(表格_new_data[[#This Row],[出席率_max]]-表格_new_data[[#This Row],[出席率_min]])</f>
        <v>0.21431590813114851</v>
      </c>
      <c r="AN13">
        <f>(表格_new_data[[#This Row],[成交率]]-表格_new_data[[#This Row],[成交率_min]])/(表格_new_data[[#This Row],[成交率_max]]-表格_new_data[[#This Row],[成交率_min]])</f>
        <v>0.81818181818181823</v>
      </c>
      <c r="AO13">
        <f>(表格_new_data[[#This Row],[綁定率]]-表格_new_data[[#This Row],[綁定率_min]])/(表格_new_data[[#This Row],[綁定率_max]]-表格_new_data[[#This Row],[綁定率_min]])</f>
        <v>0.30288157475641325</v>
      </c>
      <c r="AP13">
        <f>(表格_new_data[[#This Row],[達成率]]-表格_new_data[[#This Row],[達成率_min]])/(表格_new_data[[#This Row],[達成率_max]]-表格_new_data[[#This Row],[達成率_min]])</f>
        <v>0.77204039060237484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0.41006725517902265</v>
      </c>
      <c r="AS13">
        <f>(表格_new_data[[#This Row],[出席率_last]]-表格_new_data[[#This Row],[出席率_last_min]])/(表格_new_data[[#This Row],[出席率_last_max]]-表格_new_data[[#This Row],[出席率_last_min]])</f>
        <v>0.34710921526873167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0.41006725517902265</v>
      </c>
      <c r="AV13">
        <f>(表格_new_data[[#This Row],[達成率_last]]-表格_new_data[[#This Row],[達成率_last_min]])/(表格_new_data[[#This Row],[達成率_last_max]]-表格_new_data[[#This Row],[達成率_last_min]])</f>
        <v>7.0206814173733159E-2</v>
      </c>
    </row>
    <row r="14" spans="1:55" x14ac:dyDescent="0.25">
      <c r="A14" t="s">
        <v>37</v>
      </c>
      <c r="B14">
        <v>0.190414507772</v>
      </c>
      <c r="C14">
        <v>0.48979591836699998</v>
      </c>
      <c r="D14">
        <v>9.7222000000000003E-2</v>
      </c>
      <c r="E14">
        <v>0.190414507772</v>
      </c>
      <c r="F14">
        <v>0.51193900000000003</v>
      </c>
      <c r="G14">
        <v>772</v>
      </c>
      <c r="H14">
        <v>0.14705882352899999</v>
      </c>
      <c r="I14">
        <v>0.62127659574399996</v>
      </c>
      <c r="J14" s="8">
        <v>0.164383</v>
      </c>
      <c r="K14">
        <v>0.14705882352899999</v>
      </c>
      <c r="L14">
        <v>0.90556199999999998</v>
      </c>
      <c r="M14">
        <v>1598</v>
      </c>
      <c r="N14">
        <v>0</v>
      </c>
      <c r="O14">
        <v>3.1981279251E-2</v>
      </c>
      <c r="P14">
        <v>0.21951219512100001</v>
      </c>
      <c r="Q14">
        <v>0</v>
      </c>
      <c r="R14">
        <v>3.1981279251E-2</v>
      </c>
      <c r="S14">
        <v>0</v>
      </c>
      <c r="T14">
        <v>0.24967490246999999</v>
      </c>
      <c r="U14">
        <v>0.83333333333299997</v>
      </c>
      <c r="V14">
        <v>0.222222</v>
      </c>
      <c r="W14">
        <v>0.24967490246999999</v>
      </c>
      <c r="X14">
        <v>0.88396799999999998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0.33819300000000002</v>
      </c>
      <c r="AE14">
        <v>0.18708971553600001</v>
      </c>
      <c r="AF14">
        <v>0.79324055666000004</v>
      </c>
      <c r="AG14">
        <v>1</v>
      </c>
      <c r="AH14">
        <v>0.18708971553600001</v>
      </c>
      <c r="AI14">
        <v>1.545412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0.72778075066358749</v>
      </c>
      <c r="AM14">
        <f>(表格_new_data[[#This Row],[出席率]]-表格_new_data[[#This Row],[出席率_min]])/(表格_new_data[[#This Row],[出席率_max]]-表格_new_data[[#This Row],[出席率_min]])</f>
        <v>0.44032977429436465</v>
      </c>
      <c r="AN14">
        <f>(表格_new_data[[#This Row],[成交率]]-表格_new_data[[#This Row],[成交率_min]])/(表格_new_data[[#This Row],[成交率_max]]-表格_new_data[[#This Row],[成交率_min]])</f>
        <v>0.43749943749943748</v>
      </c>
      <c r="AO14">
        <f>(表格_new_data[[#This Row],[綁定率]]-表格_new_data[[#This Row],[綁定率_min]])/(表格_new_data[[#This Row],[綁定率_max]]-表格_new_data[[#This Row],[綁定率_min]])</f>
        <v>0.72778075066358749</v>
      </c>
      <c r="AP14">
        <f>(表格_new_data[[#This Row],[達成率]]-表格_new_data[[#This Row],[達成率_min]])/(表格_new_data[[#This Row],[達成率_max]]-表格_new_data[[#This Row],[達成率_min]])</f>
        <v>0.57913748008977706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0.77834035266228285</v>
      </c>
      <c r="AS14">
        <f>(表格_new_data[[#This Row],[出席率_last]]-表格_new_data[[#This Row],[出席率_last_min]])/(表格_new_data[[#This Row],[出席率_last_max]]-表格_new_data[[#This Row],[出席率_last_min]])</f>
        <v>0.67559029323495368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0.77834035266228285</v>
      </c>
      <c r="AV14">
        <f>(表格_new_data[[#This Row],[達成率_last]]-表格_new_data[[#This Row],[達成率_last_min]])/(表格_new_data[[#This Row],[達成率_last_max]]-表格_new_data[[#This Row],[達成率_last_min]])</f>
        <v>0.46998017758169808</v>
      </c>
    </row>
    <row r="15" spans="1:55" x14ac:dyDescent="0.25">
      <c r="A15" t="s">
        <v>38</v>
      </c>
      <c r="B15">
        <v>0.16404886561900001</v>
      </c>
      <c r="C15">
        <v>0.44680851063799998</v>
      </c>
      <c r="D15">
        <v>9.5238000000000003E-2</v>
      </c>
      <c r="E15">
        <v>0.16404886561900001</v>
      </c>
      <c r="F15">
        <v>0.60467400000000004</v>
      </c>
      <c r="G15">
        <v>573</v>
      </c>
      <c r="H15">
        <v>0.11309523809499999</v>
      </c>
      <c r="I15">
        <v>0.49707602339099999</v>
      </c>
      <c r="J15" s="8">
        <v>0.17646999999999999</v>
      </c>
      <c r="K15">
        <v>0.11309523809499999</v>
      </c>
      <c r="L15">
        <v>0.77051899999999995</v>
      </c>
      <c r="M15">
        <v>1512</v>
      </c>
      <c r="N15">
        <v>0</v>
      </c>
      <c r="O15">
        <v>3.1981279251E-2</v>
      </c>
      <c r="P15">
        <v>0.21951219512100001</v>
      </c>
      <c r="Q15">
        <v>0</v>
      </c>
      <c r="R15">
        <v>3.1981279251E-2</v>
      </c>
      <c r="S15">
        <v>0</v>
      </c>
      <c r="T15">
        <v>0.24967490246999999</v>
      </c>
      <c r="U15">
        <v>0.83333333333299997</v>
      </c>
      <c r="V15">
        <v>0.222222</v>
      </c>
      <c r="W15">
        <v>0.24967490246999999</v>
      </c>
      <c r="X15">
        <v>0.88396799999999998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0.33819300000000002</v>
      </c>
      <c r="AE15">
        <v>0.18708971553600001</v>
      </c>
      <c r="AF15">
        <v>0.79324055666000004</v>
      </c>
      <c r="AG15">
        <v>1</v>
      </c>
      <c r="AH15">
        <v>0.18708971553600001</v>
      </c>
      <c r="AI15">
        <v>1.545412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0.60666722531941086</v>
      </c>
      <c r="AM15">
        <f>(表格_new_data[[#This Row],[出席率]]-表格_new_data[[#This Row],[出席率_min]])/(表格_new_data[[#This Row],[出席率_max]]-表格_new_data[[#This Row],[出席率_min]])</f>
        <v>0.37029730872268679</v>
      </c>
      <c r="AN15">
        <f>(表格_new_data[[#This Row],[成交率]]-表格_new_data[[#This Row],[成交率_min]])/(表格_new_data[[#This Row],[成交率_max]]-表格_new_data[[#This Row],[成交率_min]])</f>
        <v>0.4285714285714286</v>
      </c>
      <c r="AO15">
        <f>(表格_new_data[[#This Row],[綁定率]]-表格_new_data[[#This Row],[綁定率_min]])/(表格_new_data[[#This Row],[綁定率_max]]-表格_new_data[[#This Row],[綁定率_min]])</f>
        <v>0.60666722531941086</v>
      </c>
      <c r="AP15">
        <f>(表格_new_data[[#This Row],[達成率]]-表格_new_data[[#This Row],[達成率_min]])/(表格_new_data[[#This Row],[達成率_max]]-表格_new_data[[#This Row],[達成率_min]])</f>
        <v>0.68404512380538673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0.59027668502508879</v>
      </c>
      <c r="AS15">
        <f>(表格_new_data[[#This Row],[出席率_last]]-表格_new_data[[#This Row],[出席率_last_min]])/(表格_new_data[[#This Row],[出席率_last_max]]-表格_new_data[[#This Row],[出席率_last_min]])</f>
        <v>0.4412861341398443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0.59027668502508879</v>
      </c>
      <c r="AV15">
        <f>(表格_new_data[[#This Row],[達成率_last]]-表格_new_data[[#This Row],[達成率_last_min]])/(表格_new_data[[#This Row],[達成率_last_max]]-表格_new_data[[#This Row],[達成率_last_min]])</f>
        <v>0.35811729271987924</v>
      </c>
    </row>
    <row r="16" spans="1:55" x14ac:dyDescent="0.25">
      <c r="A16" t="s">
        <v>39</v>
      </c>
      <c r="B16">
        <v>5.8711399161000002E-2</v>
      </c>
      <c r="C16">
        <v>0.357142857142</v>
      </c>
      <c r="D16">
        <v>0.127272</v>
      </c>
      <c r="E16">
        <v>5.8711399161000002E-2</v>
      </c>
      <c r="F16">
        <v>0.59763999999999995</v>
      </c>
      <c r="G16">
        <v>2623</v>
      </c>
      <c r="H16">
        <v>6.9676501954999998E-2</v>
      </c>
      <c r="I16">
        <v>0.436224489795</v>
      </c>
      <c r="J16" s="8">
        <v>0.11695899999999999</v>
      </c>
      <c r="K16">
        <v>6.9676501954999998E-2</v>
      </c>
      <c r="L16">
        <v>0.68301999999999996</v>
      </c>
      <c r="M16">
        <v>5626</v>
      </c>
      <c r="N16">
        <v>0</v>
      </c>
      <c r="O16">
        <v>3.1981279251E-2</v>
      </c>
      <c r="P16">
        <v>0.21951219512100001</v>
      </c>
      <c r="Q16">
        <v>0</v>
      </c>
      <c r="R16">
        <v>3.1981279251E-2</v>
      </c>
      <c r="S16">
        <v>0</v>
      </c>
      <c r="T16">
        <v>0.24967490246999999</v>
      </c>
      <c r="U16">
        <v>0.83333333333299997</v>
      </c>
      <c r="V16">
        <v>0.222222</v>
      </c>
      <c r="W16">
        <v>0.24967490246999999</v>
      </c>
      <c r="X16">
        <v>0.88396799999999998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0.33819300000000002</v>
      </c>
      <c r="AE16">
        <v>0.18708971553600001</v>
      </c>
      <c r="AF16">
        <v>0.79324055666000004</v>
      </c>
      <c r="AG16">
        <v>1</v>
      </c>
      <c r="AH16">
        <v>0.18708971553600001</v>
      </c>
      <c r="AI16">
        <v>1.545412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0.12278779467559083</v>
      </c>
      <c r="AM16">
        <f>(表格_new_data[[#This Row],[出席率]]-表格_new_data[[#This Row],[出席率_min]])/(表格_new_data[[#This Row],[出席率_max]]-表格_new_data[[#This Row],[出席率_min]])</f>
        <v>0.22421948912007891</v>
      </c>
      <c r="AN16">
        <f>(表格_new_data[[#This Row],[成交率]]-表格_new_data[[#This Row],[成交率_min]])/(表格_new_data[[#This Row],[成交率_max]]-表格_new_data[[#This Row],[成交率_min]])</f>
        <v>0.57272457272457267</v>
      </c>
      <c r="AO16">
        <f>(表格_new_data[[#This Row],[綁定率]]-表格_new_data[[#This Row],[綁定率_min]])/(表格_new_data[[#This Row],[綁定率_max]]-表格_new_data[[#This Row],[綁定率_min]])</f>
        <v>0.12278779467559083</v>
      </c>
      <c r="AP16">
        <f>(表格_new_data[[#This Row],[達成率]]-表格_new_data[[#This Row],[達成率_min]])/(表格_new_data[[#This Row],[達成率_max]]-表格_new_data[[#This Row],[達成率_min]])</f>
        <v>0.67608782218360841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0.34985781704286006</v>
      </c>
      <c r="AS16">
        <f>(表格_new_data[[#This Row],[出席率_last]]-表格_new_data[[#This Row],[出席率_last_min]])/(表格_new_data[[#This Row],[出席率_last_max]]-表格_new_data[[#This Row],[出席率_last_min]])</f>
        <v>0.32648982411692845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0.34985781704286006</v>
      </c>
      <c r="AV16">
        <f>(表格_new_data[[#This Row],[達成率_last]]-表格_new_data[[#This Row],[達成率_last_min]])/(表格_new_data[[#This Row],[達成率_last_max]]-表格_new_data[[#This Row],[達成率_last_min]])</f>
        <v>0.28563748582485854</v>
      </c>
    </row>
    <row r="17" spans="1:48" x14ac:dyDescent="0.25">
      <c r="A17" t="s">
        <v>40</v>
      </c>
      <c r="B17">
        <v>7.1610323517999994E-2</v>
      </c>
      <c r="C17">
        <v>0.42639593908599999</v>
      </c>
      <c r="D17">
        <v>0.15476100000000001</v>
      </c>
      <c r="E17">
        <v>7.1610323517999994E-2</v>
      </c>
      <c r="F17">
        <v>0.59581700000000004</v>
      </c>
      <c r="G17">
        <v>2751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0.70263900000000001</v>
      </c>
      <c r="M17">
        <v>4245</v>
      </c>
      <c r="N17">
        <v>0</v>
      </c>
      <c r="O17">
        <v>3.1981279251E-2</v>
      </c>
      <c r="P17">
        <v>0.21951219512100001</v>
      </c>
      <c r="Q17">
        <v>0</v>
      </c>
      <c r="R17">
        <v>3.1981279251E-2</v>
      </c>
      <c r="S17">
        <v>0</v>
      </c>
      <c r="T17">
        <v>0.24967490246999999</v>
      </c>
      <c r="U17">
        <v>0.83333333333299997</v>
      </c>
      <c r="V17">
        <v>0.222222</v>
      </c>
      <c r="W17">
        <v>0.24967490246999999</v>
      </c>
      <c r="X17">
        <v>0.88396799999999998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0.33819300000000002</v>
      </c>
      <c r="AE17">
        <v>0.18708971553600001</v>
      </c>
      <c r="AF17">
        <v>0.79324055666000004</v>
      </c>
      <c r="AG17">
        <v>1</v>
      </c>
      <c r="AH17">
        <v>0.18708971553600001</v>
      </c>
      <c r="AI17">
        <v>1.545412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0.18204044602231245</v>
      </c>
      <c r="AM17">
        <f>(表格_new_data[[#This Row],[出席率]]-表格_new_data[[#This Row],[出席率_min]])/(表格_new_data[[#This Row],[出席率_max]]-表格_new_data[[#This Row],[出席率_min]])</f>
        <v>0.33704239083005805</v>
      </c>
      <c r="AN17">
        <f>(表格_new_data[[#This Row],[成交率]]-表格_new_data[[#This Row],[成交率_min]])/(表格_new_data[[#This Row],[成交率_max]]-表格_new_data[[#This Row],[成交率_min]])</f>
        <v>0.69642519642519651</v>
      </c>
      <c r="AO17">
        <f>(表格_new_data[[#This Row],[綁定率]]-表格_new_data[[#This Row],[綁定率_min]])/(表格_new_data[[#This Row],[綁定率_max]]-表格_new_data[[#This Row],[綁定率_min]])</f>
        <v>0.18204044602231245</v>
      </c>
      <c r="AP17">
        <f>(表格_new_data[[#This Row],[達成率]]-表格_new_data[[#This Row],[達成率_min]])/(表格_new_data[[#This Row],[達成率_max]]-表格_new_data[[#This Row],[達成率_min]])</f>
        <v>0.67402553033593982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0.67755560065419274</v>
      </c>
      <c r="AS17">
        <f>(表格_new_data[[#This Row],[出席率_last]]-表格_new_data[[#This Row],[出席率_last_min]])/(表格_new_data[[#This Row],[出席率_last_max]]-表格_new_data[[#This Row],[出席率_last_min]])</f>
        <v>0.67269916444678057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0.67755560065419274</v>
      </c>
      <c r="AV17">
        <f>(表格_new_data[[#This Row],[達成率_last]]-表格_new_data[[#This Row],[達成率_last_min]])/(表格_new_data[[#This Row],[達成率_last_max]]-表格_new_data[[#This Row],[達成率_last_min]])</f>
        <v>0.3018888867719941</v>
      </c>
    </row>
    <row r="18" spans="1:48" x14ac:dyDescent="0.25">
      <c r="A18" t="s">
        <v>41</v>
      </c>
      <c r="B18">
        <v>5.7297297296999998E-2</v>
      </c>
      <c r="C18">
        <v>0.26415094339599998</v>
      </c>
      <c r="D18">
        <v>0</v>
      </c>
      <c r="E18">
        <v>5.7297297296999998E-2</v>
      </c>
      <c r="F18">
        <v>0</v>
      </c>
      <c r="G18">
        <v>925</v>
      </c>
      <c r="H18">
        <v>0.110019646365</v>
      </c>
      <c r="I18">
        <v>0.44196428571399998</v>
      </c>
      <c r="J18" s="8">
        <v>0.16161600000000001</v>
      </c>
      <c r="K18">
        <v>0.110019646365</v>
      </c>
      <c r="L18">
        <v>0.97433099999999995</v>
      </c>
      <c r="M18">
        <v>2036</v>
      </c>
      <c r="N18">
        <v>0</v>
      </c>
      <c r="O18">
        <v>3.1981279251E-2</v>
      </c>
      <c r="P18">
        <v>0.21951219512100001</v>
      </c>
      <c r="Q18">
        <v>0</v>
      </c>
      <c r="R18">
        <v>3.1981279251E-2</v>
      </c>
      <c r="S18">
        <v>0</v>
      </c>
      <c r="T18">
        <v>0.24967490246999999</v>
      </c>
      <c r="U18">
        <v>0.83333333333299997</v>
      </c>
      <c r="V18">
        <v>0.222222</v>
      </c>
      <c r="W18">
        <v>0.24967490246999999</v>
      </c>
      <c r="X18">
        <v>0.88396799999999998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0.33819300000000002</v>
      </c>
      <c r="AE18">
        <v>0.18708971553600001</v>
      </c>
      <c r="AF18">
        <v>0.79324055666000004</v>
      </c>
      <c r="AG18">
        <v>1</v>
      </c>
      <c r="AH18">
        <v>0.18708971553600001</v>
      </c>
      <c r="AI18">
        <v>1.545412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0.11629195964335648</v>
      </c>
      <c r="AM18">
        <f>(表格_new_data[[#This Row],[出席率]]-表格_new_data[[#This Row],[出席率_min]])/(表格_new_data[[#This Row],[出席率_max]]-表格_new_data[[#This Row],[出席率_min]])</f>
        <v>7.2722728977741319E-2</v>
      </c>
      <c r="AN18">
        <f>(表格_new_data[[#This Row],[成交率]]-表格_new_data[[#This Row],[成交率_min]])/(表格_new_data[[#This Row],[成交率_max]]-表格_new_data[[#This Row],[成交率_min]])</f>
        <v>0</v>
      </c>
      <c r="AO18">
        <f>(表格_new_data[[#This Row],[綁定率]]-表格_new_data[[#This Row],[綁定率_min]])/(表格_new_data[[#This Row],[綁定率_max]]-表格_new_data[[#This Row],[綁定率_min]])</f>
        <v>0.11629195964335648</v>
      </c>
      <c r="AP18">
        <f>(表格_new_data[[#This Row],[達成率]]-表格_new_data[[#This Row],[達成率_min]])/(表格_new_data[[#This Row],[達成率_max]]-表格_new_data[[#This Row],[達成率_min]])</f>
        <v>0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0.57324647300514708</v>
      </c>
      <c r="AS18">
        <f>(表格_new_data[[#This Row],[出席率_last]]-表格_new_data[[#This Row],[出席率_last_min]])/(表格_new_data[[#This Row],[出席率_last_max]]-表格_new_data[[#This Row],[出席率_last_min]])</f>
        <v>0.3373179389210737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0.57324647300514708</v>
      </c>
      <c r="AV18">
        <f>(表格_new_data[[#This Row],[達成率_last]]-表格_new_data[[#This Row],[達成率_last_min]])/(表格_new_data[[#This Row],[達成率_last_max]]-表格_new_data[[#This Row],[達成率_last_min]])</f>
        <v>0.52694498678367374</v>
      </c>
    </row>
    <row r="19" spans="1:48" x14ac:dyDescent="0.25">
      <c r="A19" t="s">
        <v>42</v>
      </c>
      <c r="B19">
        <v>5.1003344481000003E-2</v>
      </c>
      <c r="C19">
        <v>0.37704918032700002</v>
      </c>
      <c r="D19">
        <v>0.13043399999999999</v>
      </c>
      <c r="E19">
        <v>5.1003344481000003E-2</v>
      </c>
      <c r="F19">
        <v>0.20528199999999999</v>
      </c>
      <c r="G19">
        <v>1196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0.37730999999999998</v>
      </c>
      <c r="M19">
        <v>1029</v>
      </c>
      <c r="N19">
        <v>0</v>
      </c>
      <c r="O19">
        <v>3.1981279251E-2</v>
      </c>
      <c r="P19">
        <v>0.21951219512100001</v>
      </c>
      <c r="Q19">
        <v>0</v>
      </c>
      <c r="R19">
        <v>3.1981279251E-2</v>
      </c>
      <c r="S19">
        <v>0</v>
      </c>
      <c r="T19">
        <v>0.24967490246999999</v>
      </c>
      <c r="U19">
        <v>0.83333333333299997</v>
      </c>
      <c r="V19">
        <v>0.222222</v>
      </c>
      <c r="W19">
        <v>0.24967490246999999</v>
      </c>
      <c r="X19">
        <v>0.88396799999999998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0.33819300000000002</v>
      </c>
      <c r="AE19">
        <v>0.18708971553600001</v>
      </c>
      <c r="AF19">
        <v>0.79324055666000004</v>
      </c>
      <c r="AG19">
        <v>1</v>
      </c>
      <c r="AH19">
        <v>0.18708971553600001</v>
      </c>
      <c r="AI19">
        <v>1.545412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8.7379983615155268E-2</v>
      </c>
      <c r="AM19">
        <f>(表格_new_data[[#This Row],[出席率]]-表格_new_data[[#This Row],[出席率_min]])/(表格_new_data[[#This Row],[出席率_max]]-表格_new_data[[#This Row],[出席率_min]])</f>
        <v>0.25664965801746353</v>
      </c>
      <c r="AN19">
        <f>(表格_new_data[[#This Row],[成交率]]-表格_new_data[[#This Row],[成交率_min]])/(表格_new_data[[#This Row],[成交率_max]]-表格_new_data[[#This Row],[成交率_min]])</f>
        <v>0.5869535869535869</v>
      </c>
      <c r="AO19">
        <f>(表格_new_data[[#This Row],[綁定率]]-表格_new_data[[#This Row],[綁定率_min]])/(表格_new_data[[#This Row],[綁定率_max]]-表格_new_data[[#This Row],[綁定率_min]])</f>
        <v>8.7379983615155268E-2</v>
      </c>
      <c r="AP19">
        <f>(表格_new_data[[#This Row],[達成率]]-表格_new_data[[#This Row],[達成率_min]])/(表格_new_data[[#This Row],[達成率_max]]-表格_new_data[[#This Row],[達成率_min]])</f>
        <v>0.23222786345207067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0.10395424889306489</v>
      </c>
      <c r="AS19">
        <f>(表格_new_data[[#This Row],[出席率_last]]-表格_new_data[[#This Row],[出席率_last_min]])/(表格_new_data[[#This Row],[出席率_last_max]]-表格_new_data[[#This Row],[出席率_last_min]])</f>
        <v>0.44680221081812516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0.10395424889306489</v>
      </c>
      <c r="AV19">
        <f>(表格_new_data[[#This Row],[達成率_last]]-表格_new_data[[#This Row],[達成率_last_min]])/(表格_new_data[[#This Row],[達成率_last_max]]-表格_new_data[[#This Row],[達成率_last_min]])</f>
        <v>3.2402571530103452E-2</v>
      </c>
    </row>
    <row r="20" spans="1:48" x14ac:dyDescent="0.25">
      <c r="A20" t="s">
        <v>43</v>
      </c>
      <c r="B20">
        <v>0.21850899742900001</v>
      </c>
      <c r="C20">
        <v>0.423529411764</v>
      </c>
      <c r="D20">
        <v>0.13888800000000001</v>
      </c>
      <c r="E20">
        <v>0.21850899742900001</v>
      </c>
      <c r="F20">
        <v>0.61660000000000004</v>
      </c>
      <c r="G20">
        <v>389</v>
      </c>
      <c r="H20">
        <v>0.18708971553600001</v>
      </c>
      <c r="I20">
        <v>0.49122807017499998</v>
      </c>
      <c r="J20" s="8">
        <v>0.15476100000000001</v>
      </c>
      <c r="K20">
        <v>0.18708971553600001</v>
      </c>
      <c r="L20">
        <v>0.77799600000000002</v>
      </c>
      <c r="M20">
        <v>914</v>
      </c>
      <c r="N20">
        <v>0</v>
      </c>
      <c r="O20">
        <v>3.1981279251E-2</v>
      </c>
      <c r="P20">
        <v>0.21951219512100001</v>
      </c>
      <c r="Q20">
        <v>0</v>
      </c>
      <c r="R20">
        <v>3.1981279251E-2</v>
      </c>
      <c r="S20">
        <v>0</v>
      </c>
      <c r="T20">
        <v>0.24967490246999999</v>
      </c>
      <c r="U20">
        <v>0.83333333333299997</v>
      </c>
      <c r="V20">
        <v>0.222222</v>
      </c>
      <c r="W20">
        <v>0.24967490246999999</v>
      </c>
      <c r="X20">
        <v>0.88396799999999998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0.33819300000000002</v>
      </c>
      <c r="AE20">
        <v>0.18708971553600001</v>
      </c>
      <c r="AF20">
        <v>0.79324055666000004</v>
      </c>
      <c r="AG20">
        <v>1</v>
      </c>
      <c r="AH20">
        <v>0.18708971553600001</v>
      </c>
      <c r="AI20">
        <v>1.545412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0.85683593033110095</v>
      </c>
      <c r="AM20">
        <f>(表格_new_data[[#This Row],[出席率]]-表格_new_data[[#This Row],[出席率_min]])/(表格_new_data[[#This Row],[出席率_max]]-表格_new_data[[#This Row],[出席率_min]])</f>
        <v>0.33237241916640714</v>
      </c>
      <c r="AN20">
        <f>(表格_new_data[[#This Row],[成交率]]-表格_new_data[[#This Row],[成交率_min]])/(表格_new_data[[#This Row],[成交率_max]]-表格_new_data[[#This Row],[成交率_min]])</f>
        <v>0.62499662499662501</v>
      </c>
      <c r="AO20">
        <f>(表格_new_data[[#This Row],[綁定率]]-表格_new_data[[#This Row],[綁定率_min]])/(表格_new_data[[#This Row],[綁定率_max]]-表格_new_data[[#This Row],[綁定率_min]])</f>
        <v>0.85683593033110095</v>
      </c>
      <c r="AP20">
        <f>(表格_new_data[[#This Row],[達成率]]-表格_new_data[[#This Row],[達成率_min]])/(表格_new_data[[#This Row],[達成率_max]]-表格_new_data[[#This Row],[達成率_min]])</f>
        <v>0.69753656240949902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0.43025398078705562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0.36431086654534095</v>
      </c>
    </row>
    <row r="21" spans="1:48" x14ac:dyDescent="0.25">
      <c r="A21" t="s">
        <v>44</v>
      </c>
      <c r="B21">
        <v>0.18147086914900001</v>
      </c>
      <c r="C21">
        <v>0.636842105263</v>
      </c>
      <c r="D21">
        <v>0.21487600000000001</v>
      </c>
      <c r="E21">
        <v>0.18147086914900001</v>
      </c>
      <c r="F21">
        <v>0.60238400000000003</v>
      </c>
      <c r="G21">
        <v>1047</v>
      </c>
      <c r="H21">
        <v>0.15840733314200001</v>
      </c>
      <c r="I21">
        <v>0.784810126582</v>
      </c>
      <c r="J21" s="8">
        <v>0.26958500000000002</v>
      </c>
      <c r="K21">
        <v>0.15840733314200001</v>
      </c>
      <c r="L21">
        <v>1.0220720000000001</v>
      </c>
      <c r="M21">
        <v>3491</v>
      </c>
      <c r="N21">
        <v>0</v>
      </c>
      <c r="O21">
        <v>3.1981279251E-2</v>
      </c>
      <c r="P21">
        <v>0.21951219512100001</v>
      </c>
      <c r="Q21">
        <v>0</v>
      </c>
      <c r="R21">
        <v>3.1981279251E-2</v>
      </c>
      <c r="S21">
        <v>0</v>
      </c>
      <c r="T21">
        <v>0.24967490246999999</v>
      </c>
      <c r="U21">
        <v>0.83333333333299997</v>
      </c>
      <c r="V21">
        <v>0.222222</v>
      </c>
      <c r="W21">
        <v>0.24967490246999999</v>
      </c>
      <c r="X21">
        <v>0.88396799999999998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0.33819300000000002</v>
      </c>
      <c r="AE21">
        <v>0.18708971553600001</v>
      </c>
      <c r="AF21">
        <v>0.79324055666000004</v>
      </c>
      <c r="AG21">
        <v>1</v>
      </c>
      <c r="AH21">
        <v>0.18708971553600001</v>
      </c>
      <c r="AI21">
        <v>1.545412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0.68669714660228398</v>
      </c>
      <c r="AM21">
        <f>(表格_new_data[[#This Row],[出席率]]-表格_new_data[[#This Row],[出席率_min]])/(表格_new_data[[#This Row],[出席率_max]]-表格_new_data[[#This Row],[出席率_min]])</f>
        <v>0.67988846287965998</v>
      </c>
      <c r="AN21">
        <f>(表格_new_data[[#This Row],[成交率]]-表格_new_data[[#This Row],[成交率_min]])/(表格_new_data[[#This Row],[成交率_max]]-表格_new_data[[#This Row],[成交率_min]])</f>
        <v>0.966942966942967</v>
      </c>
      <c r="AO21">
        <f>(表格_new_data[[#This Row],[綁定率]]-表格_new_data[[#This Row],[綁定率_min]])/(表格_new_data[[#This Row],[綁定率_max]]-表格_new_data[[#This Row],[綁定率_min]])</f>
        <v>0.68669714660228398</v>
      </c>
      <c r="AP21">
        <f>(表格_new_data[[#This Row],[達成率]]-表格_new_data[[#This Row],[達成率_min]])/(表格_new_data[[#This Row],[達成率_max]]-表格_new_data[[#This Row],[達成率_min]])</f>
        <v>0.68145453229076169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0.8411794879527581</v>
      </c>
      <c r="AS21">
        <f>(表格_new_data[[#This Row],[出席率_last]]-表格_new_data[[#This Row],[出席率_last_min]])/(表格_new_data[[#This Row],[出席率_last_max]]-表格_new_data[[#This Row],[出席率_last_min]])</f>
        <v>0.98409600863495372</v>
      </c>
      <c r="AT21">
        <f>(表格_new_data[[#This Row],[成交率_last]]-表格_new_data[[#This Row],[成交率_last_min]])/(表格_new_data[[#This Row],[成交率_last_max]]-表格_new_data[[#This Row],[成交率_last_min]])</f>
        <v>0.19654358034564198</v>
      </c>
      <c r="AU21">
        <f>(表格_new_data[[#This Row],[綁定率_last]]-表格_new_data[[#This Row],[綁定率_last_min]])/(表格_new_data[[#This Row],[綁定率_last_max]]-表格_new_data[[#This Row],[綁定率_last_min]])</f>
        <v>0.8411794879527581</v>
      </c>
      <c r="AV21">
        <f>(表格_new_data[[#This Row],[達成率_last]]-表格_new_data[[#This Row],[達成率_last_min]])/(表格_new_data[[#This Row],[達成率_last_max]]-表格_new_data[[#This Row],[達成率_last_min]])</f>
        <v>0.56649124972353826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0.71992818671400005</v>
      </c>
      <c r="C2">
        <v>0.59600997506200004</v>
      </c>
      <c r="D2">
        <v>0.125523</v>
      </c>
      <c r="E2">
        <v>0.71992818671400005</v>
      </c>
      <c r="F2">
        <v>0.61186399999999996</v>
      </c>
      <c r="G2">
        <v>29</v>
      </c>
      <c r="H2">
        <v>0.37089678510899998</v>
      </c>
      <c r="I2">
        <v>0.76277372262700005</v>
      </c>
      <c r="J2">
        <v>0.188995</v>
      </c>
      <c r="K2">
        <v>0.37089678510899998</v>
      </c>
      <c r="L2">
        <v>0.74424199999999996</v>
      </c>
      <c r="M2">
        <v>155</v>
      </c>
      <c r="N2">
        <v>1</v>
      </c>
      <c r="O2">
        <v>0.34782608695599998</v>
      </c>
      <c r="P2">
        <v>0</v>
      </c>
      <c r="Q2">
        <v>0</v>
      </c>
      <c r="R2">
        <v>0.34782608695599998</v>
      </c>
      <c r="S2">
        <v>0</v>
      </c>
      <c r="T2">
        <v>1</v>
      </c>
      <c r="U2">
        <v>1</v>
      </c>
      <c r="V2">
        <v>0.5</v>
      </c>
      <c r="W2">
        <v>1</v>
      </c>
      <c r="X2">
        <v>2.1357390000000001</v>
      </c>
      <c r="Y2">
        <v>1</v>
      </c>
      <c r="Z2">
        <v>0.17170111287699999</v>
      </c>
      <c r="AA2">
        <v>0.53968253968199997</v>
      </c>
      <c r="AB2">
        <v>0.117647</v>
      </c>
      <c r="AC2">
        <v>0.17170111287699999</v>
      </c>
      <c r="AD2">
        <v>0.42619099999999999</v>
      </c>
      <c r="AE2">
        <v>0.944444444444</v>
      </c>
      <c r="AF2">
        <v>1</v>
      </c>
      <c r="AG2">
        <v>0.66666599999999998</v>
      </c>
      <c r="AH2">
        <v>0.944444444444</v>
      </c>
      <c r="AI2">
        <v>2.774832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0.57055655296181029</v>
      </c>
      <c r="AM2">
        <f>(表格_mgm_data[[#This Row],[出席率]]-表格_mgm_data[[#This Row],[出席率_min]])/(表格_mgm_data[[#This Row],[出席率_max]]-表格_mgm_data[[#This Row],[出席率_min]])</f>
        <v>0.59600997506200004</v>
      </c>
      <c r="AN2">
        <f>(表格_mgm_data[[#This Row],[成交率]]-表格_mgm_data[[#This Row],[成交率_min]])/(表格_mgm_data[[#This Row],[成交率_max]]-表格_mgm_data[[#This Row],[成交率_min]])</f>
        <v>0.25104599999999999</v>
      </c>
      <c r="AO2">
        <f>(表格_mgm_data[[#This Row],[綁定率]]-表格_mgm_data[[#This Row],[綁定率_min]])/(表格_mgm_data[[#This Row],[綁定率_max]]-表格_mgm_data[[#This Row],[綁定率_min]])</f>
        <v>0.57055655296181029</v>
      </c>
      <c r="AP2">
        <f>(表格_mgm_data[[#This Row],[達成率]]-表格_mgm_data[[#This Row],[達成率_min]])/(表格_mgm_data[[#This Row],[達成率_max]]-表格_mgm_data[[#This Row],[達成率_min]])</f>
        <v>0.2864881898022183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0.25777727751860763</v>
      </c>
      <c r="AS2">
        <f>(表格_mgm_data[[#This Row],[出席率_last]]-表格_mgm_data[[#This Row],[出席率_last_min]])/(表格_mgm_data[[#This Row],[出席率_last_max]]-表格_mgm_data[[#This Row],[出席率_last_min]])</f>
        <v>0.48464636294891467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0.25777727751860763</v>
      </c>
      <c r="AV2">
        <f>(表格_mgm_data[[#This Row],[達成率_last]]-表格_mgm_data[[#This Row],[達成率_last_min]])/(表格_mgm_data[[#This Row],[達成率_last_max]]-表格_mgm_data[[#This Row],[達成率_last_min]])</f>
        <v>0.13541916367805892</v>
      </c>
      <c r="AX2" s="2" t="s">
        <v>21</v>
      </c>
      <c r="AY2">
        <f>VLOOKUP(戰力表!$C$1,mgm_this!$AK2:$AP25,2,FALSE)</f>
        <v>0.61666666666697334</v>
      </c>
      <c r="AZ2">
        <f>VLOOKUP(戰力表!$C$1,mgm_this!$AK2:$AP25,3,FALSE)</f>
        <v>0.5</v>
      </c>
      <c r="BA2">
        <f>VLOOKUP(戰力表!$C$1,mgm_this!$AK2:$AP25,4,FALSE)</f>
        <v>0</v>
      </c>
      <c r="BB2">
        <f>VLOOKUP(戰力表!$C$1,mgm_this!$AK2:$AP25,5,FALSE)</f>
        <v>0.61666666666697334</v>
      </c>
      <c r="BC2">
        <f>VLOOKUP(戰力表!$C$1,mgm_this!$AK2:$AP25,6,FALSE)</f>
        <v>0</v>
      </c>
    </row>
    <row r="3" spans="1:55" x14ac:dyDescent="0.25">
      <c r="A3" t="s">
        <v>26</v>
      </c>
      <c r="B3">
        <v>0.75</v>
      </c>
      <c r="C3">
        <v>0.5</v>
      </c>
      <c r="D3">
        <v>0</v>
      </c>
      <c r="E3">
        <v>0.75</v>
      </c>
      <c r="F3">
        <v>0</v>
      </c>
      <c r="G3">
        <v>8</v>
      </c>
      <c r="H3">
        <v>0.45</v>
      </c>
      <c r="I3">
        <v>0.88888888888799999</v>
      </c>
      <c r="J3">
        <v>0.25</v>
      </c>
      <c r="K3">
        <v>0.45</v>
      </c>
      <c r="L3">
        <v>1.3873359999999999</v>
      </c>
      <c r="M3">
        <v>20</v>
      </c>
      <c r="N3">
        <v>1</v>
      </c>
      <c r="O3">
        <v>0.34782608695599998</v>
      </c>
      <c r="P3">
        <v>0</v>
      </c>
      <c r="Q3">
        <v>0</v>
      </c>
      <c r="R3">
        <v>0.34782608695599998</v>
      </c>
      <c r="S3">
        <v>0</v>
      </c>
      <c r="T3">
        <v>1</v>
      </c>
      <c r="U3">
        <v>1</v>
      </c>
      <c r="V3">
        <v>0.5</v>
      </c>
      <c r="W3">
        <v>1</v>
      </c>
      <c r="X3">
        <v>2.1357390000000001</v>
      </c>
      <c r="Y3">
        <v>1</v>
      </c>
      <c r="Z3">
        <v>0.17170111287699999</v>
      </c>
      <c r="AA3">
        <v>0.53968253968199997</v>
      </c>
      <c r="AB3">
        <v>0.117647</v>
      </c>
      <c r="AC3">
        <v>0.17170111287699999</v>
      </c>
      <c r="AD3">
        <v>0.42619099999999999</v>
      </c>
      <c r="AE3">
        <v>0.944444444444</v>
      </c>
      <c r="AF3">
        <v>1</v>
      </c>
      <c r="AG3">
        <v>0.66666599999999998</v>
      </c>
      <c r="AH3">
        <v>0.944444444444</v>
      </c>
      <c r="AI3">
        <v>2.774832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0.61666666666697334</v>
      </c>
      <c r="AM3">
        <f>(表格_mgm_data[[#This Row],[出席率]]-表格_mgm_data[[#This Row],[出席率_min]])/(表格_mgm_data[[#This Row],[出席率_max]]-表格_mgm_data[[#This Row],[出席率_min]])</f>
        <v>0.5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0.61666666666697334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0.36014401645971411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0.36014401645971411</v>
      </c>
      <c r="AV3">
        <f>(表格_mgm_data[[#This Row],[達成率_last]]-表格_mgm_data[[#This Row],[達成率_last_min]])/(表格_mgm_data[[#This Row],[達成率_last_max]]-表格_mgm_data[[#This Row],[達成率_last_min]])</f>
        <v>0.4092345317994534</v>
      </c>
      <c r="AX3" s="2" t="s">
        <v>22</v>
      </c>
      <c r="AY3">
        <f>VLOOKUP(戰力表!$C$1,mgm_this!$AQ2:$AV25,2,FALSE)</f>
        <v>0.36014401645971411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0.36014401645971411</v>
      </c>
      <c r="BC3">
        <f>VLOOKUP(戰力表!$C$1,mgm_this!$AQ2:$AV25,6,FALSE)</f>
        <v>0.4092345317994534</v>
      </c>
    </row>
    <row r="4" spans="1:55" x14ac:dyDescent="0.25">
      <c r="A4" t="s">
        <v>27</v>
      </c>
      <c r="B4">
        <v>0.34782608695599998</v>
      </c>
      <c r="C4">
        <v>0.625</v>
      </c>
      <c r="D4">
        <v>0</v>
      </c>
      <c r="E4">
        <v>0.34782608695599998</v>
      </c>
      <c r="F4">
        <v>0</v>
      </c>
      <c r="G4">
        <v>23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1.197586</v>
      </c>
      <c r="M4">
        <v>74</v>
      </c>
      <c r="N4">
        <v>1</v>
      </c>
      <c r="O4">
        <v>0.34782608695599998</v>
      </c>
      <c r="P4">
        <v>0</v>
      </c>
      <c r="Q4">
        <v>0</v>
      </c>
      <c r="R4">
        <v>0.34782608695599998</v>
      </c>
      <c r="S4">
        <v>0</v>
      </c>
      <c r="T4">
        <v>1</v>
      </c>
      <c r="U4">
        <v>1</v>
      </c>
      <c r="V4">
        <v>0.5</v>
      </c>
      <c r="W4">
        <v>1</v>
      </c>
      <c r="X4">
        <v>2.1357390000000001</v>
      </c>
      <c r="Y4">
        <v>1</v>
      </c>
      <c r="Z4">
        <v>0.17170111287699999</v>
      </c>
      <c r="AA4">
        <v>0.53968253968199997</v>
      </c>
      <c r="AB4">
        <v>0.117647</v>
      </c>
      <c r="AC4">
        <v>0.17170111287699999</v>
      </c>
      <c r="AD4">
        <v>0.42619099999999999</v>
      </c>
      <c r="AE4">
        <v>0.944444444444</v>
      </c>
      <c r="AF4">
        <v>1</v>
      </c>
      <c r="AG4">
        <v>0.66666599999999998</v>
      </c>
      <c r="AH4">
        <v>0.944444444444</v>
      </c>
      <c r="AI4">
        <v>2.774832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</v>
      </c>
      <c r="AM4">
        <f>(表格_mgm_data[[#This Row],[出席率]]-表格_mgm_data[[#This Row],[出席率_min]])/(表格_mgm_data[[#This Row],[出席率_max]]-表格_mgm_data[[#This Row],[出席率_min]])</f>
        <v>0.625</v>
      </c>
      <c r="AN4">
        <f>(表格_mgm_data[[#This Row],[成交率]]-表格_mgm_data[[#This Row],[成交率_min]])/(表格_mgm_data[[#This Row],[成交率_max]]-表格_mgm_data[[#This Row],[成交率_min]])</f>
        <v>0</v>
      </c>
      <c r="AO4">
        <f>(表格_mgm_data[[#This Row],[綁定率]]-表格_mgm_data[[#This Row],[綁定率_min]])/(表格_mgm_data[[#This Row],[綁定率_max]]-表格_mgm_data[[#This Row],[綁定率_min]])</f>
        <v>0</v>
      </c>
      <c r="AP4">
        <f>(表格_mgm_data[[#This Row],[達成率]]-表格_mgm_data[[#This Row],[達成率_min]])/(表格_mgm_data[[#This Row],[達成率_max]]-表格_mgm_data[[#This Row],[達成率_min]])</f>
        <v>0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0.26745913818743866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0.26745913818743866</v>
      </c>
      <c r="AV4">
        <f>(表格_mgm_data[[#This Row],[達成率_last]]-表格_mgm_data[[#This Row],[達成率_last_min]])/(表格_mgm_data[[#This Row],[達成率_last_max]]-表格_mgm_data[[#This Row],[達成率_last_min]])</f>
        <v>0.32844312945230886</v>
      </c>
      <c r="AX4" s="2" t="s">
        <v>23</v>
      </c>
      <c r="AY4">
        <f>AL2</f>
        <v>0.57055655296181029</v>
      </c>
      <c r="AZ4">
        <f t="shared" ref="AZ4:BC4" si="0">AM2</f>
        <v>0.59600997506200004</v>
      </c>
      <c r="BA4">
        <f t="shared" si="0"/>
        <v>0.25104599999999999</v>
      </c>
      <c r="BB4">
        <f t="shared" si="0"/>
        <v>0.57055655296181029</v>
      </c>
      <c r="BC4">
        <f t="shared" si="0"/>
        <v>0.2864881898022183</v>
      </c>
    </row>
    <row r="5" spans="1:55" x14ac:dyDescent="0.25">
      <c r="A5" t="s">
        <v>28</v>
      </c>
      <c r="B5">
        <v>0.77500000000000002</v>
      </c>
      <c r="C5">
        <v>0.61290322580599998</v>
      </c>
      <c r="D5">
        <v>0</v>
      </c>
      <c r="E5">
        <v>0.77500000000000002</v>
      </c>
      <c r="F5">
        <v>0</v>
      </c>
      <c r="G5">
        <v>40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0.44058399999999998</v>
      </c>
      <c r="M5">
        <v>153</v>
      </c>
      <c r="N5">
        <v>1</v>
      </c>
      <c r="O5">
        <v>0.34782608695599998</v>
      </c>
      <c r="P5">
        <v>0</v>
      </c>
      <c r="Q5">
        <v>0</v>
      </c>
      <c r="R5">
        <v>0.34782608695599998</v>
      </c>
      <c r="S5">
        <v>0</v>
      </c>
      <c r="T5">
        <v>1</v>
      </c>
      <c r="U5">
        <v>1</v>
      </c>
      <c r="V5">
        <v>0.5</v>
      </c>
      <c r="W5">
        <v>1</v>
      </c>
      <c r="X5">
        <v>2.1357390000000001</v>
      </c>
      <c r="Y5">
        <v>1</v>
      </c>
      <c r="Z5">
        <v>0.17170111287699999</v>
      </c>
      <c r="AA5">
        <v>0.53968253968199997</v>
      </c>
      <c r="AB5">
        <v>0.117647</v>
      </c>
      <c r="AC5">
        <v>0.17170111287699999</v>
      </c>
      <c r="AD5">
        <v>0.42619099999999999</v>
      </c>
      <c r="AE5">
        <v>0.944444444444</v>
      </c>
      <c r="AF5">
        <v>1</v>
      </c>
      <c r="AG5">
        <v>0.66666599999999998</v>
      </c>
      <c r="AH5">
        <v>0.944444444444</v>
      </c>
      <c r="AI5">
        <v>2.774832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0.65500000000027603</v>
      </c>
      <c r="AM5">
        <f>(表格_mgm_data[[#This Row],[出席率]]-表格_mgm_data[[#This Row],[出席率_min]])/(表格_mgm_data[[#This Row],[出席率_max]]-表格_mgm_data[[#This Row],[出席率_min]])</f>
        <v>0.61290322580599998</v>
      </c>
      <c r="AN5">
        <f>(表格_mgm_data[[#This Row],[成交率]]-表格_mgm_data[[#This Row],[成交率_min]])/(表格_mgm_data[[#This Row],[成交率_max]]-表格_mgm_data[[#This Row],[成交率_min]])</f>
        <v>0</v>
      </c>
      <c r="AO5">
        <f>(表格_mgm_data[[#This Row],[綁定率]]-表格_mgm_data[[#This Row],[綁定率_min]])/(表格_mgm_data[[#This Row],[綁定率_max]]-表格_mgm_data[[#This Row],[綁定率_min]])</f>
        <v>0.65500000000027603</v>
      </c>
      <c r="AP5">
        <f>(表格_mgm_data[[#This Row],[達成率]]-表格_mgm_data[[#This Row],[達成率_min]])/(表格_mgm_data[[#This Row],[達成率_max]]-表格_mgm_data[[#This Row],[達成率_min]])</f>
        <v>0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0.16687621442491776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0.16687621442491776</v>
      </c>
      <c r="AV5">
        <f>(表格_mgm_data[[#This Row],[達成率_last]]-表格_mgm_data[[#This Row],[達成率_last_min]])/(表格_mgm_data[[#This Row],[達成率_last_max]]-表格_mgm_data[[#This Row],[達成率_last_min]])</f>
        <v>6.1282247904213506E-3</v>
      </c>
    </row>
    <row r="6" spans="1:55" x14ac:dyDescent="0.25">
      <c r="A6" t="s">
        <v>29</v>
      </c>
      <c r="B6">
        <v>0.79166666666600005</v>
      </c>
      <c r="C6">
        <v>0.57894736842100003</v>
      </c>
      <c r="D6">
        <v>9.0909000000000004E-2</v>
      </c>
      <c r="E6">
        <v>0.79166666666600005</v>
      </c>
      <c r="F6">
        <v>0.483846</v>
      </c>
      <c r="G6">
        <v>48</v>
      </c>
      <c r="H6">
        <v>0.17170111287699999</v>
      </c>
      <c r="I6">
        <v>0.80555555555500002</v>
      </c>
      <c r="J6">
        <v>0.16091900000000001</v>
      </c>
      <c r="K6">
        <v>0.17170111287699999</v>
      </c>
      <c r="L6">
        <v>0.445407</v>
      </c>
      <c r="M6">
        <v>629</v>
      </c>
      <c r="N6">
        <v>1</v>
      </c>
      <c r="O6">
        <v>0.34782608695599998</v>
      </c>
      <c r="P6">
        <v>0</v>
      </c>
      <c r="Q6">
        <v>0</v>
      </c>
      <c r="R6">
        <v>0.34782608695599998</v>
      </c>
      <c r="S6">
        <v>0</v>
      </c>
      <c r="T6">
        <v>1</v>
      </c>
      <c r="U6">
        <v>1</v>
      </c>
      <c r="V6">
        <v>0.5</v>
      </c>
      <c r="W6">
        <v>1</v>
      </c>
      <c r="X6">
        <v>2.1357390000000001</v>
      </c>
      <c r="Y6">
        <v>1</v>
      </c>
      <c r="Z6">
        <v>0.17170111287699999</v>
      </c>
      <c r="AA6">
        <v>0.53968253968199997</v>
      </c>
      <c r="AB6">
        <v>0.117647</v>
      </c>
      <c r="AC6">
        <v>0.17170111287699999</v>
      </c>
      <c r="AD6">
        <v>0.42619099999999999</v>
      </c>
      <c r="AE6">
        <v>0.944444444444</v>
      </c>
      <c r="AF6">
        <v>1</v>
      </c>
      <c r="AG6">
        <v>0.66666599999999998</v>
      </c>
      <c r="AH6">
        <v>0.944444444444</v>
      </c>
      <c r="AI6">
        <v>2.774832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0.68055555555478897</v>
      </c>
      <c r="AM6">
        <f>(表格_mgm_data[[#This Row],[出席率]]-表格_mgm_data[[#This Row],[出席率_min]])/(表格_mgm_data[[#This Row],[出席率_max]]-表格_mgm_data[[#This Row],[出席率_min]])</f>
        <v>0.57894736842100003</v>
      </c>
      <c r="AN6">
        <f>(表格_mgm_data[[#This Row],[成交率]]-表格_mgm_data[[#This Row],[成交率_min]])/(表格_mgm_data[[#This Row],[成交率_max]]-表格_mgm_data[[#This Row],[成交率_min]])</f>
        <v>0.18181800000000001</v>
      </c>
      <c r="AO6">
        <f>(表格_mgm_data[[#This Row],[綁定率]]-表格_mgm_data[[#This Row],[綁定率_min]])/(表格_mgm_data[[#This Row],[綁定率_max]]-表格_mgm_data[[#This Row],[綁定率_min]])</f>
        <v>0.68055555555478897</v>
      </c>
      <c r="AP6">
        <f>(表格_mgm_data[[#This Row],[達成率]]-表格_mgm_data[[#This Row],[達成率_min]])/(表格_mgm_data[[#This Row],[達成率_max]]-表格_mgm_data[[#This Row],[達成率_min]])</f>
        <v>0.22654734497052309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8.1817527668128134E-3</v>
      </c>
    </row>
    <row r="7" spans="1:55" x14ac:dyDescent="0.25">
      <c r="A7" t="s">
        <v>30</v>
      </c>
      <c r="B7">
        <v>0.75</v>
      </c>
      <c r="C7">
        <v>1</v>
      </c>
      <c r="D7">
        <v>0</v>
      </c>
      <c r="E7">
        <v>0.75</v>
      </c>
      <c r="F7">
        <v>0</v>
      </c>
      <c r="G7">
        <v>8</v>
      </c>
      <c r="H7">
        <v>0.42105263157799999</v>
      </c>
      <c r="I7">
        <v>1</v>
      </c>
      <c r="J7">
        <v>0.5</v>
      </c>
      <c r="K7">
        <v>0.42105263157799999</v>
      </c>
      <c r="L7">
        <v>2.3635470000000001</v>
      </c>
      <c r="M7">
        <v>19</v>
      </c>
      <c r="N7">
        <v>1</v>
      </c>
      <c r="O7">
        <v>0.34782608695599998</v>
      </c>
      <c r="P7">
        <v>0</v>
      </c>
      <c r="Q7">
        <v>0</v>
      </c>
      <c r="R7">
        <v>0.34782608695599998</v>
      </c>
      <c r="S7">
        <v>0</v>
      </c>
      <c r="T7">
        <v>1</v>
      </c>
      <c r="U7">
        <v>1</v>
      </c>
      <c r="V7">
        <v>0.5</v>
      </c>
      <c r="W7">
        <v>1</v>
      </c>
      <c r="X7">
        <v>2.1357390000000001</v>
      </c>
      <c r="Y7">
        <v>1</v>
      </c>
      <c r="Z7">
        <v>0.17170111287699999</v>
      </c>
      <c r="AA7">
        <v>0.53968253968199997</v>
      </c>
      <c r="AB7">
        <v>0.117647</v>
      </c>
      <c r="AC7">
        <v>0.17170111287699999</v>
      </c>
      <c r="AD7">
        <v>0.42619099999999999</v>
      </c>
      <c r="AE7">
        <v>0.944444444444</v>
      </c>
      <c r="AF7">
        <v>1</v>
      </c>
      <c r="AG7">
        <v>0.66666599999999998</v>
      </c>
      <c r="AH7">
        <v>0.944444444444</v>
      </c>
      <c r="AI7">
        <v>2.774832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0.61666666666697334</v>
      </c>
      <c r="AM7">
        <f>(表格_mgm_data[[#This Row],[出席率]]-表格_mgm_data[[#This Row],[出席率_min]])/(表格_mgm_data[[#This Row],[出席率_max]]-表格_mgm_data[[#This Row],[出席率_min]])</f>
        <v>1</v>
      </c>
      <c r="AN7">
        <f>(表格_mgm_data[[#This Row],[成交率]]-表格_mgm_data[[#This Row],[成交率_min]])/(表格_mgm_data[[#This Row],[成交率_max]]-表格_mgm_data[[#This Row],[成交率_min]])</f>
        <v>0</v>
      </c>
      <c r="AO7">
        <f>(表格_mgm_data[[#This Row],[綁定率]]-表格_mgm_data[[#This Row],[綁定率_min]])/(表格_mgm_data[[#This Row],[綁定率_max]]-表格_mgm_data[[#This Row],[綁定率_min]])</f>
        <v>0.61666666666697334</v>
      </c>
      <c r="AP7">
        <f>(表格_mgm_data[[#This Row],[達成率]]-表格_mgm_data[[#This Row],[達成率_min]])/(表格_mgm_data[[#This Row],[達成率_max]]-表格_mgm_data[[#This Row],[達成率_min]])</f>
        <v>0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0.32268349465449925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0.32268349465449925</v>
      </c>
      <c r="AV7">
        <f>(表格_mgm_data[[#This Row],[達成率_last]]-表格_mgm_data[[#This Row],[達成率_last_min]])/(表格_mgm_data[[#This Row],[達成率_last_max]]-表格_mgm_data[[#This Row],[達成率_last_min]])</f>
        <v>0.82488383707854895</v>
      </c>
    </row>
    <row r="8" spans="1:55" x14ac:dyDescent="0.25">
      <c r="A8" t="s">
        <v>31</v>
      </c>
      <c r="B8">
        <v>0.5</v>
      </c>
      <c r="C8">
        <v>0.57142857142799997</v>
      </c>
      <c r="D8">
        <v>0.5</v>
      </c>
      <c r="E8">
        <v>0.5</v>
      </c>
      <c r="F8">
        <v>2.1357390000000001</v>
      </c>
      <c r="G8">
        <v>14</v>
      </c>
      <c r="H8">
        <v>0.742857142857</v>
      </c>
      <c r="I8">
        <v>0.96153846153800004</v>
      </c>
      <c r="J8">
        <v>0.28000000000000003</v>
      </c>
      <c r="K8">
        <v>0.742857142857</v>
      </c>
      <c r="L8">
        <v>2.774832</v>
      </c>
      <c r="M8">
        <v>35</v>
      </c>
      <c r="N8">
        <v>1</v>
      </c>
      <c r="O8">
        <v>0.34782608695599998</v>
      </c>
      <c r="P8">
        <v>0</v>
      </c>
      <c r="Q8">
        <v>0</v>
      </c>
      <c r="R8">
        <v>0.34782608695599998</v>
      </c>
      <c r="S8">
        <v>0</v>
      </c>
      <c r="T8">
        <v>1</v>
      </c>
      <c r="U8">
        <v>1</v>
      </c>
      <c r="V8">
        <v>0.5</v>
      </c>
      <c r="W8">
        <v>1</v>
      </c>
      <c r="X8">
        <v>2.1357390000000001</v>
      </c>
      <c r="Y8">
        <v>1</v>
      </c>
      <c r="Z8">
        <v>0.17170111287699999</v>
      </c>
      <c r="AA8">
        <v>0.53968253968199997</v>
      </c>
      <c r="AB8">
        <v>0.117647</v>
      </c>
      <c r="AC8">
        <v>0.17170111287699999</v>
      </c>
      <c r="AD8">
        <v>0.42619099999999999</v>
      </c>
      <c r="AE8">
        <v>0.944444444444</v>
      </c>
      <c r="AF8">
        <v>1</v>
      </c>
      <c r="AG8">
        <v>0.66666599999999998</v>
      </c>
      <c r="AH8">
        <v>0.944444444444</v>
      </c>
      <c r="AI8">
        <v>2.774832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0.23333333333394668</v>
      </c>
      <c r="AM8">
        <f>(表格_mgm_data[[#This Row],[出席率]]-表格_mgm_data[[#This Row],[出席率_min]])/(表格_mgm_data[[#This Row],[出席率_max]]-表格_mgm_data[[#This Row],[出席率_min]])</f>
        <v>0.57142857142799997</v>
      </c>
      <c r="AN8">
        <f>(表格_mgm_data[[#This Row],[成交率]]-表格_mgm_data[[#This Row],[成交率_min]])/(表格_mgm_data[[#This Row],[成交率_max]]-表格_mgm_data[[#This Row],[成交率_min]])</f>
        <v>1</v>
      </c>
      <c r="AO8">
        <f>(表格_mgm_data[[#This Row],[綁定率]]-表格_mgm_data[[#This Row],[綁定率_min]])/(表格_mgm_data[[#This Row],[綁定率_max]]-表格_mgm_data[[#This Row],[綁定率_min]])</f>
        <v>0.23333333333394668</v>
      </c>
      <c r="AP8">
        <f>(表格_mgm_data[[#This Row],[達成率]]-表格_mgm_data[[#This Row],[達成率_min]])/(表格_mgm_data[[#This Row],[達成率_max]]-表格_mgm_data[[#This Row],[達成率_min]])</f>
        <v>1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0.73912773704793655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0.73912773704793655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0.60869565217300003</v>
      </c>
      <c r="C9">
        <v>0.71428571428499998</v>
      </c>
      <c r="D9">
        <v>0.2</v>
      </c>
      <c r="E9">
        <v>0.60869565217300003</v>
      </c>
      <c r="F9">
        <v>1.109612</v>
      </c>
      <c r="G9">
        <v>23</v>
      </c>
      <c r="H9">
        <v>0.336206896551</v>
      </c>
      <c r="I9">
        <v>0.76923076923</v>
      </c>
      <c r="J9">
        <v>0.3</v>
      </c>
      <c r="K9">
        <v>0.336206896551</v>
      </c>
      <c r="L9">
        <v>1.0613859999999999</v>
      </c>
      <c r="M9">
        <v>116</v>
      </c>
      <c r="N9">
        <v>1</v>
      </c>
      <c r="O9">
        <v>0.34782608695599998</v>
      </c>
      <c r="P9">
        <v>0</v>
      </c>
      <c r="Q9">
        <v>0</v>
      </c>
      <c r="R9">
        <v>0.34782608695599998</v>
      </c>
      <c r="S9">
        <v>0</v>
      </c>
      <c r="T9">
        <v>1</v>
      </c>
      <c r="U9">
        <v>1</v>
      </c>
      <c r="V9">
        <v>0.5</v>
      </c>
      <c r="W9">
        <v>1</v>
      </c>
      <c r="X9">
        <v>2.1357390000000001</v>
      </c>
      <c r="Y9">
        <v>1</v>
      </c>
      <c r="Z9">
        <v>0.17170111287699999</v>
      </c>
      <c r="AA9">
        <v>0.53968253968199997</v>
      </c>
      <c r="AB9">
        <v>0.117647</v>
      </c>
      <c r="AC9">
        <v>0.17170111287699999</v>
      </c>
      <c r="AD9">
        <v>0.42619099999999999</v>
      </c>
      <c r="AE9">
        <v>0.944444444444</v>
      </c>
      <c r="AF9">
        <v>1</v>
      </c>
      <c r="AG9">
        <v>0.66666599999999998</v>
      </c>
      <c r="AH9">
        <v>0.944444444444</v>
      </c>
      <c r="AI9">
        <v>2.774832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0.39999999999908004</v>
      </c>
      <c r="AM9">
        <f>(表格_mgm_data[[#This Row],[出席率]]-表格_mgm_data[[#This Row],[出席率_min]])/(表格_mgm_data[[#This Row],[出席率_max]]-表格_mgm_data[[#This Row],[出席率_min]])</f>
        <v>0.71428571428499998</v>
      </c>
      <c r="AN9">
        <f>(表格_mgm_data[[#This Row],[成交率]]-表格_mgm_data[[#This Row],[成交率_min]])/(表格_mgm_data[[#This Row],[成交率_max]]-表格_mgm_data[[#This Row],[成交率_min]])</f>
        <v>0.4</v>
      </c>
      <c r="AO9">
        <f>(表格_mgm_data[[#This Row],[綁定率]]-表格_mgm_data[[#This Row],[綁定率_min]])/(表格_mgm_data[[#This Row],[綁定率_max]]-表格_mgm_data[[#This Row],[綁定率_min]])</f>
        <v>0.39999999999908004</v>
      </c>
      <c r="AP9">
        <f>(表格_mgm_data[[#This Row],[達成率]]-表格_mgm_data[[#This Row],[達成率_min]])/(表格_mgm_data[[#This Row],[達成率_max]]-表格_mgm_data[[#This Row],[達成率_min]])</f>
        <v>0.51954475710749304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0.21288541350516549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0.21288541350516549</v>
      </c>
      <c r="AV9">
        <f>(表格_mgm_data[[#This Row],[達成率_last]]-表格_mgm_data[[#This Row],[達成率_last_min]])/(表格_mgm_data[[#This Row],[達成率_last_max]]-表格_mgm_data[[#This Row],[達成率_last_min]])</f>
        <v>0.27045214658178923</v>
      </c>
    </row>
    <row r="10" spans="1:55" x14ac:dyDescent="0.25">
      <c r="A10" t="s">
        <v>33</v>
      </c>
      <c r="B10">
        <v>0.45454545454500001</v>
      </c>
      <c r="C10">
        <v>0.7</v>
      </c>
      <c r="D10">
        <v>0</v>
      </c>
      <c r="E10">
        <v>0.45454545454500001</v>
      </c>
      <c r="F10">
        <v>0</v>
      </c>
      <c r="G10">
        <v>22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0.66460900000000001</v>
      </c>
      <c r="M10">
        <v>160</v>
      </c>
      <c r="N10">
        <v>1</v>
      </c>
      <c r="O10">
        <v>0.34782608695599998</v>
      </c>
      <c r="P10">
        <v>0</v>
      </c>
      <c r="Q10">
        <v>0</v>
      </c>
      <c r="R10">
        <v>0.34782608695599998</v>
      </c>
      <c r="S10">
        <v>0</v>
      </c>
      <c r="T10">
        <v>1</v>
      </c>
      <c r="U10">
        <v>1</v>
      </c>
      <c r="V10">
        <v>0.5</v>
      </c>
      <c r="W10">
        <v>1</v>
      </c>
      <c r="X10">
        <v>2.1357390000000001</v>
      </c>
      <c r="Y10">
        <v>1</v>
      </c>
      <c r="Z10">
        <v>0.17170111287699999</v>
      </c>
      <c r="AA10">
        <v>0.53968253968199997</v>
      </c>
      <c r="AB10">
        <v>0.117647</v>
      </c>
      <c r="AC10">
        <v>0.17170111287699999</v>
      </c>
      <c r="AD10">
        <v>0.42619099999999999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2.774832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0.16363636363633577</v>
      </c>
      <c r="AM10">
        <f>(表格_mgm_data[[#This Row],[出席率]]-表格_mgm_data[[#This Row],[出席率_min]])/(表格_mgm_data[[#This Row],[出席率_max]]-表格_mgm_data[[#This Row],[出席率_min]])</f>
        <v>0.7</v>
      </c>
      <c r="AN10">
        <f>(表格_mgm_data[[#This Row],[成交率]]-表格_mgm_data[[#This Row],[成交率_min]])/(表格_mgm_data[[#This Row],[成交率_max]]-表格_mgm_data[[#This Row],[成交率_min]])</f>
        <v>0</v>
      </c>
      <c r="AO10">
        <f>(表格_mgm_data[[#This Row],[綁定率]]-表格_mgm_data[[#This Row],[綁定率_min]])/(表格_mgm_data[[#This Row],[綁定率_max]]-表格_mgm_data[[#This Row],[綁定率_min]])</f>
        <v>0.16363636363633577</v>
      </c>
      <c r="AP10">
        <f>(表格_mgm_data[[#This Row],[達成率]]-表格_mgm_data[[#This Row],[達成率_min]])/(表格_mgm_data[[#This Row],[達成率_max]]-表格_mgm_data[[#This Row],[達成率_min]])</f>
        <v>0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0.14985426906004914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0.14985426906004914</v>
      </c>
      <c r="AV10">
        <f>(表格_mgm_data[[#This Row],[達成率_last]]-表格_mgm_data[[#This Row],[達成率_last_min]])/(表格_mgm_data[[#This Row],[達成率_last_max]]-表格_mgm_data[[#This Row],[達成率_last_min]])</f>
        <v>0.10151317293703041</v>
      </c>
    </row>
    <row r="11" spans="1:55" x14ac:dyDescent="0.25">
      <c r="A11" t="s">
        <v>34</v>
      </c>
      <c r="B11">
        <v>0.79310344827500001</v>
      </c>
      <c r="C11">
        <v>0.60869565217300003</v>
      </c>
      <c r="D11">
        <v>0.214285</v>
      </c>
      <c r="E11">
        <v>0.79310344827500001</v>
      </c>
      <c r="F11">
        <v>0.79497600000000002</v>
      </c>
      <c r="G11">
        <v>29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0.76859200000000005</v>
      </c>
      <c r="M11">
        <v>87</v>
      </c>
      <c r="N11">
        <v>1</v>
      </c>
      <c r="O11">
        <v>0.34782608695599998</v>
      </c>
      <c r="P11">
        <v>0</v>
      </c>
      <c r="Q11">
        <v>0</v>
      </c>
      <c r="R11">
        <v>0.34782608695599998</v>
      </c>
      <c r="S11">
        <v>0</v>
      </c>
      <c r="T11">
        <v>1</v>
      </c>
      <c r="U11">
        <v>1</v>
      </c>
      <c r="V11">
        <v>0.5</v>
      </c>
      <c r="W11">
        <v>1</v>
      </c>
      <c r="X11">
        <v>2.1357390000000001</v>
      </c>
      <c r="Y11">
        <v>1</v>
      </c>
      <c r="Z11">
        <v>0.17170111287699999</v>
      </c>
      <c r="AA11">
        <v>0.53968253968199997</v>
      </c>
      <c r="AB11">
        <v>0.117647</v>
      </c>
      <c r="AC11">
        <v>0.17170111287699999</v>
      </c>
      <c r="AD11">
        <v>0.42619099999999999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2.774832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0.68275862068858706</v>
      </c>
      <c r="AM11">
        <f>(表格_mgm_data[[#This Row],[出席率]]-表格_mgm_data[[#This Row],[出席率_min]])/(表格_mgm_data[[#This Row],[出席率_max]]-表格_mgm_data[[#This Row],[出席率_min]])</f>
        <v>0.60869565217300003</v>
      </c>
      <c r="AN11">
        <f>(表格_mgm_data[[#This Row],[成交率]]-表格_mgm_data[[#This Row],[成交率_min]])/(表格_mgm_data[[#This Row],[成交率_max]]-表格_mgm_data[[#This Row],[成交率_min]])</f>
        <v>0.42857000000000001</v>
      </c>
      <c r="AO11">
        <f>(表格_mgm_data[[#This Row],[綁定率]]-表格_mgm_data[[#This Row],[綁定率_min]])/(表格_mgm_data[[#This Row],[綁定率_max]]-表格_mgm_data[[#This Row],[綁定率_min]])</f>
        <v>0.68275862068858706</v>
      </c>
      <c r="AP11">
        <f>(表格_mgm_data[[#This Row],[達成率]]-表格_mgm_data[[#This Row],[達成率_min]])/(表格_mgm_data[[#This Row],[達成率_max]]-表格_mgm_data[[#This Row],[達成率_min]])</f>
        <v>0.37222525786156452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0.71490337812006277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0.71490337812006277</v>
      </c>
      <c r="AV11">
        <f>(表格_mgm_data[[#This Row],[達成率_last]]-表格_mgm_data[[#This Row],[達成率_last_min]])/(表格_mgm_data[[#This Row],[達成率_last_max]]-表格_mgm_data[[#This Row],[達成率_last_min]])</f>
        <v>0.14578686142326566</v>
      </c>
    </row>
    <row r="12" spans="1:55" x14ac:dyDescent="0.25">
      <c r="A12" t="s">
        <v>35</v>
      </c>
      <c r="B12">
        <v>0.5</v>
      </c>
      <c r="C12">
        <v>1</v>
      </c>
      <c r="D12">
        <v>0</v>
      </c>
      <c r="E12">
        <v>0.5</v>
      </c>
      <c r="F12">
        <v>0</v>
      </c>
      <c r="G12">
        <v>2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0.95258200000000004</v>
      </c>
      <c r="M12">
        <v>36</v>
      </c>
      <c r="N12">
        <v>1</v>
      </c>
      <c r="O12">
        <v>0.34782608695599998</v>
      </c>
      <c r="P12">
        <v>0</v>
      </c>
      <c r="Q12">
        <v>0</v>
      </c>
      <c r="R12">
        <v>0.34782608695599998</v>
      </c>
      <c r="S12">
        <v>0</v>
      </c>
      <c r="T12">
        <v>1</v>
      </c>
      <c r="U12">
        <v>1</v>
      </c>
      <c r="V12">
        <v>0.5</v>
      </c>
      <c r="W12">
        <v>1</v>
      </c>
      <c r="X12">
        <v>2.1357390000000001</v>
      </c>
      <c r="Y12">
        <v>1</v>
      </c>
      <c r="Z12">
        <v>0.17170111287699999</v>
      </c>
      <c r="AA12">
        <v>0.53968253968199997</v>
      </c>
      <c r="AB12">
        <v>0.117647</v>
      </c>
      <c r="AC12">
        <v>0.17170111287699999</v>
      </c>
      <c r="AD12">
        <v>0.42619099999999999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2.774832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0.23333333333394668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0.23333333333394668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0.46079551948760711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0.46079551948760711</v>
      </c>
      <c r="AV12">
        <f>(表格_mgm_data[[#This Row],[達成率_last]]-表格_mgm_data[[#This Row],[達成率_last_min]])/(表格_mgm_data[[#This Row],[達成率_last_max]]-表格_mgm_data[[#This Row],[達成率_last_min]])</f>
        <v>0.22412578167544556</v>
      </c>
    </row>
    <row r="13" spans="1:55" x14ac:dyDescent="0.25">
      <c r="A13" t="s">
        <v>36</v>
      </c>
      <c r="B13">
        <v>1</v>
      </c>
      <c r="C13">
        <v>0.66666666666600005</v>
      </c>
      <c r="D13">
        <v>0</v>
      </c>
      <c r="E13">
        <v>1</v>
      </c>
      <c r="F13">
        <v>0</v>
      </c>
      <c r="G13">
        <v>3</v>
      </c>
      <c r="H13">
        <v>0.22727272727200001</v>
      </c>
      <c r="I13">
        <v>1</v>
      </c>
      <c r="J13">
        <v>0.2</v>
      </c>
      <c r="K13">
        <v>0.22727272727200001</v>
      </c>
      <c r="L13">
        <v>0.72567800000000005</v>
      </c>
      <c r="M13">
        <v>22</v>
      </c>
      <c r="N13">
        <v>1</v>
      </c>
      <c r="O13">
        <v>0.34782608695599998</v>
      </c>
      <c r="P13">
        <v>0</v>
      </c>
      <c r="Q13">
        <v>0</v>
      </c>
      <c r="R13">
        <v>0.34782608695599998</v>
      </c>
      <c r="S13">
        <v>0</v>
      </c>
      <c r="T13">
        <v>1</v>
      </c>
      <c r="U13">
        <v>1</v>
      </c>
      <c r="V13">
        <v>0.5</v>
      </c>
      <c r="W13">
        <v>1</v>
      </c>
      <c r="X13">
        <v>2.1357390000000001</v>
      </c>
      <c r="Y13">
        <v>1</v>
      </c>
      <c r="Z13">
        <v>0.17170111287699999</v>
      </c>
      <c r="AA13">
        <v>0.53968253968199997</v>
      </c>
      <c r="AB13">
        <v>0.117647</v>
      </c>
      <c r="AC13">
        <v>0.17170111287699999</v>
      </c>
      <c r="AD13">
        <v>0.42619099999999999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2.774832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1</v>
      </c>
      <c r="AM13">
        <f>(表格_mgm_data[[#This Row],[出席率]]-表格_mgm_data[[#This Row],[出席率_min]])/(表格_mgm_data[[#This Row],[出席率_max]]-表格_mgm_data[[#This Row],[出席率_min]])</f>
        <v>0.66666666666600005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1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7.1914712330560876E-2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7.1914712330560876E-2</v>
      </c>
      <c r="AV13">
        <f>(表格_mgm_data[[#This Row],[達成率_last]]-表格_mgm_data[[#This Row],[達成率_last_min]])/(表格_mgm_data[[#This Row],[達成率_last_max]]-表格_mgm_data[[#This Row],[達成率_last_min]])</f>
        <v>0.12751501825949563</v>
      </c>
    </row>
    <row r="14" spans="1:55" x14ac:dyDescent="0.25">
      <c r="A14" t="s">
        <v>37</v>
      </c>
      <c r="B14">
        <v>0.62337662337599997</v>
      </c>
      <c r="C14">
        <v>0.52083333333299997</v>
      </c>
      <c r="D14">
        <v>0.12</v>
      </c>
      <c r="E14">
        <v>0.62337662337599997</v>
      </c>
      <c r="F14">
        <v>0.38366800000000001</v>
      </c>
      <c r="G14">
        <v>77</v>
      </c>
      <c r="H14">
        <v>0.31910112359499998</v>
      </c>
      <c r="I14">
        <v>0.74647887323899997</v>
      </c>
      <c r="J14">
        <v>0.122641</v>
      </c>
      <c r="K14">
        <v>0.31910112359499998</v>
      </c>
      <c r="L14">
        <v>0.42619099999999999</v>
      </c>
      <c r="M14">
        <v>445</v>
      </c>
      <c r="N14">
        <v>1</v>
      </c>
      <c r="O14">
        <v>0.34782608695599998</v>
      </c>
      <c r="P14">
        <v>0</v>
      </c>
      <c r="Q14">
        <v>0</v>
      </c>
      <c r="R14">
        <v>0.34782608695599998</v>
      </c>
      <c r="S14">
        <v>0</v>
      </c>
      <c r="T14">
        <v>1</v>
      </c>
      <c r="U14">
        <v>1</v>
      </c>
      <c r="V14">
        <v>0.5</v>
      </c>
      <c r="W14">
        <v>1</v>
      </c>
      <c r="X14">
        <v>2.1357390000000001</v>
      </c>
      <c r="Y14">
        <v>1</v>
      </c>
      <c r="Z14">
        <v>0.17170111287699999</v>
      </c>
      <c r="AA14">
        <v>0.53968253968199997</v>
      </c>
      <c r="AB14">
        <v>0.117647</v>
      </c>
      <c r="AC14">
        <v>0.17170111287699999</v>
      </c>
      <c r="AD14">
        <v>0.42619099999999999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2.774832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0.42251082251032862</v>
      </c>
      <c r="AM14">
        <f>(表格_mgm_data[[#This Row],[出席率]]-表格_mgm_data[[#This Row],[出席率_min]])/(表格_mgm_data[[#This Row],[出席率_max]]-表格_mgm_data[[#This Row],[出席率_min]])</f>
        <v>0.52083333333299997</v>
      </c>
      <c r="AN14">
        <f>(表格_mgm_data[[#This Row],[成交率]]-表格_mgm_data[[#This Row],[成交率_min]])/(表格_mgm_data[[#This Row],[成交率_max]]-表格_mgm_data[[#This Row],[成交率_min]])</f>
        <v>0.24</v>
      </c>
      <c r="AO14">
        <f>(表格_mgm_data[[#This Row],[綁定率]]-表格_mgm_data[[#This Row],[綁定率_min]])/(表格_mgm_data[[#This Row],[綁定率_max]]-表格_mgm_data[[#This Row],[綁定率_min]])</f>
        <v>0.42251082251032862</v>
      </c>
      <c r="AP14">
        <f>(表格_mgm_data[[#This Row],[達成率]]-表格_mgm_data[[#This Row],[達成率_min]])/(表格_mgm_data[[#This Row],[達成率_max]]-表格_mgm_data[[#This Row],[達成率_min]])</f>
        <v>0.17964180080056599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0.19074899089597619</v>
      </c>
      <c r="AS14">
        <f>(表格_mgm_data[[#This Row],[出席率_last]]-表格_mgm_data[[#This Row],[出席率_last_min]])/(表格_mgm_data[[#This Row],[出席率_last_max]]-表格_mgm_data[[#This Row],[出席率_last_min]])</f>
        <v>0.44924720738192153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0.19074899089597619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0.83870967741900004</v>
      </c>
      <c r="C15">
        <v>0.59615384615300004</v>
      </c>
      <c r="D15">
        <v>0.35483799999999999</v>
      </c>
      <c r="E15">
        <v>0.83870967741900004</v>
      </c>
      <c r="F15">
        <v>2.0052479999999999</v>
      </c>
      <c r="G15">
        <v>62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1.058138</v>
      </c>
      <c r="M15">
        <v>273</v>
      </c>
      <c r="N15">
        <v>1</v>
      </c>
      <c r="O15">
        <v>0.34782608695599998</v>
      </c>
      <c r="P15">
        <v>0</v>
      </c>
      <c r="Q15">
        <v>0</v>
      </c>
      <c r="R15">
        <v>0.34782608695599998</v>
      </c>
      <c r="S15">
        <v>0</v>
      </c>
      <c r="T15">
        <v>1</v>
      </c>
      <c r="U15">
        <v>1</v>
      </c>
      <c r="V15">
        <v>0.5</v>
      </c>
      <c r="W15">
        <v>1</v>
      </c>
      <c r="X15">
        <v>2.1357390000000001</v>
      </c>
      <c r="Y15">
        <v>1</v>
      </c>
      <c r="Z15">
        <v>0.17170111287699999</v>
      </c>
      <c r="AA15">
        <v>0.53968253968199997</v>
      </c>
      <c r="AB15">
        <v>0.117647</v>
      </c>
      <c r="AC15">
        <v>0.17170111287699999</v>
      </c>
      <c r="AD15">
        <v>0.42619099999999999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2.774832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0.75268817204266447</v>
      </c>
      <c r="AM15">
        <f>(表格_mgm_data[[#This Row],[出席率]]-表格_mgm_data[[#This Row],[出席率_min]])/(表格_mgm_data[[#This Row],[出席率_max]]-表格_mgm_data[[#This Row],[出席率_min]])</f>
        <v>0.59615384615300004</v>
      </c>
      <c r="AN15">
        <f>(表格_mgm_data[[#This Row],[成交率]]-表格_mgm_data[[#This Row],[成交率_min]])/(表格_mgm_data[[#This Row],[成交率_max]]-表格_mgm_data[[#This Row],[成交率_min]])</f>
        <v>0.70967599999999997</v>
      </c>
      <c r="AO15">
        <f>(表格_mgm_data[[#This Row],[綁定率]]-表格_mgm_data[[#This Row],[綁定率_min]])/(表格_mgm_data[[#This Row],[綁定率_max]]-表格_mgm_data[[#This Row],[綁定率_min]])</f>
        <v>0.75268817204266447</v>
      </c>
      <c r="AP15">
        <f>(表格_mgm_data[[#This Row],[達成率]]-表格_mgm_data[[#This Row],[達成率_min]])/(表格_mgm_data[[#This Row],[達成率_max]]-表格_mgm_data[[#This Row],[達成率_min]])</f>
        <v>0.93890124214616111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0.36085505533453149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0.36085505533453149</v>
      </c>
      <c r="AV15">
        <f>(表格_mgm_data[[#This Row],[達成率_last]]-表格_mgm_data[[#This Row],[達成率_last_min]])/(表格_mgm_data[[#This Row],[達成率_last_max]]-表格_mgm_data[[#This Row],[達成率_last_min]])</f>
        <v>0.26906921917823973</v>
      </c>
    </row>
    <row r="16" spans="1:55" x14ac:dyDescent="0.25">
      <c r="A16" t="s">
        <v>39</v>
      </c>
      <c r="B16">
        <v>0.56000000000000005</v>
      </c>
      <c r="C16">
        <v>0.64285714285700002</v>
      </c>
      <c r="D16">
        <v>0.111111</v>
      </c>
      <c r="E16">
        <v>0.56000000000000005</v>
      </c>
      <c r="F16">
        <v>0.67524399999999996</v>
      </c>
      <c r="G16">
        <v>25</v>
      </c>
      <c r="H16">
        <v>0.26315789473599999</v>
      </c>
      <c r="I16">
        <v>0.93333333333299995</v>
      </c>
      <c r="J16">
        <v>0.28571400000000002</v>
      </c>
      <c r="K16">
        <v>0.26315789473599999</v>
      </c>
      <c r="L16">
        <v>0.96947099999999997</v>
      </c>
      <c r="M16">
        <v>114</v>
      </c>
      <c r="N16">
        <v>1</v>
      </c>
      <c r="O16">
        <v>0.34782608695599998</v>
      </c>
      <c r="P16">
        <v>0</v>
      </c>
      <c r="Q16">
        <v>0</v>
      </c>
      <c r="R16">
        <v>0.34782608695599998</v>
      </c>
      <c r="S16">
        <v>0</v>
      </c>
      <c r="T16">
        <v>1</v>
      </c>
      <c r="U16">
        <v>1</v>
      </c>
      <c r="V16">
        <v>0.5</v>
      </c>
      <c r="W16">
        <v>1</v>
      </c>
      <c r="X16">
        <v>2.1357390000000001</v>
      </c>
      <c r="Y16">
        <v>1</v>
      </c>
      <c r="Z16">
        <v>0.17170111287699999</v>
      </c>
      <c r="AA16">
        <v>0.53968253968199997</v>
      </c>
      <c r="AB16">
        <v>0.117647</v>
      </c>
      <c r="AC16">
        <v>0.17170111287699999</v>
      </c>
      <c r="AD16">
        <v>0.42619099999999999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2.774832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0.32533333333387315</v>
      </c>
      <c r="AM16">
        <f>(表格_mgm_data[[#This Row],[出席率]]-表格_mgm_data[[#This Row],[出席率_min]])/(表格_mgm_data[[#This Row],[出席率_max]]-表格_mgm_data[[#This Row],[出席率_min]])</f>
        <v>0.64285714285700002</v>
      </c>
      <c r="AN16">
        <f>(表格_mgm_data[[#This Row],[成交率]]-表格_mgm_data[[#This Row],[成交率_min]])/(表格_mgm_data[[#This Row],[成交率_max]]-表格_mgm_data[[#This Row],[成交率_min]])</f>
        <v>0.222222</v>
      </c>
      <c r="AO16">
        <f>(表格_mgm_data[[#This Row],[綁定率]]-表格_mgm_data[[#This Row],[綁定率_min]])/(表格_mgm_data[[#This Row],[綁定率_max]]-表格_mgm_data[[#This Row],[綁定率_min]])</f>
        <v>0.32533333333387315</v>
      </c>
      <c r="AP16">
        <f>(表格_mgm_data[[#This Row],[達成率]]-表格_mgm_data[[#This Row],[達成率_min]])/(表格_mgm_data[[#This Row],[達成率_max]]-表格_mgm_data[[#This Row],[達成率_min]])</f>
        <v>0.31616410057595984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0.1183533757237869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0.1183533757237869</v>
      </c>
      <c r="AV16">
        <f>(表格_mgm_data[[#This Row],[達成率_last]]-表格_mgm_data[[#This Row],[達成率_last_min]])/(表格_mgm_data[[#This Row],[達成率_last_max]]-表格_mgm_data[[#This Row],[達成率_last_min]])</f>
        <v>0.23131674870701824</v>
      </c>
    </row>
    <row r="17" spans="1:48" x14ac:dyDescent="0.25">
      <c r="A17" t="s">
        <v>40</v>
      </c>
      <c r="B17">
        <v>0.75471698113200003</v>
      </c>
      <c r="C17">
        <v>0.55000000000000004</v>
      </c>
      <c r="D17">
        <v>4.5454000000000001E-2</v>
      </c>
      <c r="E17">
        <v>0.75471698113200003</v>
      </c>
      <c r="F17">
        <v>0.20061799999999999</v>
      </c>
      <c r="G17">
        <v>106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0.88676100000000002</v>
      </c>
      <c r="M17">
        <v>257</v>
      </c>
      <c r="N17">
        <v>1</v>
      </c>
      <c r="O17">
        <v>0.34782608695599998</v>
      </c>
      <c r="P17">
        <v>0</v>
      </c>
      <c r="Q17">
        <v>0</v>
      </c>
      <c r="R17">
        <v>0.34782608695599998</v>
      </c>
      <c r="S17">
        <v>0</v>
      </c>
      <c r="T17">
        <v>1</v>
      </c>
      <c r="U17">
        <v>1</v>
      </c>
      <c r="V17">
        <v>0.5</v>
      </c>
      <c r="W17">
        <v>1</v>
      </c>
      <c r="X17">
        <v>2.1357390000000001</v>
      </c>
      <c r="Y17">
        <v>1</v>
      </c>
      <c r="Z17">
        <v>0.17170111287699999</v>
      </c>
      <c r="AA17">
        <v>0.53968253968199997</v>
      </c>
      <c r="AB17">
        <v>0.117647</v>
      </c>
      <c r="AC17">
        <v>0.17170111287699999</v>
      </c>
      <c r="AD17">
        <v>0.42619099999999999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2.774832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0.62389937106936755</v>
      </c>
      <c r="AM17">
        <f>(表格_mgm_data[[#This Row],[出席率]]-表格_mgm_data[[#This Row],[出席率_min]])/(表格_mgm_data[[#This Row],[出席率_max]]-表格_mgm_data[[#This Row],[出席率_min]])</f>
        <v>0.55000000000000004</v>
      </c>
      <c r="AN17">
        <f>(表格_mgm_data[[#This Row],[成交率]]-表格_mgm_data[[#This Row],[成交率_min]])/(表格_mgm_data[[#This Row],[成交率_max]]-表格_mgm_data[[#This Row],[成交率_min]])</f>
        <v>9.0908000000000003E-2</v>
      </c>
      <c r="AO17">
        <f>(表格_mgm_data[[#This Row],[綁定率]]-表格_mgm_data[[#This Row],[綁定率_min]])/(表格_mgm_data[[#This Row],[綁定率_max]]-表格_mgm_data[[#This Row],[綁定率_min]])</f>
        <v>0.62389937106936755</v>
      </c>
      <c r="AP17">
        <f>(表格_mgm_data[[#This Row],[達成率]]-表格_mgm_data[[#This Row],[達成率_min]])/(表格_mgm_data[[#This Row],[達成率_max]]-表格_mgm_data[[#This Row],[達成率_min]])</f>
        <v>9.3933762505624505E-2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0.69927635976648805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0.69927635976648805</v>
      </c>
      <c r="AV17">
        <f>(表格_mgm_data[[#This Row],[達成率_last]]-表格_mgm_data[[#This Row],[達成率_last_min]])/(表格_mgm_data[[#This Row],[達成率_last_max]]-表格_mgm_data[[#This Row],[達成率_last_min]])</f>
        <v>0.19610063862463445</v>
      </c>
    </row>
    <row r="18" spans="1:48" x14ac:dyDescent="0.25">
      <c r="A18" t="s">
        <v>41</v>
      </c>
      <c r="B18">
        <v>0.94736842105200003</v>
      </c>
      <c r="C18">
        <v>0.444444444444</v>
      </c>
      <c r="D18">
        <v>0</v>
      </c>
      <c r="E18">
        <v>0.94736842105200003</v>
      </c>
      <c r="F18">
        <v>0</v>
      </c>
      <c r="G18">
        <v>19</v>
      </c>
      <c r="H18">
        <v>0.90598290598200004</v>
      </c>
      <c r="I18">
        <v>0.61320754716899994</v>
      </c>
      <c r="J18">
        <v>0.138461</v>
      </c>
      <c r="K18">
        <v>0.90598290598200004</v>
      </c>
      <c r="L18">
        <v>0.76225900000000002</v>
      </c>
      <c r="M18">
        <v>117</v>
      </c>
      <c r="N18">
        <v>1</v>
      </c>
      <c r="O18">
        <v>0.34782608695599998</v>
      </c>
      <c r="P18">
        <v>0</v>
      </c>
      <c r="Q18">
        <v>0</v>
      </c>
      <c r="R18">
        <v>0.34782608695599998</v>
      </c>
      <c r="S18">
        <v>0</v>
      </c>
      <c r="T18">
        <v>1</v>
      </c>
      <c r="U18">
        <v>1</v>
      </c>
      <c r="V18">
        <v>0.5</v>
      </c>
      <c r="W18">
        <v>1</v>
      </c>
      <c r="X18">
        <v>2.1357390000000001</v>
      </c>
      <c r="Y18">
        <v>1</v>
      </c>
      <c r="Z18">
        <v>0.17170111287699999</v>
      </c>
      <c r="AA18">
        <v>0.53968253968199997</v>
      </c>
      <c r="AB18">
        <v>0.117647</v>
      </c>
      <c r="AC18">
        <v>0.17170111287699999</v>
      </c>
      <c r="AD18">
        <v>0.42619099999999999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2.774832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0.91929824561313112</v>
      </c>
      <c r="AM18">
        <f>(表格_mgm_data[[#This Row],[出席率]]-表格_mgm_data[[#This Row],[出席率_min]])/(表格_mgm_data[[#This Row],[出席率_max]]-表格_mgm_data[[#This Row],[出席率_min]])</f>
        <v>0.444444444444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0.91929824561313112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0.95022727872137558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0.95022727872137558</v>
      </c>
      <c r="AV18">
        <f>(表格_mgm_data[[#This Row],[達成率_last]]-表格_mgm_data[[#This Row],[達成率_last_min]])/(表格_mgm_data[[#This Row],[達成率_last_max]]-表格_mgm_data[[#This Row],[達成率_last_min]])</f>
        <v>0.14309040845322893</v>
      </c>
    </row>
    <row r="19" spans="1:48" x14ac:dyDescent="0.25">
      <c r="A19" t="s">
        <v>42</v>
      </c>
      <c r="B19">
        <v>0.5</v>
      </c>
      <c r="C19">
        <v>1</v>
      </c>
      <c r="D19">
        <v>0</v>
      </c>
      <c r="E19">
        <v>0.5</v>
      </c>
      <c r="F19">
        <v>0</v>
      </c>
      <c r="G19">
        <v>2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0.88837900000000003</v>
      </c>
      <c r="M19">
        <v>13</v>
      </c>
      <c r="N19">
        <v>1</v>
      </c>
      <c r="O19">
        <v>0.34782608695599998</v>
      </c>
      <c r="P19">
        <v>0</v>
      </c>
      <c r="Q19">
        <v>0</v>
      </c>
      <c r="R19">
        <v>0.34782608695599998</v>
      </c>
      <c r="S19">
        <v>0</v>
      </c>
      <c r="T19">
        <v>1</v>
      </c>
      <c r="U19">
        <v>1</v>
      </c>
      <c r="V19">
        <v>0.5</v>
      </c>
      <c r="W19">
        <v>1</v>
      </c>
      <c r="X19">
        <v>2.1357390000000001</v>
      </c>
      <c r="Y19">
        <v>1</v>
      </c>
      <c r="Z19">
        <v>0.17170111287699999</v>
      </c>
      <c r="AA19">
        <v>0.53968253968199997</v>
      </c>
      <c r="AB19">
        <v>0.117647</v>
      </c>
      <c r="AC19">
        <v>0.17170111287699999</v>
      </c>
      <c r="AD19">
        <v>0.42619099999999999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2.774832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0.23333333333394668</v>
      </c>
      <c r="AM19">
        <f>(表格_mgm_data[[#This Row],[出席率]]-表格_mgm_data[[#This Row],[出席率_min]])/(表格_mgm_data[[#This Row],[出席率_max]]-表格_mgm_data[[#This Row],[出席率_min]])</f>
        <v>1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0.23333333333394668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0.17598494773061529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0.17598494773061529</v>
      </c>
      <c r="AV19">
        <f>(表格_mgm_data[[#This Row],[達成率_last]]-表格_mgm_data[[#This Row],[達成率_last_min]])/(表格_mgm_data[[#This Row],[達成率_last_max]]-表格_mgm_data[[#This Row],[達成率_last_min]])</f>
        <v>0.19678954765756029</v>
      </c>
    </row>
    <row r="20" spans="1:48" x14ac:dyDescent="0.25">
      <c r="A20" t="s">
        <v>43</v>
      </c>
      <c r="B20">
        <v>1</v>
      </c>
      <c r="C20">
        <v>0</v>
      </c>
      <c r="D20">
        <v>0</v>
      </c>
      <c r="E20">
        <v>1</v>
      </c>
      <c r="F20">
        <v>0</v>
      </c>
      <c r="G20">
        <v>3</v>
      </c>
      <c r="H20">
        <v>0.944444444444</v>
      </c>
      <c r="I20">
        <v>0.88235294117600005</v>
      </c>
      <c r="J20">
        <v>0.2</v>
      </c>
      <c r="K20">
        <v>0.944444444444</v>
      </c>
      <c r="L20">
        <v>1.095032</v>
      </c>
      <c r="M20">
        <v>18</v>
      </c>
      <c r="N20">
        <v>1</v>
      </c>
      <c r="O20">
        <v>0.34782608695599998</v>
      </c>
      <c r="P20">
        <v>0</v>
      </c>
      <c r="Q20">
        <v>0</v>
      </c>
      <c r="R20">
        <v>0.34782608695599998</v>
      </c>
      <c r="S20">
        <v>0</v>
      </c>
      <c r="T20">
        <v>1</v>
      </c>
      <c r="U20">
        <v>1</v>
      </c>
      <c r="V20">
        <v>0.5</v>
      </c>
      <c r="W20">
        <v>1</v>
      </c>
      <c r="X20">
        <v>2.1357390000000001</v>
      </c>
      <c r="Y20">
        <v>1</v>
      </c>
      <c r="Z20">
        <v>0.17170111287699999</v>
      </c>
      <c r="AA20">
        <v>0.53968253968199997</v>
      </c>
      <c r="AB20">
        <v>0.117647</v>
      </c>
      <c r="AC20">
        <v>0.17170111287699999</v>
      </c>
      <c r="AD20">
        <v>0.42619099999999999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2.774832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0.28477787793025844</v>
      </c>
    </row>
    <row r="21" spans="1:48" x14ac:dyDescent="0.25">
      <c r="A21" t="s">
        <v>44</v>
      </c>
      <c r="B21">
        <v>0.88372093023200005</v>
      </c>
      <c r="C21">
        <v>0.73684210526299998</v>
      </c>
      <c r="D21">
        <v>0.14285700000000001</v>
      </c>
      <c r="E21">
        <v>0.88372093023200005</v>
      </c>
      <c r="F21">
        <v>0.98267400000000005</v>
      </c>
      <c r="G21">
        <v>43</v>
      </c>
      <c r="H21">
        <v>0.25613079019000001</v>
      </c>
      <c r="I21">
        <v>0.787234042553</v>
      </c>
      <c r="J21">
        <v>0.162162</v>
      </c>
      <c r="K21">
        <v>0.25613079019000001</v>
      </c>
      <c r="L21">
        <v>0.55846499999999999</v>
      </c>
      <c r="M21">
        <v>367</v>
      </c>
      <c r="N21">
        <v>1</v>
      </c>
      <c r="O21">
        <v>0.34782608695599998</v>
      </c>
      <c r="P21">
        <v>0</v>
      </c>
      <c r="Q21">
        <v>0</v>
      </c>
      <c r="R21">
        <v>0.34782608695599998</v>
      </c>
      <c r="S21">
        <v>0</v>
      </c>
      <c r="T21">
        <v>1</v>
      </c>
      <c r="U21">
        <v>1</v>
      </c>
      <c r="V21">
        <v>0.5</v>
      </c>
      <c r="W21">
        <v>1</v>
      </c>
      <c r="X21">
        <v>2.1357390000000001</v>
      </c>
      <c r="Y21">
        <v>1</v>
      </c>
      <c r="Z21">
        <v>0.17170111287699999</v>
      </c>
      <c r="AA21">
        <v>0.53968253968199997</v>
      </c>
      <c r="AB21">
        <v>0.117647</v>
      </c>
      <c r="AC21">
        <v>0.17170111287699999</v>
      </c>
      <c r="AD21">
        <v>0.42619099999999999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2.774832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0.82170542635587585</v>
      </c>
      <c r="AM21">
        <f>(表格_mgm_data[[#This Row],[出席率]]-表格_mgm_data[[#This Row],[出席率_min]])/(表格_mgm_data[[#This Row],[出席率_max]]-表格_mgm_data[[#This Row],[出席率_min]])</f>
        <v>0.73684210526299998</v>
      </c>
      <c r="AN21">
        <f>(表格_mgm_data[[#This Row],[成交率]]-表格_mgm_data[[#This Row],[成交率_min]])/(表格_mgm_data[[#This Row],[成交率_max]]-表格_mgm_data[[#This Row],[成交率_min]])</f>
        <v>0.28571400000000002</v>
      </c>
      <c r="AO21">
        <f>(表格_mgm_data[[#This Row],[綁定率]]-表格_mgm_data[[#This Row],[綁定率_min]])/(表格_mgm_data[[#This Row],[綁定率_max]]-表格_mgm_data[[#This Row],[綁定率_min]])</f>
        <v>0.82170542635587585</v>
      </c>
      <c r="AP21">
        <f>(表格_mgm_data[[#This Row],[達成率]]-表格_mgm_data[[#This Row],[達成率_min]])/(表格_mgm_data[[#This Row],[達成率_max]]-表格_mgm_data[[#This Row],[達成率_min]])</f>
        <v>0.46010959204284796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0.10925966470883693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0.10925966470883693</v>
      </c>
      <c r="AV21">
        <f>(表格_mgm_data[[#This Row],[達成率_last]]-表格_mgm_data[[#This Row],[達成率_last_min]])/(表格_mgm_data[[#This Row],[達成率_last_max]]-表格_mgm_data[[#This Row],[達成率_last_min]])</f>
        <v>5.6319377887041916E-2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2.5471302889999999E-2</v>
      </c>
      <c r="C2">
        <v>0.29059829059800002</v>
      </c>
      <c r="D2">
        <v>5.8823529410999997E-2</v>
      </c>
      <c r="E2">
        <v>2.5471302889999999E-2</v>
      </c>
      <c r="F2">
        <v>0.28318056137410968</v>
      </c>
      <c r="G2">
        <v>628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0</v>
      </c>
      <c r="P2">
        <v>0</v>
      </c>
      <c r="Q2">
        <v>0</v>
      </c>
      <c r="R2">
        <v>0</v>
      </c>
      <c r="S2">
        <v>0</v>
      </c>
      <c r="T2">
        <v>4.8103607770000001E-2</v>
      </c>
      <c r="U2">
        <v>0.63636363636299997</v>
      </c>
      <c r="V2">
        <v>0.25</v>
      </c>
      <c r="W2">
        <v>4.8103607770000001E-2</v>
      </c>
      <c r="X2">
        <v>2.1343283582089549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0.52950920046968442</v>
      </c>
      <c r="AM2">
        <f>(表格_closed_data[[#This Row],[出席率]]-表格_closed_data[[#This Row],[出席率_min]])/(表格_closed_data[[#This Row],[出席率_max]]-表格_closed_data[[#This Row],[出席率_min]])</f>
        <v>0.4566544566544567</v>
      </c>
      <c r="AN2">
        <f>(表格_closed_data[[#This Row],[成交率]]-表格_closed_data[[#This Row],[成交率_min]])/(表格_closed_data[[#This Row],[成交率_max]]-表格_closed_data[[#This Row],[成交率_min]])</f>
        <v>0.23529411764399999</v>
      </c>
      <c r="AO2">
        <f>(表格_closed_data[[#This Row],[綁定率]]-表格_closed_data[[#This Row],[綁定率_min]])/(表格_closed_data[[#This Row],[綁定率_max]]-表格_closed_data[[#This Row],[綁定率_min]])</f>
        <v>0.52950920046968442</v>
      </c>
      <c r="AP2">
        <f>(表格_closed_data[[#This Row],[達成率]]-表格_closed_data[[#This Row],[達成率_min]])/(表格_closed_data[[#This Row],[達成率_max]]-表格_closed_data[[#This Row],[達成率_min]])</f>
        <v>0.13267900428017729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9.1177462883258495E-2</v>
      </c>
      <c r="AZ2">
        <f>VLOOKUP(戰力表!$C$1,closed_this!$AK2:$AP25,3,FALSE)</f>
        <v>0</v>
      </c>
      <c r="BA2">
        <f>VLOOKUP(戰力表!$C$1,closed_this!$AK2:$AP25,4,FALSE)</f>
        <v>0</v>
      </c>
      <c r="BB2">
        <f>VLOOKUP(戰力表!$C$1,closed_this!$AK2:$AP25,5,FALSE)</f>
        <v>9.1177462883258495E-2</v>
      </c>
      <c r="BC2">
        <f>VLOOKUP(戰力表!$C$1,closed_this!$AK2:$AP25,6,FALSE)</f>
        <v>0</v>
      </c>
    </row>
    <row r="3" spans="1:55" x14ac:dyDescent="0.25">
      <c r="A3" t="s">
        <v>26</v>
      </c>
      <c r="B3">
        <v>4.3859649119999998E-3</v>
      </c>
      <c r="C3">
        <v>0</v>
      </c>
      <c r="D3">
        <v>0</v>
      </c>
      <c r="E3">
        <v>4.3859649119999998E-3</v>
      </c>
      <c r="F3">
        <v>0</v>
      </c>
      <c r="G3">
        <v>228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0</v>
      </c>
      <c r="P3">
        <v>0</v>
      </c>
      <c r="Q3">
        <v>0</v>
      </c>
      <c r="R3">
        <v>0</v>
      </c>
      <c r="S3">
        <v>0</v>
      </c>
      <c r="T3">
        <v>4.8103607770000001E-2</v>
      </c>
      <c r="U3">
        <v>0.63636363636299997</v>
      </c>
      <c r="V3">
        <v>0.25</v>
      </c>
      <c r="W3">
        <v>4.8103607770000001E-2</v>
      </c>
      <c r="X3">
        <v>2.1343283582089549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9.1177462883258495E-2</v>
      </c>
      <c r="AM3">
        <f>(表格_closed_data[[#This Row],[出席率]]-表格_closed_data[[#This Row],[出席率_min]])/(表格_closed_data[[#This Row],[出席率_max]]-表格_closed_data[[#This Row],[出席率_min]])</f>
        <v>0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9.1177462883258495E-2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30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0</v>
      </c>
      <c r="P4">
        <v>0</v>
      </c>
      <c r="Q4">
        <v>0</v>
      </c>
      <c r="R4">
        <v>0</v>
      </c>
      <c r="S4">
        <v>0</v>
      </c>
      <c r="T4">
        <v>4.8103607770000001E-2</v>
      </c>
      <c r="U4">
        <v>0.63636363636299997</v>
      </c>
      <c r="V4">
        <v>0.25</v>
      </c>
      <c r="W4">
        <v>4.8103607770000001E-2</v>
      </c>
      <c r="X4">
        <v>2.1343283582089549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0</v>
      </c>
      <c r="AM4">
        <f>(表格_closed_data[[#This Row],[出席率]]-表格_closed_data[[#This Row],[出席率_min]])/(表格_closed_data[[#This Row],[出席率_max]]-表格_closed_data[[#This Row],[出席率_min]])</f>
        <v>0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0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0.52950920046968442</v>
      </c>
      <c r="AZ4">
        <f t="shared" ref="AZ4:BC4" si="0">AM2</f>
        <v>0.4566544566544567</v>
      </c>
      <c r="BA4">
        <f t="shared" si="0"/>
        <v>0.23529411764399999</v>
      </c>
      <c r="BB4">
        <f t="shared" si="0"/>
        <v>0.52950920046968442</v>
      </c>
      <c r="BC4">
        <f t="shared" si="0"/>
        <v>0.13267900428017729</v>
      </c>
    </row>
    <row r="5" spans="1:55" x14ac:dyDescent="0.25">
      <c r="A5" t="s">
        <v>28</v>
      </c>
      <c r="B5">
        <v>1.6210739613999998E-2</v>
      </c>
      <c r="C5">
        <v>0.28571428571399998</v>
      </c>
      <c r="D5">
        <v>0</v>
      </c>
      <c r="E5">
        <v>1.6210739613999998E-2</v>
      </c>
      <c r="F5">
        <v>0</v>
      </c>
      <c r="G5">
        <v>987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0</v>
      </c>
      <c r="P5">
        <v>0</v>
      </c>
      <c r="Q5">
        <v>0</v>
      </c>
      <c r="R5">
        <v>0</v>
      </c>
      <c r="S5">
        <v>0</v>
      </c>
      <c r="T5">
        <v>4.8103607770000001E-2</v>
      </c>
      <c r="U5">
        <v>0.63636363636299997</v>
      </c>
      <c r="V5">
        <v>0.25</v>
      </c>
      <c r="W5">
        <v>4.8103607770000001E-2</v>
      </c>
      <c r="X5">
        <v>2.1343283582089549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0.33699633697973663</v>
      </c>
      <c r="AM5">
        <f>(表格_closed_data[[#This Row],[出席率]]-表格_closed_data[[#This Row],[出席率_min]])/(表格_closed_data[[#This Row],[出席率_max]]-表格_closed_data[[#This Row],[出席率_min]])</f>
        <v>0.44897959183673469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0.33699633697973663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3.125E-2</v>
      </c>
      <c r="C6">
        <v>0</v>
      </c>
      <c r="D6">
        <v>0</v>
      </c>
      <c r="E6">
        <v>3.125E-2</v>
      </c>
      <c r="F6">
        <v>0</v>
      </c>
      <c r="G6">
        <v>64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0</v>
      </c>
      <c r="P6">
        <v>0</v>
      </c>
      <c r="Q6">
        <v>0</v>
      </c>
      <c r="R6">
        <v>0</v>
      </c>
      <c r="S6">
        <v>0</v>
      </c>
      <c r="T6">
        <v>4.8103607770000001E-2</v>
      </c>
      <c r="U6">
        <v>0.63636363636299997</v>
      </c>
      <c r="V6">
        <v>0.25</v>
      </c>
      <c r="W6">
        <v>4.8103607770000001E-2</v>
      </c>
      <c r="X6">
        <v>2.1343283582089549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0.64963942308479372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0.64963942308479372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4.0579710143999997E-2</v>
      </c>
      <c r="C7">
        <v>0.166666666666</v>
      </c>
      <c r="D7">
        <v>0</v>
      </c>
      <c r="E7">
        <v>4.0579710143999997E-2</v>
      </c>
      <c r="F7">
        <v>0</v>
      </c>
      <c r="G7">
        <v>690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0</v>
      </c>
      <c r="P7">
        <v>0</v>
      </c>
      <c r="Q7">
        <v>0</v>
      </c>
      <c r="R7">
        <v>0</v>
      </c>
      <c r="S7">
        <v>0</v>
      </c>
      <c r="T7">
        <v>4.8103607770000001E-2</v>
      </c>
      <c r="U7">
        <v>0.63636363636299997</v>
      </c>
      <c r="V7">
        <v>0.25</v>
      </c>
      <c r="W7">
        <v>4.8103607770000001E-2</v>
      </c>
      <c r="X7">
        <v>2.1343283582089549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0.84358974358068184</v>
      </c>
      <c r="AM7">
        <f>(表格_closed_data[[#This Row],[出席率]]-表格_closed_data[[#This Row],[出席率_min]])/(表格_closed_data[[#This Row],[出席率_max]]-表格_closed_data[[#This Row],[出席率_min]])</f>
        <v>0.26190476190397621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0.84358974358068184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3.2203389829999998E-2</v>
      </c>
      <c r="C8">
        <v>0.181818181818</v>
      </c>
      <c r="D8">
        <v>0</v>
      </c>
      <c r="E8">
        <v>3.2203389829999998E-2</v>
      </c>
      <c r="F8">
        <v>0</v>
      </c>
      <c r="G8">
        <v>1180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0</v>
      </c>
      <c r="P8">
        <v>0</v>
      </c>
      <c r="Q8">
        <v>0</v>
      </c>
      <c r="R8">
        <v>0</v>
      </c>
      <c r="S8">
        <v>0</v>
      </c>
      <c r="T8">
        <v>4.8103607770000001E-2</v>
      </c>
      <c r="U8">
        <v>0.63636363636299997</v>
      </c>
      <c r="V8">
        <v>0.25</v>
      </c>
      <c r="W8">
        <v>4.8103607770000001E-2</v>
      </c>
      <c r="X8">
        <v>2.1343283582089549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0.66945893089714914</v>
      </c>
      <c r="AM8">
        <f>(表格_closed_data[[#This Row],[出席率]]-表格_closed_data[[#This Row],[出席率_min]])/(表格_closed_data[[#This Row],[出席率_max]]-表格_closed_data[[#This Row],[出席率_min]])</f>
        <v>0.2857142857142857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0.66945893089714914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2.4287222808000001E-2</v>
      </c>
      <c r="C9">
        <v>0.47058823529400001</v>
      </c>
      <c r="D9">
        <v>0.125</v>
      </c>
      <c r="E9">
        <v>2.4287222808000001E-2</v>
      </c>
      <c r="F9">
        <v>0.76215417106652583</v>
      </c>
      <c r="G9">
        <v>947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0</v>
      </c>
      <c r="P9">
        <v>0</v>
      </c>
      <c r="Q9">
        <v>0</v>
      </c>
      <c r="R9">
        <v>0</v>
      </c>
      <c r="S9">
        <v>0</v>
      </c>
      <c r="T9">
        <v>4.8103607770000001E-2</v>
      </c>
      <c r="U9">
        <v>0.63636363636299997</v>
      </c>
      <c r="V9">
        <v>0.25</v>
      </c>
      <c r="W9">
        <v>4.8103607770000001E-2</v>
      </c>
      <c r="X9">
        <v>2.1343283582089549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0.50489399722627082</v>
      </c>
      <c r="AM9">
        <f>(表格_closed_data[[#This Row],[出席率]]-表格_closed_data[[#This Row],[出席率_min]])/(表格_closed_data[[#This Row],[出席率_max]]-表格_closed_data[[#This Row],[出席率_min]])</f>
        <v>0.73949579831988244</v>
      </c>
      <c r="AN9">
        <f>(表格_closed_data[[#This Row],[成交率]]-表格_closed_data[[#This Row],[成交率_min]])/(表格_closed_data[[#This Row],[成交率_max]]-表格_closed_data[[#This Row],[成交率_min]])</f>
        <v>0.5</v>
      </c>
      <c r="AO9">
        <f>(表格_closed_data[[#This Row],[綁定率]]-表格_closed_data[[#This Row],[綁定率_min]])/(表格_closed_data[[#This Row],[綁定率_max]]-表格_closed_data[[#This Row],[綁定率_min]])</f>
        <v>0.50489399722627082</v>
      </c>
      <c r="AP9">
        <f>(表格_closed_data[[#This Row],[達成率]]-表格_closed_data[[#This Row],[達成率_min]])/(表格_closed_data[[#This Row],[達成率_max]]-表格_closed_data[[#This Row],[達成率_min]])</f>
        <v>0.3570932130171835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99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0</v>
      </c>
      <c r="P10">
        <v>0</v>
      </c>
      <c r="Q10">
        <v>0</v>
      </c>
      <c r="R10">
        <v>0</v>
      </c>
      <c r="S10">
        <v>0</v>
      </c>
      <c r="T10">
        <v>4.8103607770000001E-2</v>
      </c>
      <c r="U10">
        <v>0.63636363636299997</v>
      </c>
      <c r="V10">
        <v>0.25</v>
      </c>
      <c r="W10">
        <v>4.8103607770000001E-2</v>
      </c>
      <c r="X10">
        <v>2.1343283582089549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0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0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2.6652452024999999E-2</v>
      </c>
      <c r="C11">
        <v>0.38095238095200001</v>
      </c>
      <c r="D11">
        <v>0.25</v>
      </c>
      <c r="E11">
        <v>2.6652452024999999E-2</v>
      </c>
      <c r="F11">
        <v>2.1343283582089549</v>
      </c>
      <c r="G11">
        <v>938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0</v>
      </c>
      <c r="P11">
        <v>0</v>
      </c>
      <c r="Q11">
        <v>0</v>
      </c>
      <c r="R11">
        <v>0</v>
      </c>
      <c r="S11">
        <v>0</v>
      </c>
      <c r="T11">
        <v>4.8103607770000001E-2</v>
      </c>
      <c r="U11">
        <v>0.63636363636299997</v>
      </c>
      <c r="V11">
        <v>0.25</v>
      </c>
      <c r="W11">
        <v>4.8103607770000001E-2</v>
      </c>
      <c r="X11">
        <v>2.1343283582089549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0.55406347383411647</v>
      </c>
      <c r="AM11">
        <f>(表格_closed_data[[#This Row],[出席率]]-表格_closed_data[[#This Row],[出席率_min]])/(表格_closed_data[[#This Row],[出席率_max]]-表格_closed_data[[#This Row],[出席率_min]])</f>
        <v>0.59863945578231292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0.55406347383411647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4.8103607770000001E-2</v>
      </c>
      <c r="C12">
        <v>0.17948717948699999</v>
      </c>
      <c r="D12">
        <v>0</v>
      </c>
      <c r="E12">
        <v>4.8103607770000001E-2</v>
      </c>
      <c r="F12">
        <v>0</v>
      </c>
      <c r="G12">
        <v>1081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0</v>
      </c>
      <c r="P12">
        <v>0</v>
      </c>
      <c r="Q12">
        <v>0</v>
      </c>
      <c r="R12">
        <v>0</v>
      </c>
      <c r="S12">
        <v>0</v>
      </c>
      <c r="T12">
        <v>4.8103607770000001E-2</v>
      </c>
      <c r="U12">
        <v>0.63636363636299997</v>
      </c>
      <c r="V12">
        <v>0.25</v>
      </c>
      <c r="W12">
        <v>4.8103607770000001E-2</v>
      </c>
      <c r="X12">
        <v>2.1343283582089549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1</v>
      </c>
      <c r="AM12">
        <f>(表格_closed_data[[#This Row],[出席率]]-表格_closed_data[[#This Row],[出席率_min]])/(表格_closed_data[[#This Row],[出席率_max]]-表格_closed_data[[#This Row],[出席率_min]])</f>
        <v>0.28205128205128205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1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2.7972027972000001E-2</v>
      </c>
      <c r="C13">
        <v>0.125</v>
      </c>
      <c r="D13">
        <v>0</v>
      </c>
      <c r="E13">
        <v>2.7972027972000001E-2</v>
      </c>
      <c r="F13">
        <v>0</v>
      </c>
      <c r="G13">
        <v>286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0</v>
      </c>
      <c r="P13">
        <v>0</v>
      </c>
      <c r="Q13">
        <v>0</v>
      </c>
      <c r="R13">
        <v>0</v>
      </c>
      <c r="S13">
        <v>0</v>
      </c>
      <c r="T13">
        <v>4.8103607770000001E-2</v>
      </c>
      <c r="U13">
        <v>0.63636363636299997</v>
      </c>
      <c r="V13">
        <v>0.25</v>
      </c>
      <c r="W13">
        <v>4.8103607770000001E-2</v>
      </c>
      <c r="X13">
        <v>2.1343283582089549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0.58149542765573736</v>
      </c>
      <c r="AM13">
        <f>(表格_closed_data[[#This Row],[出席率]]-表格_closed_data[[#This Row],[出席率_min]])/(表格_closed_data[[#This Row],[出席率_max]]-表格_closed_data[[#This Row],[出席率_min]])</f>
        <v>0.19642857142876788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0.58149542765573736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2.2328548643999999E-2</v>
      </c>
      <c r="C14">
        <v>0.63636363636299997</v>
      </c>
      <c r="D14">
        <v>0.14285714285699999</v>
      </c>
      <c r="E14">
        <v>2.2328548643999999E-2</v>
      </c>
      <c r="F14">
        <v>1.0462519936204151</v>
      </c>
      <c r="G14">
        <v>627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0</v>
      </c>
      <c r="P14">
        <v>0</v>
      </c>
      <c r="Q14">
        <v>0</v>
      </c>
      <c r="R14">
        <v>0</v>
      </c>
      <c r="S14">
        <v>0</v>
      </c>
      <c r="T14">
        <v>4.8103607770000001E-2</v>
      </c>
      <c r="U14">
        <v>0.63636363636299997</v>
      </c>
      <c r="V14">
        <v>0.25</v>
      </c>
      <c r="W14">
        <v>4.8103607770000001E-2</v>
      </c>
      <c r="X14">
        <v>2.1343283582089549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0.46417617470108519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0.57142857142799997</v>
      </c>
      <c r="AO14">
        <f>(表格_closed_data[[#This Row],[綁定率]]-表格_closed_data[[#This Row],[綁定率_min]])/(表格_closed_data[[#This Row],[綁定率_max]]-表格_closed_data[[#This Row],[綁定率_min]])</f>
        <v>0.46417617470108519</v>
      </c>
      <c r="AP14">
        <f>(表格_closed_data[[#This Row],[達成率]]-表格_closed_data[[#This Row],[達成率_min]])/(表格_closed_data[[#This Row],[達成率_max]]-表格_closed_data[[#This Row],[達成率_min]])</f>
        <v>0.49020198302494977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2.4271844660000001E-3</v>
      </c>
      <c r="C15">
        <v>0</v>
      </c>
      <c r="D15">
        <v>0</v>
      </c>
      <c r="E15">
        <v>2.4271844660000001E-3</v>
      </c>
      <c r="F15">
        <v>0</v>
      </c>
      <c r="G15">
        <v>412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0</v>
      </c>
      <c r="P15">
        <v>0</v>
      </c>
      <c r="Q15">
        <v>0</v>
      </c>
      <c r="R15">
        <v>0</v>
      </c>
      <c r="S15">
        <v>0</v>
      </c>
      <c r="T15">
        <v>4.8103607770000001E-2</v>
      </c>
      <c r="U15">
        <v>0.63636363636299997</v>
      </c>
      <c r="V15">
        <v>0.25</v>
      </c>
      <c r="W15">
        <v>4.8103607770000001E-2</v>
      </c>
      <c r="X15">
        <v>2.1343283582089549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5.0457430918803621E-2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5.0457430918803621E-2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2.3421588593999999E-2</v>
      </c>
      <c r="C16">
        <v>0.28571428571399998</v>
      </c>
      <c r="D16">
        <v>0</v>
      </c>
      <c r="E16">
        <v>2.3421588593999999E-2</v>
      </c>
      <c r="F16">
        <v>0</v>
      </c>
      <c r="G16">
        <v>1964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0</v>
      </c>
      <c r="P16">
        <v>0</v>
      </c>
      <c r="Q16">
        <v>0</v>
      </c>
      <c r="R16">
        <v>0</v>
      </c>
      <c r="S16">
        <v>0</v>
      </c>
      <c r="T16">
        <v>4.8103607770000001E-2</v>
      </c>
      <c r="U16">
        <v>0.63636363636299997</v>
      </c>
      <c r="V16">
        <v>0.25</v>
      </c>
      <c r="W16">
        <v>4.8103607770000001E-2</v>
      </c>
      <c r="X16">
        <v>2.1343283582089549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0.48689879366193739</v>
      </c>
      <c r="AM16">
        <f>(表格_closed_data[[#This Row],[出席率]]-表格_closed_data[[#This Row],[出席率_min]])/(表格_closed_data[[#This Row],[出席率_max]]-表格_closed_data[[#This Row],[出席率_min]])</f>
        <v>0.44897959183673469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0.48689879366193739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2.9336734693000001E-2</v>
      </c>
      <c r="C17">
        <v>0.5</v>
      </c>
      <c r="D17">
        <v>0</v>
      </c>
      <c r="E17">
        <v>2.9336734693000001E-2</v>
      </c>
      <c r="F17">
        <v>0</v>
      </c>
      <c r="G17">
        <v>784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4.8103607770000001E-2</v>
      </c>
      <c r="U17">
        <v>0.63636363636299997</v>
      </c>
      <c r="V17">
        <v>0.25</v>
      </c>
      <c r="W17">
        <v>4.8103607770000001E-2</v>
      </c>
      <c r="X17">
        <v>2.1343283582089549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0.60986558083686948</v>
      </c>
      <c r="AM17">
        <f>(表格_closed_data[[#This Row],[出席率]]-表格_closed_data[[#This Row],[出席率_min]])/(表格_closed_data[[#This Row],[出席率_max]]-表格_closed_data[[#This Row],[出席率_min]])</f>
        <v>0.78571428571507151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0.60986558083686948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1.9455252918000002E-2</v>
      </c>
      <c r="C18">
        <v>0.444444444444</v>
      </c>
      <c r="D18">
        <v>0</v>
      </c>
      <c r="E18">
        <v>1.9455252918000002E-2</v>
      </c>
      <c r="F18">
        <v>0</v>
      </c>
      <c r="G18">
        <v>514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0</v>
      </c>
      <c r="P18">
        <v>0</v>
      </c>
      <c r="Q18">
        <v>0</v>
      </c>
      <c r="R18">
        <v>0</v>
      </c>
      <c r="S18">
        <v>0</v>
      </c>
      <c r="T18">
        <v>4.8103607770000001E-2</v>
      </c>
      <c r="U18">
        <v>0.63636363636299997</v>
      </c>
      <c r="V18">
        <v>0.25</v>
      </c>
      <c r="W18">
        <v>4.8103607770000001E-2</v>
      </c>
      <c r="X18">
        <v>2.1343283582089549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0.40444477701178466</v>
      </c>
      <c r="AM18">
        <f>(表格_closed_data[[#This Row],[出席率]]-表格_closed_data[[#This Row],[出席率_min]])/(表格_closed_data[[#This Row],[出席率_max]]-表格_closed_data[[#This Row],[出席率_min]])</f>
        <v>0.69841269841269848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0.40444477701178466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1.5355086372000001E-2</v>
      </c>
      <c r="C19">
        <v>0.4</v>
      </c>
      <c r="D19">
        <v>0</v>
      </c>
      <c r="E19">
        <v>1.5355086372000001E-2</v>
      </c>
      <c r="F19">
        <v>0</v>
      </c>
      <c r="G19">
        <v>521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0</v>
      </c>
      <c r="P19">
        <v>0</v>
      </c>
      <c r="Q19">
        <v>0</v>
      </c>
      <c r="R19">
        <v>0</v>
      </c>
      <c r="S19">
        <v>0</v>
      </c>
      <c r="T19">
        <v>4.8103607770000001E-2</v>
      </c>
      <c r="U19">
        <v>0.63636363636299997</v>
      </c>
      <c r="V19">
        <v>0.25</v>
      </c>
      <c r="W19">
        <v>4.8103607770000001E-2</v>
      </c>
      <c r="X19">
        <v>2.1343283582089549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0.31920862246794429</v>
      </c>
      <c r="AM19">
        <f>(表格_closed_data[[#This Row],[出席率]]-表格_closed_data[[#This Row],[出席率_min]])/(表格_closed_data[[#This Row],[出席率_max]]-表格_closed_data[[#This Row],[出席率_min]])</f>
        <v>0.62857142857205717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0.31920862246794429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1.5503875968E-2</v>
      </c>
      <c r="C20">
        <v>0.166666666666</v>
      </c>
      <c r="D20">
        <v>0</v>
      </c>
      <c r="E20">
        <v>1.5503875968E-2</v>
      </c>
      <c r="F20">
        <v>0</v>
      </c>
      <c r="G20">
        <v>387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0</v>
      </c>
      <c r="P20">
        <v>0</v>
      </c>
      <c r="Q20">
        <v>0</v>
      </c>
      <c r="R20">
        <v>0</v>
      </c>
      <c r="S20">
        <v>0</v>
      </c>
      <c r="T20">
        <v>4.8103607770000001E-2</v>
      </c>
      <c r="U20">
        <v>0.63636363636299997</v>
      </c>
      <c r="V20">
        <v>0.25</v>
      </c>
      <c r="W20">
        <v>4.8103607770000001E-2</v>
      </c>
      <c r="X20">
        <v>2.1343283582089549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0.32230172926175094</v>
      </c>
      <c r="AM20">
        <f>(表格_closed_data[[#This Row],[出席率]]-表格_closed_data[[#This Row],[出席率_min]])/(表格_closed_data[[#This Row],[出席率_max]]-表格_closed_data[[#This Row],[出席率_min]])</f>
        <v>0.26190476190397621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0.32230172926175094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1.5306122448E-2</v>
      </c>
      <c r="C21">
        <v>0</v>
      </c>
      <c r="D21">
        <v>0</v>
      </c>
      <c r="E21">
        <v>1.5306122448E-2</v>
      </c>
      <c r="F21">
        <v>0</v>
      </c>
      <c r="G21">
        <v>196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0</v>
      </c>
      <c r="P21">
        <v>0</v>
      </c>
      <c r="Q21">
        <v>0</v>
      </c>
      <c r="R21">
        <v>0</v>
      </c>
      <c r="S21">
        <v>0</v>
      </c>
      <c r="T21">
        <v>4.8103607770000001E-2</v>
      </c>
      <c r="U21">
        <v>0.63636363636299997</v>
      </c>
      <c r="V21">
        <v>0.25</v>
      </c>
      <c r="W21">
        <v>4.8103607770000001E-2</v>
      </c>
      <c r="X21">
        <v>2.1343283582089549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0.31819073781708579</v>
      </c>
      <c r="AM21">
        <f>(表格_closed_data[[#This Row],[出席率]]-表格_closed_data[[#This Row],[出席率_min]])/(表格_closed_data[[#This Row],[出席率_max]]-表格_closed_data[[#This Row],[出席率_min]])</f>
        <v>0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0.31819073781708579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2021-06-10T00:01:28Z</dcterms:modified>
</cp:coreProperties>
</file>