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105"/>
  </bookViews>
  <sheets>
    <sheet name="戰力表" sheetId="1" r:id="rId1"/>
    <sheet name="new_this" sheetId="2" r:id="rId2"/>
    <sheet name="mgm_this" sheetId="12" r:id="rId3"/>
    <sheet name="closed_this" sheetId="7" r:id="rId4"/>
  </sheets>
  <definedNames>
    <definedName name="closed_data" localSheetId="3" hidden="1">closed_this!$A$1:$AI$21</definedName>
    <definedName name="mgm_data" localSheetId="2" hidden="1">mgm_this!$A$1:$AI$21</definedName>
    <definedName name="new_data" localSheetId="1" hidden="1">new_this!$A$1:$AI$21</definedName>
  </definedNames>
  <calcPr calcId="145621"/>
</workbook>
</file>

<file path=xl/calcChain.xml><?xml version="1.0" encoding="utf-8"?>
<calcChain xmlns="http://schemas.openxmlformats.org/spreadsheetml/2006/main">
  <c r="AN6" i="7" l="1"/>
  <c r="AQ25" i="12" l="1"/>
  <c r="AK25" i="12"/>
  <c r="AQ24" i="12"/>
  <c r="AK24" i="12"/>
  <c r="AQ23" i="12"/>
  <c r="AK23" i="12"/>
  <c r="AQ22" i="12"/>
  <c r="AK22" i="12"/>
  <c r="AQ21" i="12"/>
  <c r="AK21" i="12"/>
  <c r="AQ20" i="12"/>
  <c r="AK20" i="12"/>
  <c r="AQ19" i="12"/>
  <c r="AK19" i="12"/>
  <c r="AQ18" i="12"/>
  <c r="AK18" i="12"/>
  <c r="AQ17" i="12"/>
  <c r="AK17" i="12"/>
  <c r="AQ16" i="12"/>
  <c r="AK16" i="12"/>
  <c r="AQ15" i="12"/>
  <c r="AK15" i="12"/>
  <c r="AQ14" i="12"/>
  <c r="AK14" i="12"/>
  <c r="AQ13" i="12"/>
  <c r="AK13" i="12"/>
  <c r="AQ12" i="12"/>
  <c r="AK12" i="12"/>
  <c r="AQ11" i="12"/>
  <c r="AK11" i="12"/>
  <c r="AQ10" i="12"/>
  <c r="AK10" i="12"/>
  <c r="AQ9" i="12"/>
  <c r="AK9" i="12"/>
  <c r="AQ8" i="12"/>
  <c r="AK8" i="12"/>
  <c r="AQ7" i="12"/>
  <c r="AK7" i="12"/>
  <c r="AQ6" i="12"/>
  <c r="AK6" i="12"/>
  <c r="AQ5" i="12"/>
  <c r="AK5" i="12"/>
  <c r="AQ4" i="12"/>
  <c r="AK4" i="12"/>
  <c r="AQ3" i="12"/>
  <c r="AK3" i="12"/>
  <c r="AQ2" i="12"/>
  <c r="AK2" i="12"/>
  <c r="AQ25" i="7"/>
  <c r="AK25" i="7"/>
  <c r="AQ24" i="7"/>
  <c r="AK24" i="7"/>
  <c r="AQ23" i="7"/>
  <c r="AK23" i="7"/>
  <c r="AQ22" i="7"/>
  <c r="AK22" i="7"/>
  <c r="AQ21" i="7"/>
  <c r="AK21" i="7"/>
  <c r="AQ20" i="7"/>
  <c r="AK20" i="7"/>
  <c r="AQ19" i="7"/>
  <c r="AK19" i="7"/>
  <c r="AQ18" i="7"/>
  <c r="AK18" i="7"/>
  <c r="AQ17" i="7"/>
  <c r="AK17" i="7"/>
  <c r="AQ16" i="7"/>
  <c r="AK16" i="7"/>
  <c r="AQ15" i="7"/>
  <c r="AK15" i="7"/>
  <c r="AQ14" i="7"/>
  <c r="AK14" i="7"/>
  <c r="AQ13" i="7"/>
  <c r="AK13" i="7"/>
  <c r="AQ12" i="7"/>
  <c r="AK12" i="7"/>
  <c r="AQ11" i="7"/>
  <c r="AK11" i="7"/>
  <c r="AQ10" i="7"/>
  <c r="AK10" i="7"/>
  <c r="AQ9" i="7"/>
  <c r="AK9" i="7"/>
  <c r="AQ8" i="7"/>
  <c r="AK8" i="7"/>
  <c r="AQ7" i="7"/>
  <c r="AK7" i="7"/>
  <c r="AQ6" i="7"/>
  <c r="AK6" i="7"/>
  <c r="AQ5" i="7"/>
  <c r="AK5" i="7"/>
  <c r="AQ4" i="7"/>
  <c r="AK4" i="7"/>
  <c r="AQ3" i="7"/>
  <c r="AK3" i="7"/>
  <c r="AQ2" i="7"/>
  <c r="AK2" i="7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" i="2"/>
  <c r="H18" i="1"/>
  <c r="H17" i="1"/>
  <c r="H16" i="1"/>
  <c r="G18" i="1"/>
  <c r="G17" i="1"/>
  <c r="G16" i="1"/>
  <c r="F18" i="1"/>
  <c r="F17" i="1"/>
  <c r="F16" i="1"/>
  <c r="E18" i="1"/>
  <c r="E17" i="1"/>
  <c r="E16" i="1"/>
  <c r="D18" i="1"/>
  <c r="D17" i="1"/>
  <c r="D16" i="1"/>
  <c r="C18" i="1"/>
  <c r="C17" i="1"/>
  <c r="C16" i="1"/>
  <c r="C12" i="1"/>
  <c r="D12" i="1"/>
  <c r="E12" i="1"/>
  <c r="F12" i="1"/>
  <c r="G12" i="1"/>
  <c r="H12" i="1"/>
  <c r="H11" i="1"/>
  <c r="G11" i="1"/>
  <c r="F11" i="1"/>
  <c r="E11" i="1"/>
  <c r="D11" i="1"/>
  <c r="C11" i="1"/>
  <c r="H10" i="1"/>
  <c r="G10" i="1"/>
  <c r="F10" i="1"/>
  <c r="E10" i="1"/>
  <c r="D10" i="1"/>
  <c r="C10" i="1"/>
  <c r="AS2" i="12"/>
  <c r="AT2" i="12"/>
  <c r="AU2" i="12"/>
  <c r="AV2" i="12"/>
  <c r="AS3" i="12"/>
  <c r="AT3" i="12"/>
  <c r="AU3" i="12"/>
  <c r="AV3" i="12"/>
  <c r="AS4" i="12"/>
  <c r="AT4" i="12"/>
  <c r="AU4" i="12"/>
  <c r="AV4" i="12"/>
  <c r="AS5" i="12"/>
  <c r="AT5" i="12"/>
  <c r="AU5" i="12"/>
  <c r="AV5" i="12"/>
  <c r="AS6" i="12"/>
  <c r="AT6" i="12"/>
  <c r="AU6" i="12"/>
  <c r="AV6" i="12"/>
  <c r="AS7" i="12"/>
  <c r="AT7" i="12"/>
  <c r="AU7" i="12"/>
  <c r="AV7" i="12"/>
  <c r="AS8" i="12"/>
  <c r="AT8" i="12"/>
  <c r="AU8" i="12"/>
  <c r="AV8" i="12"/>
  <c r="AS9" i="12"/>
  <c r="AT9" i="12"/>
  <c r="AU9" i="12"/>
  <c r="AV9" i="12"/>
  <c r="AS10" i="12"/>
  <c r="AT10" i="12"/>
  <c r="AU10" i="12"/>
  <c r="AV10" i="12"/>
  <c r="AS11" i="12"/>
  <c r="AT11" i="12"/>
  <c r="AU11" i="12"/>
  <c r="AV11" i="12"/>
  <c r="AS12" i="12"/>
  <c r="AT12" i="12"/>
  <c r="AU12" i="12"/>
  <c r="AV12" i="12"/>
  <c r="AS13" i="12"/>
  <c r="AT13" i="12"/>
  <c r="AU13" i="12"/>
  <c r="AV13" i="12"/>
  <c r="AS14" i="12"/>
  <c r="AT14" i="12"/>
  <c r="AU14" i="12"/>
  <c r="AV14" i="12"/>
  <c r="AS15" i="12"/>
  <c r="AT15" i="12"/>
  <c r="AU15" i="12"/>
  <c r="AV15" i="12"/>
  <c r="AS16" i="12"/>
  <c r="AT16" i="12"/>
  <c r="AU16" i="12"/>
  <c r="AV16" i="12"/>
  <c r="AS17" i="12"/>
  <c r="AT17" i="12"/>
  <c r="AU17" i="12"/>
  <c r="AV17" i="12"/>
  <c r="AS18" i="12"/>
  <c r="AT18" i="12"/>
  <c r="AU18" i="12"/>
  <c r="AV18" i="12"/>
  <c r="AS19" i="12"/>
  <c r="AT19" i="12"/>
  <c r="AU19" i="12"/>
  <c r="AV19" i="12"/>
  <c r="AS20" i="12"/>
  <c r="AT20" i="12"/>
  <c r="AU20" i="12"/>
  <c r="AV20" i="12"/>
  <c r="AS21" i="12"/>
  <c r="AT21" i="12"/>
  <c r="AU21" i="12"/>
  <c r="AV21" i="12"/>
  <c r="AS22" i="12"/>
  <c r="AT22" i="12"/>
  <c r="AU22" i="12"/>
  <c r="AV22" i="12"/>
  <c r="AS23" i="12"/>
  <c r="AT23" i="12"/>
  <c r="AU23" i="12"/>
  <c r="AV23" i="12"/>
  <c r="AS24" i="12"/>
  <c r="AT24" i="12"/>
  <c r="AU24" i="12"/>
  <c r="AV24" i="12"/>
  <c r="AS25" i="12"/>
  <c r="AT25" i="12"/>
  <c r="AU25" i="12"/>
  <c r="AV25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" i="12"/>
  <c r="AM2" i="12"/>
  <c r="AZ4" i="12" s="1"/>
  <c r="AN2" i="12"/>
  <c r="BA4" i="12" s="1"/>
  <c r="AO2" i="12"/>
  <c r="BB4" i="12" s="1"/>
  <c r="AP2" i="12"/>
  <c r="BC4" i="12" s="1"/>
  <c r="AM3" i="12"/>
  <c r="AN3" i="12"/>
  <c r="AO3" i="12"/>
  <c r="AP3" i="12"/>
  <c r="AM4" i="12"/>
  <c r="AN4" i="12"/>
  <c r="AO4" i="12"/>
  <c r="AP4" i="12"/>
  <c r="AM5" i="12"/>
  <c r="AN5" i="12"/>
  <c r="AO5" i="12"/>
  <c r="AP5" i="12"/>
  <c r="AM6" i="12"/>
  <c r="AN6" i="12"/>
  <c r="AO6" i="12"/>
  <c r="AP6" i="12"/>
  <c r="AM7" i="12"/>
  <c r="AN7" i="12"/>
  <c r="AO7" i="12"/>
  <c r="AP7" i="12"/>
  <c r="AM8" i="12"/>
  <c r="AN8" i="12"/>
  <c r="AO8" i="12"/>
  <c r="AP8" i="12"/>
  <c r="AM9" i="12"/>
  <c r="AN9" i="12"/>
  <c r="AO9" i="12"/>
  <c r="AP9" i="12"/>
  <c r="AM10" i="12"/>
  <c r="AN10" i="12"/>
  <c r="AO10" i="12"/>
  <c r="AP10" i="12"/>
  <c r="AM11" i="12"/>
  <c r="AN11" i="12"/>
  <c r="AO11" i="12"/>
  <c r="AP11" i="12"/>
  <c r="AM12" i="12"/>
  <c r="AN12" i="12"/>
  <c r="AO12" i="12"/>
  <c r="AP12" i="12"/>
  <c r="AM13" i="12"/>
  <c r="AN13" i="12"/>
  <c r="AO13" i="12"/>
  <c r="AP13" i="12"/>
  <c r="AM14" i="12"/>
  <c r="AN14" i="12"/>
  <c r="AO14" i="12"/>
  <c r="AP14" i="12"/>
  <c r="AM15" i="12"/>
  <c r="AN15" i="12"/>
  <c r="AO15" i="12"/>
  <c r="AP15" i="12"/>
  <c r="AM16" i="12"/>
  <c r="AN16" i="12"/>
  <c r="AO16" i="12"/>
  <c r="AP16" i="12"/>
  <c r="AM17" i="12"/>
  <c r="AN17" i="12"/>
  <c r="AO17" i="12"/>
  <c r="AP17" i="12"/>
  <c r="AM18" i="12"/>
  <c r="AN18" i="12"/>
  <c r="AO18" i="12"/>
  <c r="AP18" i="12"/>
  <c r="AM19" i="12"/>
  <c r="AN19" i="12"/>
  <c r="AO19" i="12"/>
  <c r="AP19" i="12"/>
  <c r="AM20" i="12"/>
  <c r="AN20" i="12"/>
  <c r="AO20" i="12"/>
  <c r="AP20" i="12"/>
  <c r="AM21" i="12"/>
  <c r="AN21" i="12"/>
  <c r="AO21" i="12"/>
  <c r="AP21" i="12"/>
  <c r="AM22" i="12"/>
  <c r="AN22" i="12"/>
  <c r="AO22" i="12"/>
  <c r="AP22" i="12"/>
  <c r="AM23" i="12"/>
  <c r="AN23" i="12"/>
  <c r="AO23" i="12"/>
  <c r="AP23" i="12"/>
  <c r="AM24" i="12"/>
  <c r="AN24" i="12"/>
  <c r="AO24" i="12"/>
  <c r="AP24" i="12"/>
  <c r="AM25" i="12"/>
  <c r="AN25" i="12"/>
  <c r="AO25" i="12"/>
  <c r="AP25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" i="12"/>
  <c r="AY4" i="12" s="1"/>
  <c r="AS2" i="7"/>
  <c r="AT2" i="7"/>
  <c r="AU2" i="7"/>
  <c r="AV2" i="7"/>
  <c r="AS3" i="7"/>
  <c r="AT3" i="7"/>
  <c r="AU3" i="7"/>
  <c r="AV3" i="7"/>
  <c r="AS4" i="7"/>
  <c r="AT4" i="7"/>
  <c r="AU4" i="7"/>
  <c r="AV4" i="7"/>
  <c r="AS5" i="7"/>
  <c r="AT5" i="7"/>
  <c r="AU5" i="7"/>
  <c r="AV5" i="7"/>
  <c r="AS6" i="7"/>
  <c r="AT6" i="7"/>
  <c r="AU6" i="7"/>
  <c r="AV6" i="7"/>
  <c r="AS7" i="7"/>
  <c r="AT7" i="7"/>
  <c r="AU7" i="7"/>
  <c r="AV7" i="7"/>
  <c r="AS8" i="7"/>
  <c r="AT8" i="7"/>
  <c r="AU8" i="7"/>
  <c r="AV8" i="7"/>
  <c r="AS9" i="7"/>
  <c r="AT9" i="7"/>
  <c r="AU9" i="7"/>
  <c r="AV9" i="7"/>
  <c r="AS10" i="7"/>
  <c r="AT10" i="7"/>
  <c r="AU10" i="7"/>
  <c r="AV10" i="7"/>
  <c r="AS11" i="7"/>
  <c r="AT11" i="7"/>
  <c r="AU11" i="7"/>
  <c r="AV11" i="7"/>
  <c r="AS12" i="7"/>
  <c r="AT12" i="7"/>
  <c r="AU12" i="7"/>
  <c r="AV12" i="7"/>
  <c r="AS13" i="7"/>
  <c r="AT13" i="7"/>
  <c r="AU13" i="7"/>
  <c r="AV13" i="7"/>
  <c r="AS14" i="7"/>
  <c r="AT14" i="7"/>
  <c r="AU14" i="7"/>
  <c r="AV14" i="7"/>
  <c r="AS15" i="7"/>
  <c r="AT15" i="7"/>
  <c r="AU15" i="7"/>
  <c r="AV15" i="7"/>
  <c r="AS16" i="7"/>
  <c r="AT16" i="7"/>
  <c r="AU16" i="7"/>
  <c r="AV16" i="7"/>
  <c r="AS17" i="7"/>
  <c r="AT17" i="7"/>
  <c r="AU17" i="7"/>
  <c r="AV17" i="7"/>
  <c r="AS18" i="7"/>
  <c r="AT18" i="7"/>
  <c r="AU18" i="7"/>
  <c r="AV18" i="7"/>
  <c r="AS19" i="7"/>
  <c r="AT19" i="7"/>
  <c r="AU19" i="7"/>
  <c r="AV19" i="7"/>
  <c r="AS20" i="7"/>
  <c r="AT20" i="7"/>
  <c r="AU20" i="7"/>
  <c r="AV20" i="7"/>
  <c r="AS21" i="7"/>
  <c r="AT21" i="7"/>
  <c r="AU21" i="7"/>
  <c r="AV21" i="7"/>
  <c r="AS22" i="7"/>
  <c r="AT22" i="7"/>
  <c r="AU22" i="7"/>
  <c r="AV22" i="7"/>
  <c r="AS23" i="7"/>
  <c r="AT23" i="7"/>
  <c r="AU23" i="7"/>
  <c r="AV23" i="7"/>
  <c r="AS24" i="7"/>
  <c r="AT24" i="7"/>
  <c r="AU24" i="7"/>
  <c r="AV24" i="7"/>
  <c r="AS25" i="7"/>
  <c r="AT25" i="7"/>
  <c r="AU25" i="7"/>
  <c r="AV25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" i="7"/>
  <c r="AM2" i="7"/>
  <c r="AZ4" i="7" s="1"/>
  <c r="AN2" i="7"/>
  <c r="BA4" i="7" s="1"/>
  <c r="AO2" i="7"/>
  <c r="BB4" i="7" s="1"/>
  <c r="AP2" i="7"/>
  <c r="BC4" i="7" s="1"/>
  <c r="AM3" i="7"/>
  <c r="AN3" i="7"/>
  <c r="AO3" i="7"/>
  <c r="AP3" i="7"/>
  <c r="AM4" i="7"/>
  <c r="AN4" i="7"/>
  <c r="AO4" i="7"/>
  <c r="AP4" i="7"/>
  <c r="AM5" i="7"/>
  <c r="AN5" i="7"/>
  <c r="AO5" i="7"/>
  <c r="AP5" i="7"/>
  <c r="AM6" i="7"/>
  <c r="AO6" i="7"/>
  <c r="AP6" i="7"/>
  <c r="AM7" i="7"/>
  <c r="AN7" i="7"/>
  <c r="AO7" i="7"/>
  <c r="AP7" i="7"/>
  <c r="AM8" i="7"/>
  <c r="AN8" i="7"/>
  <c r="AO8" i="7"/>
  <c r="AP8" i="7"/>
  <c r="AM9" i="7"/>
  <c r="AN9" i="7"/>
  <c r="AO9" i="7"/>
  <c r="AP9" i="7"/>
  <c r="AM10" i="7"/>
  <c r="AN10" i="7"/>
  <c r="AO10" i="7"/>
  <c r="AP10" i="7"/>
  <c r="AM11" i="7"/>
  <c r="AN11" i="7"/>
  <c r="AO11" i="7"/>
  <c r="AP11" i="7"/>
  <c r="AM12" i="7"/>
  <c r="AN12" i="7"/>
  <c r="AO12" i="7"/>
  <c r="AP12" i="7"/>
  <c r="AM13" i="7"/>
  <c r="AN13" i="7"/>
  <c r="AO13" i="7"/>
  <c r="AP13" i="7"/>
  <c r="AM14" i="7"/>
  <c r="AN14" i="7"/>
  <c r="AO14" i="7"/>
  <c r="AP14" i="7"/>
  <c r="AM15" i="7"/>
  <c r="AN15" i="7"/>
  <c r="AO15" i="7"/>
  <c r="AP15" i="7"/>
  <c r="AM16" i="7"/>
  <c r="AN16" i="7"/>
  <c r="AO16" i="7"/>
  <c r="AP16" i="7"/>
  <c r="AM17" i="7"/>
  <c r="AN17" i="7"/>
  <c r="AO17" i="7"/>
  <c r="AP17" i="7"/>
  <c r="AM18" i="7"/>
  <c r="AN18" i="7"/>
  <c r="AO18" i="7"/>
  <c r="AP18" i="7"/>
  <c r="AM19" i="7"/>
  <c r="AN19" i="7"/>
  <c r="AO19" i="7"/>
  <c r="AP19" i="7"/>
  <c r="AM20" i="7"/>
  <c r="AN20" i="7"/>
  <c r="AO20" i="7"/>
  <c r="AP20" i="7"/>
  <c r="AM21" i="7"/>
  <c r="AN21" i="7"/>
  <c r="AO21" i="7"/>
  <c r="AP21" i="7"/>
  <c r="AM22" i="7"/>
  <c r="AN22" i="7"/>
  <c r="AO22" i="7"/>
  <c r="AP22" i="7"/>
  <c r="AM23" i="7"/>
  <c r="AN23" i="7"/>
  <c r="AO23" i="7"/>
  <c r="AP23" i="7"/>
  <c r="AM24" i="7"/>
  <c r="AN24" i="7"/>
  <c r="AO24" i="7"/>
  <c r="AP24" i="7"/>
  <c r="AM25" i="7"/>
  <c r="AN25" i="7"/>
  <c r="AO25" i="7"/>
  <c r="AP25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" i="7"/>
  <c r="AY4" i="7" s="1"/>
  <c r="AL22" i="2"/>
  <c r="AM22" i="2"/>
  <c r="AN22" i="2"/>
  <c r="AO22" i="2"/>
  <c r="AP22" i="2"/>
  <c r="AR22" i="2"/>
  <c r="AS22" i="2"/>
  <c r="AT22" i="2"/>
  <c r="AU22" i="2"/>
  <c r="AV22" i="2"/>
  <c r="AL23" i="2"/>
  <c r="AM23" i="2"/>
  <c r="AN23" i="2"/>
  <c r="AO23" i="2"/>
  <c r="AP23" i="2"/>
  <c r="AR23" i="2"/>
  <c r="AS23" i="2"/>
  <c r="AT23" i="2"/>
  <c r="AU23" i="2"/>
  <c r="AV23" i="2"/>
  <c r="AL24" i="2"/>
  <c r="AM24" i="2"/>
  <c r="AN24" i="2"/>
  <c r="AO24" i="2"/>
  <c r="AP24" i="2"/>
  <c r="AR24" i="2"/>
  <c r="AS24" i="2"/>
  <c r="AT24" i="2"/>
  <c r="AU24" i="2"/>
  <c r="AV24" i="2"/>
  <c r="AL25" i="2"/>
  <c r="AM25" i="2"/>
  <c r="AN25" i="2"/>
  <c r="AO25" i="2"/>
  <c r="AP25" i="2"/>
  <c r="AR25" i="2"/>
  <c r="AS25" i="2"/>
  <c r="AT25" i="2"/>
  <c r="AU25" i="2"/>
  <c r="AV25" i="2"/>
  <c r="AV2" i="2"/>
  <c r="AS2" i="2"/>
  <c r="AT2" i="2"/>
  <c r="AU2" i="2"/>
  <c r="AS3" i="2"/>
  <c r="AT3" i="2"/>
  <c r="AU3" i="2"/>
  <c r="AV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S9" i="2"/>
  <c r="AT9" i="2"/>
  <c r="AU9" i="2"/>
  <c r="AV9" i="2"/>
  <c r="AS10" i="2"/>
  <c r="AT10" i="2"/>
  <c r="AU10" i="2"/>
  <c r="AV10" i="2"/>
  <c r="AS11" i="2"/>
  <c r="AT11" i="2"/>
  <c r="AU11" i="2"/>
  <c r="AV11" i="2"/>
  <c r="AS12" i="2"/>
  <c r="AT12" i="2"/>
  <c r="AU12" i="2"/>
  <c r="AV12" i="2"/>
  <c r="AS13" i="2"/>
  <c r="AT13" i="2"/>
  <c r="AU13" i="2"/>
  <c r="AV13" i="2"/>
  <c r="AS14" i="2"/>
  <c r="AT14" i="2"/>
  <c r="AU14" i="2"/>
  <c r="AV14" i="2"/>
  <c r="AS15" i="2"/>
  <c r="AT15" i="2"/>
  <c r="AU15" i="2"/>
  <c r="AV15" i="2"/>
  <c r="AS16" i="2"/>
  <c r="AT16" i="2"/>
  <c r="AU16" i="2"/>
  <c r="AV16" i="2"/>
  <c r="AS17" i="2"/>
  <c r="AT17" i="2"/>
  <c r="AU17" i="2"/>
  <c r="AV17" i="2"/>
  <c r="AS18" i="2"/>
  <c r="AT18" i="2"/>
  <c r="AU18" i="2"/>
  <c r="AV18" i="2"/>
  <c r="AS19" i="2"/>
  <c r="AT19" i="2"/>
  <c r="AU19" i="2"/>
  <c r="AV19" i="2"/>
  <c r="AS20" i="2"/>
  <c r="AT20" i="2"/>
  <c r="AU20" i="2"/>
  <c r="AV20" i="2"/>
  <c r="AS21" i="2"/>
  <c r="AT21" i="2"/>
  <c r="AU21" i="2"/>
  <c r="AV21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" i="2"/>
  <c r="AP2" i="2"/>
  <c r="BC4" i="2" s="1"/>
  <c r="AN2" i="2"/>
  <c r="BA4" i="2" s="1"/>
  <c r="AO2" i="2"/>
  <c r="BB4" i="2" s="1"/>
  <c r="AN3" i="2"/>
  <c r="AO3" i="2"/>
  <c r="AP3" i="2"/>
  <c r="AN4" i="2"/>
  <c r="AO4" i="2"/>
  <c r="AP4" i="2"/>
  <c r="AN5" i="2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M2" i="2"/>
  <c r="AZ4" i="2" s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" i="2"/>
  <c r="AY4" i="2" s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AZ2" i="2" l="1"/>
  <c r="BB3" i="12"/>
  <c r="BC2" i="7"/>
  <c r="BB2" i="7"/>
  <c r="BA2" i="7"/>
  <c r="AZ2" i="7"/>
  <c r="BC3" i="7"/>
  <c r="AZ3" i="12"/>
  <c r="AY2" i="7"/>
  <c r="AY3" i="7"/>
  <c r="BC3" i="12"/>
  <c r="BA3" i="7"/>
  <c r="BB3" i="7"/>
  <c r="AZ2" i="12"/>
  <c r="BA3" i="12"/>
  <c r="BA2" i="12"/>
  <c r="BC3" i="2"/>
  <c r="AY3" i="12"/>
  <c r="AZ3" i="7"/>
  <c r="BB2" i="12"/>
  <c r="AY2" i="12"/>
  <c r="BC2" i="12"/>
  <c r="BA2" i="2"/>
  <c r="AZ3" i="2"/>
  <c r="BB2" i="2"/>
  <c r="BA3" i="2"/>
  <c r="AY2" i="2"/>
  <c r="BC2" i="2"/>
  <c r="BB3" i="2"/>
  <c r="AY3" i="2"/>
</calcChain>
</file>

<file path=xl/connections.xml><?xml version="1.0" encoding="utf-8"?>
<connections xmlns="http://schemas.openxmlformats.org/spreadsheetml/2006/main">
  <connection id="1" sourceFile="D:\Julian_Lin\王佐之才_戰力指標圖\自動化寄送\main_table\excel\working_dir\closed_data.xlsx" keepAlive="1" name="closed_data" type="5" refreshedVersion="4" background="1" saveData="1">
    <dbPr connection="Provider=Microsoft.ACE.OLEDB.12.0;User ID=Admin;Data Source=D:\Julian_Lin\王佐之才_戰力指標圖\自動化寄送\main_table\excel\working_dir\closed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2" sourceFile="D:\Julian_Lin\王佐之才_戰力指標圖\自動化寄送\main_table\excel\working_dir\mgm_data.xlsx" keepAlive="1" name="mgm_data" type="5" refreshedVersion="4" background="1" saveData="1">
    <dbPr connection="Provider=Microsoft.ACE.OLEDB.12.0;User ID=Admin;Data Source=D:\Julian_Lin\王佐之才_戰力指標圖\自動化寄送\main_table\excel\working_dir\mgm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3" sourceFile="D:\Julian_Lin\王佐之才_戰力指標圖\自動化寄送\main_table\excel\working_dir\new_data.xlsx" keepAlive="1" name="new_data" type="5" refreshedVersion="4" background="1" saveData="1">
    <dbPr connection="Provider=Microsoft.ACE.OLEDB.12.0;User ID=Admin;Data Source=D:\Julian_Lin\王佐之才_戰力指標圖\自動化寄送\main_table\excel\working_dir\new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<sst xmlns="http://schemas.openxmlformats.org/spreadsheetml/2006/main" count="299" uniqueCount="88">
  <si>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</si>
  <si>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</si>
  <si>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</si>
  <si>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</si>
  <si>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</si>
  <si>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達成率</t>
  </si>
  <si>
    <t>取單量</t>
  </si>
  <si>
    <t>新名單</t>
    <phoneticPr fontId="1" type="noConversion"/>
  </si>
  <si>
    <t>MGM</t>
    <phoneticPr fontId="1" type="noConversion"/>
  </si>
  <si>
    <t>結案</t>
    <phoneticPr fontId="1" type="noConversion"/>
  </si>
  <si>
    <t>當月新單</t>
    <phoneticPr fontId="1" type="noConversion"/>
  </si>
  <si>
    <t>上月新單</t>
    <phoneticPr fontId="1" type="noConversion"/>
  </si>
  <si>
    <t>平均新單</t>
    <phoneticPr fontId="1" type="noConversion"/>
  </si>
  <si>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</si>
  <si>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</si>
  <si>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</si>
  <si>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</si>
  <si>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</si>
  <si>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當月結案</t>
    <phoneticPr fontId="1" type="noConversion"/>
  </si>
  <si>
    <t>上月結案</t>
    <phoneticPr fontId="1" type="noConversion"/>
  </si>
  <si>
    <t>平均結案</t>
    <phoneticPr fontId="1" type="noConversion"/>
  </si>
  <si>
    <t>當月MGM</t>
    <phoneticPr fontId="1" type="noConversion"/>
  </si>
  <si>
    <t>上月MGM</t>
    <phoneticPr fontId="1" type="noConversion"/>
  </si>
  <si>
    <t>平均MGM</t>
    <phoneticPr fontId="1" type="noConversion"/>
  </si>
  <si>
    <t>ismgm</t>
  </si>
  <si>
    <t>派發數</t>
  </si>
  <si>
    <t>TBD_業務部_BD1</t>
  </si>
  <si>
    <t>TBD_業務部_BD11</t>
  </si>
  <si>
    <t>TBD_業務部_BD15</t>
  </si>
  <si>
    <t>TBD_業務部_BD16</t>
  </si>
  <si>
    <t>TBD_業務部_BD17</t>
  </si>
  <si>
    <t>TBD_業務部_BD18</t>
  </si>
  <si>
    <t>TBD_業務部_BD19</t>
  </si>
  <si>
    <t>TBD_業務部_BD2</t>
  </si>
  <si>
    <t>TBD_業務部_BD20</t>
  </si>
  <si>
    <t>TBD_業務部_BD24</t>
  </si>
  <si>
    <t>TBD_業務部_BD35</t>
  </si>
  <si>
    <t>TBD_業務部_BD36</t>
  </si>
  <si>
    <t>TBD_業務部_BD40</t>
  </si>
  <si>
    <t>TBD_業務部_BD55</t>
  </si>
  <si>
    <t>TBD_業務部_BD59</t>
  </si>
  <si>
    <t>TBD_業務部_BD6</t>
  </si>
  <si>
    <t>TBD_業務部_BD65</t>
  </si>
  <si>
    <t>TBD_業務部_BD7</t>
  </si>
  <si>
    <t>TBD_業務部_BD9</t>
  </si>
  <si>
    <t>下拉式選單</t>
    <phoneticPr fontId="1" type="noConversion"/>
  </si>
  <si>
    <t>Deptshort_first</t>
  </si>
  <si>
    <t>預約率</t>
  </si>
  <si>
    <t>出席率</t>
  </si>
  <si>
    <t>成交率</t>
  </si>
  <si>
    <t>綁定率</t>
  </si>
  <si>
    <t>預約率_last</t>
  </si>
  <si>
    <t>出席率_last</t>
  </si>
  <si>
    <t>成交率_last</t>
  </si>
  <si>
    <t>綁定率_last</t>
  </si>
  <si>
    <t>達成率_last</t>
  </si>
  <si>
    <t>派發數_last</t>
  </si>
  <si>
    <t>預約率_min</t>
  </si>
  <si>
    <t>出席率_min</t>
  </si>
  <si>
    <t>成交率_min</t>
  </si>
  <si>
    <t>綁定率_min</t>
  </si>
  <si>
    <t>達成率_min</t>
  </si>
  <si>
    <t>預約率_max</t>
  </si>
  <si>
    <t>出席率_max</t>
  </si>
  <si>
    <t>成交率_max</t>
  </si>
  <si>
    <t>綁定率_max</t>
  </si>
  <si>
    <t>達成率_max</t>
  </si>
  <si>
    <t>預約率_last_min</t>
  </si>
  <si>
    <t>出席率_last_min</t>
  </si>
  <si>
    <t>成交率_last_min</t>
  </si>
  <si>
    <t>綁定率_last_min</t>
  </si>
  <si>
    <t>達成率_last_min</t>
  </si>
  <si>
    <t>預約率_last_max</t>
  </si>
  <si>
    <t>出席率_last_max</t>
  </si>
  <si>
    <t>成交率_last_max</t>
  </si>
  <si>
    <t>綁定率_last_max</t>
  </si>
  <si>
    <t>達成率_last_max</t>
  </si>
  <si>
    <t>mean</t>
  </si>
  <si>
    <t>ismgm1</t>
  </si>
  <si>
    <t>mean</t>
    <phoneticPr fontId="1" type="noConversion"/>
  </si>
  <si>
    <t>繪圖區</t>
    <phoneticPr fontId="1" type="noConversion"/>
  </si>
  <si>
    <t xml:space="preserve"> 出席率</t>
  </si>
  <si>
    <t xml:space="preserve"> 成交率 </t>
  </si>
  <si>
    <t>closed</t>
  </si>
  <si>
    <t>closed1</t>
  </si>
  <si>
    <t xml:space="preserve"> </t>
    <phoneticPr fontId="1" type="noConversion"/>
  </si>
  <si>
    <t>出席率</t>
    <phoneticPr fontId="1" type="noConversion"/>
  </si>
  <si>
    <t xml:space="preserve">成交率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</si>
</sst>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1">
    <dxf>
      <numFmt numFmtId="1" formatCode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new_this!$AX$2</c:f>
              <c:strCache>
                <c:ptCount val="1"/>
                <c:pt idx="0">
                  <c:v>當月新單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new_this!$AY$2:$BC$2</c:f>
              <c:numCache>
                <c:formatCode>General</c:formatCode>
                <c:ptCount val="5"/>
                <c:pt idx="0">
                  <c:v>0.74823343457525948</c:v>
                </c:pt>
                <c:pt idx="1">
                  <c:v>1</c:v>
                </c:pt>
                <c:pt idx="2">
                  <c:v>0.625</c:v>
                </c:pt>
                <c:pt idx="3">
                  <c:v>0.74823343457525948</c:v>
                </c:pt>
                <c:pt idx="4">
                  <c:v>0.6398040717461162</c:v>
                </c:pt>
              </c:numCache>
            </c:numRef>
          </c:val>
        </c:ser>
        <c:ser>
          <c:idx val="1"/>
          <c:order val="1"/>
          <c:tx>
            <c:strRef>
              <c:f>new_this!$AX$3</c:f>
              <c:strCache>
                <c:ptCount val="1"/>
                <c:pt idx="0">
                  <c:v>上月新單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new_this!$AY$3:$BC$3</c:f>
              <c:numCache>
                <c:formatCode>General</c:formatCode>
                <c:ptCount val="5"/>
                <c:pt idx="0">
                  <c:v>0</c:v>
                </c:pt>
                <c:pt idx="1">
                  <c:v>0.44680221081812516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new_this!$AX$4</c:f>
              <c:strCache>
                <c:ptCount val="1"/>
                <c:pt idx="0">
                  <c:v>平均新單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new_this!$AY$4:$BC$4</c:f>
              <c:numCache>
                <c:formatCode>General</c:formatCode>
                <c:ptCount val="5"/>
                <c:pt idx="0">
                  <c:v>0.40220355792379897</c:v>
                </c:pt>
                <c:pt idx="1">
                  <c:v>0.32189535276925352</c:v>
                </c:pt>
                <c:pt idx="2">
                  <c:v>0.37424999999999997</c:v>
                </c:pt>
                <c:pt idx="3">
                  <c:v>0.40220355792379897</c:v>
                </c:pt>
                <c:pt idx="4">
                  <c:v>0.51104549223650642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4704"/>
        <c:axId val="125559936"/>
      </c:radarChart>
      <c:catAx>
        <c:axId val="125544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5559936"/>
        <c:crosses val="autoZero"/>
        <c:auto val="1"/>
        <c:lblAlgn val="ctr"/>
        <c:lblOffset val="100"/>
        <c:noMultiLvlLbl val="0"/>
      </c:catAx>
      <c:valAx>
        <c:axId val="125559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44704"/>
        <c:crosses val="autoZero"/>
        <c:crossBetween val="between"/>
        <c:majorUnit val="0.5"/>
        <c:minorUnit val="0.1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closed_this!$AX$2</c:f>
              <c:strCache>
                <c:ptCount val="1"/>
                <c:pt idx="0">
                  <c:v>當月結案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closed_this!$AY$2:$BC$2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closed_this!$AX$3</c:f>
              <c:strCache>
                <c:ptCount val="1"/>
                <c:pt idx="0">
                  <c:v>上月結案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closed_this!$AY$3:$BC$3</c:f>
              <c:numCache>
                <c:formatCode>General</c:formatCode>
                <c:ptCount val="5"/>
                <c:pt idx="0">
                  <c:v>0.25417548810646912</c:v>
                </c:pt>
                <c:pt idx="1">
                  <c:v>0</c:v>
                </c:pt>
                <c:pt idx="2">
                  <c:v>0</c:v>
                </c:pt>
                <c:pt idx="3">
                  <c:v>0.25417548810646912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closed_this!$AX$4</c:f>
              <c:strCache>
                <c:ptCount val="1"/>
                <c:pt idx="0">
                  <c:v>平均結案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closed_this!$AY$4:$BC$4</c:f>
              <c:numCache>
                <c:formatCode>General</c:formatCode>
                <c:ptCount val="5"/>
                <c:pt idx="0">
                  <c:v>0.53473982406058429</c:v>
                </c:pt>
                <c:pt idx="1">
                  <c:v>0.38800705467333335</c:v>
                </c:pt>
                <c:pt idx="2">
                  <c:v>0.25454545454475458</c:v>
                </c:pt>
                <c:pt idx="3">
                  <c:v>0.53473982406058429</c:v>
                </c:pt>
                <c:pt idx="4">
                  <c:v>0.13243605381326021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96256"/>
        <c:axId val="233298176"/>
      </c:radarChart>
      <c:catAx>
        <c:axId val="233296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33298176"/>
        <c:crosses val="autoZero"/>
        <c:auto val="1"/>
        <c:lblAlgn val="ctr"/>
        <c:lblOffset val="100"/>
        <c:noMultiLvlLbl val="0"/>
      </c:catAx>
      <c:valAx>
        <c:axId val="233298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3329625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mgm_this!$AX$2</c:f>
              <c:strCache>
                <c:ptCount val="1"/>
                <c:pt idx="0">
                  <c:v>當月MGM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38100">
              <a:solidFill>
                <a:schemeClr val="accent3">
                  <a:lumMod val="60000"/>
                  <a:lumOff val="40000"/>
                </a:schemeClr>
              </a:solidFill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mgm_this!$AY$2:$BC$2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mgm_this!$AX$3</c:f>
              <c:strCache>
                <c:ptCount val="1"/>
                <c:pt idx="0">
                  <c:v>上月MGM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mgm_this!$AY$3:$BC$3</c:f>
              <c:numCache>
                <c:formatCode>General</c:formatCode>
                <c:ptCount val="5"/>
                <c:pt idx="0">
                  <c:v>0.36014401645971411</c:v>
                </c:pt>
                <c:pt idx="1">
                  <c:v>0.75862068965352436</c:v>
                </c:pt>
                <c:pt idx="2">
                  <c:v>0.24107180261521008</c:v>
                </c:pt>
                <c:pt idx="3">
                  <c:v>0.36014401645971411</c:v>
                </c:pt>
                <c:pt idx="4">
                  <c:v>0.40938512291410489</c:v>
                </c:pt>
              </c:numCache>
            </c:numRef>
          </c:val>
        </c:ser>
        <c:ser>
          <c:idx val="2"/>
          <c:order val="2"/>
          <c:tx>
            <c:strRef>
              <c:f>mgm_this!$AX$4</c:f>
              <c:strCache>
                <c:ptCount val="1"/>
                <c:pt idx="0">
                  <c:v>平均MGM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mgm_this!$AY$4:$BC$4</c:f>
              <c:numCache>
                <c:formatCode>General</c:formatCode>
                <c:ptCount val="5"/>
                <c:pt idx="0">
                  <c:v>0.5987293956036015</c:v>
                </c:pt>
                <c:pt idx="1">
                  <c:v>0.59044368600599995</c:v>
                </c:pt>
                <c:pt idx="2">
                  <c:v>0.144508</c:v>
                </c:pt>
                <c:pt idx="3">
                  <c:v>0.5987293956036015</c:v>
                </c:pt>
                <c:pt idx="4">
                  <c:v>0.29053918508110443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9072"/>
        <c:axId val="151540864"/>
      </c:radarChart>
      <c:catAx>
        <c:axId val="1515390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1540864"/>
        <c:crosses val="autoZero"/>
        <c:auto val="1"/>
        <c:lblAlgn val="ctr"/>
        <c:lblOffset val="100"/>
        <c:noMultiLvlLbl val="0"/>
      </c:catAx>
      <c:valAx>
        <c:axId val="151540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153907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628090</xdr:colOff>
      <xdr:row>0</xdr:row>
      <xdr:rowOff>132898</xdr:rowOff>
    </xdr:from>
    <xdr:to>
      <xdr:col>17</xdr:col>
      <xdr:colOff>227096</xdr:colOff>
      <xdr:row>17</xdr:row>
      <xdr:rowOff>103873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361390</xdr:colOff>
      <xdr:row>18</xdr:row>
      <xdr:rowOff>108658</xdr:rowOff>
    </xdr:from>
    <xdr:to>
      <xdr:col>8</xdr:col>
      <xdr:colOff>424319</xdr:colOff>
      <xdr:row>35</xdr:row>
      <xdr:rowOff>89158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628090</xdr:colOff>
      <xdr:row>18</xdr:row>
      <xdr:rowOff>108658</xdr:rowOff>
    </xdr:from>
    <xdr:to>
      <xdr:col>17</xdr:col>
      <xdr:colOff>233819</xdr:colOff>
      <xdr:row>35</xdr:row>
      <xdr:rowOff>98683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_data" connectionId="3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2.xml><?xml version="1.0" encoding="utf-8"?>
<queryTable xmlns="http://schemas.openxmlformats.org/spreadsheetml/2006/main" name="mgm_data" connectionId="2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3.xml><?xml version="1.0" encoding="utf-8"?>
<queryTable xmlns="http://schemas.openxmlformats.org/spreadsheetml/2006/main" name="closed_data" connectionId="1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closed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closed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表格_new_data" displayName="表格_new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 dataDxfId="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格_mgm_data" displayName="表格_mgm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格_closed_data" displayName="表格_closed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closed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closed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T9" sqref="T9"/>
    </sheetView>
  </sheetViews>
  <sheetFormatPr defaultRowHeight="16.5" x14ac:dyDescent="0.25"/>
  <cols>
    <col min="7" max="7" width="12" bestFit="1" customWidth="1"/>
  </cols>
  <sheetData>
    <row r="1" spans="1:8" ht="17.25" thickBot="1" x14ac:dyDescent="0.3">
      <c r="A1" s="9" t="s">
        <v>45</v>
      </c>
      <c r="B1" s="10"/>
      <c r="C1" s="12" t="s">
        <v>26</v>
      </c>
      <c r="D1" s="13"/>
    </row>
    <row r="2" spans="1:8" x14ac:dyDescent="0.25">
      <c r="B2" s="4" t="s">
        <v>7</v>
      </c>
    </row>
    <row r="3" spans="1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B4" s="2" t="s">
        <v>10</v>
      </c>
      <c r="C4" s="3">
        <f>VLOOKUP($C$1,表格_new_data[[Deptshort_first]:[派發數]],2,FALSE)</f>
        <v>0.19230769230700001</v>
      </c>
      <c r="D4" s="3">
        <f>VLOOKUP($C$1,表格_new_data[[Deptshort_first]:[派發數]],3,FALSE)</f>
        <v>0.8</v>
      </c>
      <c r="E4" s="3">
        <f>VLOOKUP($C$1,表格_new_data[[Deptshort_first]:[派發數]],4,FALSE)</f>
        <v>0.25</v>
      </c>
      <c r="F4" s="3">
        <f>VLOOKUP($C$1,表格_new_data[[Deptshort_first]:[派發數]],5,FALSE)</f>
        <v>0.19230769230700001</v>
      </c>
      <c r="G4" s="3">
        <f>VLOOKUP($C$1,表格_new_data[[Deptshort_first]:[派發數]],6,FALSE)</f>
        <v>0.60646900000000004</v>
      </c>
      <c r="H4" s="7">
        <f>VLOOKUP($C$1,表格_new_data[[Deptshort_first]:[派發數]],7,FALSE)</f>
        <v>26</v>
      </c>
    </row>
    <row r="5" spans="1:8" x14ac:dyDescent="0.25">
      <c r="B5" s="2" t="s">
        <v>11</v>
      </c>
      <c r="C5" s="3">
        <f>VLOOKUP($C$1,表格_new_data[[Deptshort_first]:[派發數_last]],8,FALSE)</f>
        <v>6.4935064929999998E-3</v>
      </c>
      <c r="D5" s="3">
        <f>VLOOKUP($C$1,表格_new_data[[Deptshort_first]:[派發數_last]],9,FALSE)</f>
        <v>0.5</v>
      </c>
      <c r="E5" s="3">
        <f>VLOOKUP($C$1,表格_new_data[[Deptshort_first]:[派發數_last]],10,FALSE)</f>
        <v>1</v>
      </c>
      <c r="F5" s="3">
        <f>VLOOKUP($C$1,表格_new_data[[Deptshort_first]:[派發數_last]],11,FALSE)</f>
        <v>6.4935064929999998E-3</v>
      </c>
      <c r="G5" s="3">
        <f>VLOOKUP($C$1,表格_new_data[[Deptshort_first]:[派發數_last]],12,FALSE)</f>
        <v>1.545412</v>
      </c>
      <c r="H5" s="7">
        <f>VLOOKUP($C$1,表格_new_data[[Deptshort_first]:[派發數_last]],13,FALSE)</f>
        <v>308</v>
      </c>
    </row>
    <row r="6" spans="1:8" x14ac:dyDescent="0.25">
      <c r="A6" s="11" t="s">
        <v>79</v>
      </c>
      <c r="B6" s="2" t="s">
        <v>12</v>
      </c>
      <c r="C6" s="3">
        <f>VLOOKUP($A$6,表格_new_data[[Deptshort_first]:[派發數]],2,FALSE)</f>
        <v>0.11538461538399999</v>
      </c>
      <c r="D6" s="3">
        <f>VLOOKUP($A$6,表格_new_data[[Deptshort_first]:[派發數]],3,FALSE)</f>
        <v>0.38792102206700002</v>
      </c>
      <c r="E6" s="3">
        <f>VLOOKUP($A$6,表格_new_data[[Deptshort_first]:[派發數]],4,FALSE)</f>
        <v>0.1497</v>
      </c>
      <c r="F6" s="3">
        <f>VLOOKUP($A$6,表格_new_data[[Deptshort_first]:[派發數]],5,FALSE)</f>
        <v>0.11538461538399999</v>
      </c>
      <c r="G6" s="3">
        <f>VLOOKUP($A$6,表格_new_data[[Deptshort_first]:[派發數]],6,FALSE)</f>
        <v>0.48441899999999999</v>
      </c>
      <c r="H6" s="7">
        <f>VLOOKUP($A$6,表格_new_data[[Deptshort_first]:[派發數]],7,FALSE)</f>
        <v>785</v>
      </c>
    </row>
    <row r="8" spans="1:8" x14ac:dyDescent="0.25">
      <c r="B8" s="6" t="s">
        <v>9</v>
      </c>
    </row>
    <row r="9" spans="1:8" x14ac:dyDescent="0.25"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5</v>
      </c>
      <c r="H9" s="1" t="s">
        <v>6</v>
      </c>
    </row>
    <row r="10" spans="1:8" x14ac:dyDescent="0.25">
      <c r="B10" s="2" t="s">
        <v>18</v>
      </c>
      <c r="C10" s="3">
        <f>VLOOKUP($C$1,表格_closed_data[[Deptshort_first]:[派發數]],2,FALSE)</f>
        <v>0</v>
      </c>
      <c r="D10" s="3">
        <f>VLOOKUP($C$1,表格_closed_data[[Deptshort_first]:[派發數]],3,FALSE)</f>
        <v>0</v>
      </c>
      <c r="E10" s="3">
        <f>VLOOKUP($C$1,表格_closed_data[[Deptshort_first]:[派發數]],4,FALSE)</f>
        <v>0</v>
      </c>
      <c r="F10" s="3">
        <f>VLOOKUP($C$1,表格_closed_data[[Deptshort_first]:[派發數]],5,FALSE)</f>
        <v>0</v>
      </c>
      <c r="G10" s="3">
        <f>VLOOKUP($C$1,表格_closed_data[[Deptshort_first]:[派發數]],6,FALSE)</f>
        <v>0</v>
      </c>
      <c r="H10" s="7">
        <f>VLOOKUP($C$1,表格_closed_data[[Deptshort_first]:[派發數]],7,FALSE)</f>
        <v>94</v>
      </c>
    </row>
    <row r="11" spans="1:8" x14ac:dyDescent="0.25">
      <c r="B11" s="2" t="s">
        <v>19</v>
      </c>
      <c r="C11" s="3">
        <f>VLOOKUP($C$1,表格_closed_data[[Deptshort_first]:[派發數_last]],8,FALSE)</f>
        <v>9.1743119259999999E-3</v>
      </c>
      <c r="D11" s="3">
        <f>VLOOKUP($C$1,表格_closed_data[[Deptshort_first]:[派發數_last]],9,FALSE)</f>
        <v>0</v>
      </c>
      <c r="E11" s="3">
        <f>VLOOKUP($C$1,表格_closed_data[[Deptshort_first]:[派發數_last]],10,FALSE)</f>
        <v>0</v>
      </c>
      <c r="F11" s="3">
        <f>VLOOKUP($C$1,表格_closed_data[[Deptshort_first]:[派發數_last]],11,FALSE)</f>
        <v>9.1743119259999999E-3</v>
      </c>
      <c r="G11" s="3">
        <f>VLOOKUP($C$1,表格_closed_data[[Deptshort_first]:[派發數_last]],12,FALSE)</f>
        <v>0</v>
      </c>
      <c r="H11" s="7">
        <f>VLOOKUP($C$1,表格_closed_data[[Deptshort_first]:[派發數_last]],13,FALSE)</f>
        <v>109</v>
      </c>
    </row>
    <row r="12" spans="1:8" x14ac:dyDescent="0.25">
      <c r="B12" s="2" t="s">
        <v>20</v>
      </c>
      <c r="C12" s="3">
        <f>VLOOKUP($A$6,表格_closed_data[[Deptshort_first]:[派發數]],2,FALSE)</f>
        <v>2.5495750708E-2</v>
      </c>
      <c r="D12" s="3">
        <f>VLOOKUP($A$6,表格_closed_data[[Deptshort_first]:[派發數]],3,FALSE)</f>
        <v>0.291005291005</v>
      </c>
      <c r="E12" s="3">
        <f>VLOOKUP($A$6,表格_closed_data[[Deptshort_first]:[派發數]],4,FALSE)</f>
        <v>7.2727272726999997E-2</v>
      </c>
      <c r="F12" s="3">
        <f>VLOOKUP($A$6,表格_closed_data[[Deptshort_first]:[派發數]],5,FALSE)</f>
        <v>2.5495750708E-2</v>
      </c>
      <c r="G12" s="3">
        <f>VLOOKUP($A$6,表格_closed_data[[Deptshort_first]:[派發數]],6,FALSE)</f>
        <v>0.36824580518631511</v>
      </c>
      <c r="H12" s="7">
        <f>VLOOKUP($A$6,表格_closed_data[[Deptshort_first]:[派發數]],7,FALSE)</f>
        <v>483</v>
      </c>
    </row>
    <row r="14" spans="1:8" x14ac:dyDescent="0.25">
      <c r="B14" s="5" t="s">
        <v>8</v>
      </c>
    </row>
    <row r="15" spans="1:8" x14ac:dyDescent="0.25">
      <c r="B15" s="1" t="s">
        <v>13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5</v>
      </c>
      <c r="H15" s="1" t="s">
        <v>6</v>
      </c>
    </row>
    <row r="16" spans="1:8" x14ac:dyDescent="0.25">
      <c r="B16" s="2" t="s">
        <v>21</v>
      </c>
      <c r="C16" s="3">
        <f>VLOOKUP($C$1,表格_mgm_data[[Deptshort_first]:[派發數]],2,FALSE)</f>
        <v>1</v>
      </c>
      <c r="D16" s="3">
        <f>VLOOKUP($C$1,表格_mgm_data[[Deptshort_first]:[派發數]],3,FALSE)</f>
        <v>0.5</v>
      </c>
      <c r="E16" s="3">
        <f>VLOOKUP($C$1,表格_mgm_data[[Deptshort_first]:[派發數]],4,FALSE)</f>
        <v>0</v>
      </c>
      <c r="F16" s="3">
        <f>VLOOKUP($C$1,表格_mgm_data[[Deptshort_first]:[派發數]],5,FALSE)</f>
        <v>1</v>
      </c>
      <c r="G16" s="3">
        <f>VLOOKUP($C$1,表格_mgm_data[[Deptshort_first]:[派發數]],6,FALSE)</f>
        <v>0</v>
      </c>
      <c r="H16" s="7">
        <f>VLOOKUP($C$1,表格_mgm_data[[Deptshort_first]:[派發數]],7,FALSE)</f>
        <v>6</v>
      </c>
    </row>
    <row r="17" spans="2:8" x14ac:dyDescent="0.25">
      <c r="B17" s="2" t="s">
        <v>22</v>
      </c>
      <c r="C17" s="3">
        <f>VLOOKUP($C$1,表格_mgm_data[[Deptshort_first]:[派發數_last]],8,FALSE)</f>
        <v>0.45</v>
      </c>
      <c r="D17" s="3">
        <f>VLOOKUP($C$1,表格_mgm_data[[Deptshort_first]:[派發數_last]],9,FALSE)</f>
        <v>0.88888888888799999</v>
      </c>
      <c r="E17" s="3">
        <f>VLOOKUP($C$1,表格_mgm_data[[Deptshort_first]:[派發數_last]],10,FALSE)</f>
        <v>0.25</v>
      </c>
      <c r="F17" s="3">
        <f>VLOOKUP($C$1,表格_mgm_data[[Deptshort_first]:[派發數_last]],11,FALSE)</f>
        <v>0.45</v>
      </c>
      <c r="G17" s="3">
        <f>VLOOKUP($C$1,表格_mgm_data[[Deptshort_first]:[派發數_last]],12,FALSE)</f>
        <v>1.3870420000000001</v>
      </c>
      <c r="H17" s="7">
        <f>VLOOKUP($C$1,表格_mgm_data[[Deptshort_first]:[派發數_last]],13,FALSE)</f>
        <v>20</v>
      </c>
    </row>
    <row r="18" spans="2:8" x14ac:dyDescent="0.25">
      <c r="B18" s="2" t="s">
        <v>23</v>
      </c>
      <c r="C18" s="3">
        <f>VLOOKUP($A$6,表格_mgm_data[[Deptshort_first]:[派發數]],2,FALSE)</f>
        <v>0.70432692307599998</v>
      </c>
      <c r="D18" s="3">
        <f>VLOOKUP($A$6,表格_mgm_data[[Deptshort_first]:[派發數]],3,FALSE)</f>
        <v>0.59044368600599995</v>
      </c>
      <c r="E18" s="3">
        <f>VLOOKUP($A$6,表格_mgm_data[[Deptshort_first]:[派發數]],4,FALSE)</f>
        <v>0.144508</v>
      </c>
      <c r="F18" s="3">
        <f>VLOOKUP($A$6,表格_mgm_data[[Deptshort_first]:[派發數]],5,FALSE)</f>
        <v>0.70432692307599998</v>
      </c>
      <c r="G18" s="3">
        <f>VLOOKUP($A$6,表格_mgm_data[[Deptshort_first]:[派發數]],6,FALSE)</f>
        <v>0.69662900000000005</v>
      </c>
      <c r="H18" s="7">
        <f>VLOOKUP($A$6,表格_mgm_data[[Deptshort_first]:[派發數]],7,FALSE)</f>
        <v>21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new_this!$AK$2:$AK$25</xm:f>
          </x14:formula1>
          <xm:sqref>C1:D1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25" sqref="A25"/>
    </sheetView>
  </sheetViews>
  <sheetFormatPr defaultRowHeight="16.5" x14ac:dyDescent="0.25"/>
  <cols>
    <col min="1" max="1" width="18.75" bestFit="1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7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0.11538461538399999</v>
      </c>
      <c r="C2">
        <v>0.38792102206700002</v>
      </c>
      <c r="D2">
        <v>0.1497</v>
      </c>
      <c r="E2">
        <v>0.11538461538399999</v>
      </c>
      <c r="F2">
        <v>0.48441899999999999</v>
      </c>
      <c r="G2">
        <v>785</v>
      </c>
      <c r="H2">
        <v>0.12767648546400001</v>
      </c>
      <c r="I2">
        <v>0.55291454442499999</v>
      </c>
      <c r="J2" s="8">
        <v>0.191743</v>
      </c>
      <c r="K2">
        <v>0.12767648546400001</v>
      </c>
      <c r="L2">
        <v>0.891127</v>
      </c>
      <c r="M2">
        <v>2185</v>
      </c>
      <c r="N2">
        <v>0</v>
      </c>
      <c r="O2">
        <v>2.5974025974E-2</v>
      </c>
      <c r="P2">
        <v>0.19230769230700001</v>
      </c>
      <c r="Q2">
        <v>0</v>
      </c>
      <c r="R2">
        <v>2.5974025974E-2</v>
      </c>
      <c r="S2">
        <v>0</v>
      </c>
      <c r="T2">
        <v>0.24827586206800001</v>
      </c>
      <c r="U2">
        <v>0.8</v>
      </c>
      <c r="V2">
        <v>0.4</v>
      </c>
      <c r="W2">
        <v>0.24827586206800001</v>
      </c>
      <c r="X2">
        <v>0.94789800000000002</v>
      </c>
      <c r="Y2">
        <v>0</v>
      </c>
      <c r="Z2">
        <v>6.4935064929999998E-3</v>
      </c>
      <c r="AA2">
        <v>0.26315789473599999</v>
      </c>
      <c r="AB2">
        <v>9.0909000000000004E-2</v>
      </c>
      <c r="AC2">
        <v>6.4935064929999998E-3</v>
      </c>
      <c r="AD2">
        <v>0.33819700000000003</v>
      </c>
      <c r="AE2">
        <v>0.18818380743900001</v>
      </c>
      <c r="AF2">
        <v>0.79324055666000004</v>
      </c>
      <c r="AG2">
        <v>1</v>
      </c>
      <c r="AH2">
        <v>0.18818380743900001</v>
      </c>
      <c r="AI2">
        <v>1.545412</v>
      </c>
      <c r="AK2" t="str">
        <f>IF(ISERROR(表格_new_data[[#This Row],[Deptshort_first]]),"",表格_new_data[[#This Row],[Deptshort_first]])</f>
        <v>mean</v>
      </c>
      <c r="AL2">
        <f>(表格_new_data[[#This Row],[預約率]]-表格_new_data[[#This Row],[預約率_min]])/(表格_new_data[[#This Row],[預約率_max]]-表格_new_data[[#This Row],[預約率_min]])</f>
        <v>0.40220355792379897</v>
      </c>
      <c r="AM2">
        <f>(表格_new_data[[#This Row],[出席率]]-表格_new_data[[#This Row],[出席率_min]])/(表格_new_data[[#This Row],[出席率_max]]-表格_new_data[[#This Row],[出席率_min]])</f>
        <v>0.32189535276925352</v>
      </c>
      <c r="AN2">
        <f>(表格_new_data[[#This Row],[成交率]]-表格_new_data[[#This Row],[成交率_min]])/(表格_new_data[[#This Row],[成交率_max]]-表格_new_data[[#This Row],[成交率_min]])</f>
        <v>0.37424999999999997</v>
      </c>
      <c r="AO2">
        <f>(表格_new_data[[#This Row],[綁定率]]-表格_new_data[[#This Row],[綁定率_min]])/(表格_new_data[[#This Row],[綁定率_max]]-表格_new_data[[#This Row],[綁定率_min]])</f>
        <v>0.40220355792379897</v>
      </c>
      <c r="AP2">
        <f>(表格_new_data[[#This Row],[達成率]]-表格_new_data[[#This Row],[達成率_min]])/(表格_new_data[[#This Row],[達成率_max]]-表格_new_data[[#This Row],[達成率_min]])</f>
        <v>0.51104549223650642</v>
      </c>
      <c r="AQ2" t="str">
        <f>IF(ISERROR(表格_new_data[[#This Row],[Deptshort_first]]),"",表格_new_data[[#This Row],[Deptshort_first]])</f>
        <v>mean</v>
      </c>
      <c r="AR2">
        <f>(表格_new_data[[#This Row],[預約率_last]]-表格_new_data[[#This Row],[預約率_last_min]])/(表格_new_data[[#This Row],[預約率_last_max]]-表格_new_data[[#This Row],[預約率_last_min]])</f>
        <v>0.6669754980868059</v>
      </c>
      <c r="AS2">
        <f>(表格_new_data[[#This Row],[出席率_last]]-表格_new_data[[#This Row],[出席率_last_min]])/(表格_new_data[[#This Row],[出席率_last_max]]-表格_new_data[[#This Row],[出席率_last_min]])</f>
        <v>0.54662540487042666</v>
      </c>
      <c r="AT2">
        <f>(表格_new_data[[#This Row],[成交率_last]]-表格_new_data[[#This Row],[成交率_last_min]])/(表格_new_data[[#This Row],[成交率_last_max]]-表格_new_data[[#This Row],[成交率_last_min]])</f>
        <v>0.1109173889082611</v>
      </c>
      <c r="AU2">
        <f>(表格_new_data[[#This Row],[綁定率_last]]-表格_new_data[[#This Row],[綁定率_last_min]])/(表格_new_data[[#This Row],[綁定率_last_max]]-表格_new_data[[#This Row],[綁定率_last_min]])</f>
        <v>0.6669754980868059</v>
      </c>
      <c r="AV2">
        <f>(表格_new_data[[#This Row],[達成率_last]]-表格_new_data[[#This Row],[達成率_last_min]])/(表格_new_data[[#This Row],[達成率_last_max]]-表格_new_data[[#This Row],[達成率_last_min]])</f>
        <v>0.45802114784856052</v>
      </c>
      <c r="AX2" s="2" t="s">
        <v>10</v>
      </c>
      <c r="AY2">
        <f>VLOOKUP(戰力表!$C$1,new_this!$AK2:$AP25,2,FALSE)</f>
        <v>0.74823343457525948</v>
      </c>
      <c r="AZ2">
        <f>VLOOKUP(戰力表!$C$1,new_this!$AK2:$AP25,3,FALSE)</f>
        <v>1</v>
      </c>
      <c r="BA2">
        <f>VLOOKUP(戰力表!$C$1,new_this!$AK2:$AP25,4,FALSE)</f>
        <v>0.625</v>
      </c>
      <c r="BB2">
        <f>VLOOKUP(戰力表!$C$1,new_this!$AK2:$AP25,5,FALSE)</f>
        <v>0.74823343457525948</v>
      </c>
      <c r="BC2">
        <f>VLOOKUP(戰力表!$C$1,new_this!$AK2:$AP25,6,FALSE)</f>
        <v>0.6398040717461162</v>
      </c>
    </row>
    <row r="3" spans="1:55" x14ac:dyDescent="0.25">
      <c r="A3" t="s">
        <v>26</v>
      </c>
      <c r="B3">
        <v>0.19230769230700001</v>
      </c>
      <c r="C3">
        <v>0.8</v>
      </c>
      <c r="D3">
        <v>0.25</v>
      </c>
      <c r="E3">
        <v>0.19230769230700001</v>
      </c>
      <c r="F3">
        <v>0.60646900000000004</v>
      </c>
      <c r="G3">
        <v>26</v>
      </c>
      <c r="H3">
        <v>6.4935064929999998E-3</v>
      </c>
      <c r="I3">
        <v>0.5</v>
      </c>
      <c r="J3" s="8">
        <v>1</v>
      </c>
      <c r="K3">
        <v>6.4935064929999998E-3</v>
      </c>
      <c r="L3">
        <v>1.545412</v>
      </c>
      <c r="M3">
        <v>308</v>
      </c>
      <c r="N3">
        <v>0</v>
      </c>
      <c r="O3">
        <v>2.5974025974E-2</v>
      </c>
      <c r="P3">
        <v>0.19230769230700001</v>
      </c>
      <c r="Q3">
        <v>0</v>
      </c>
      <c r="R3">
        <v>2.5974025974E-2</v>
      </c>
      <c r="S3">
        <v>0</v>
      </c>
      <c r="T3">
        <v>0.24827586206800001</v>
      </c>
      <c r="U3">
        <v>0.8</v>
      </c>
      <c r="V3">
        <v>0.4</v>
      </c>
      <c r="W3">
        <v>0.24827586206800001</v>
      </c>
      <c r="X3">
        <v>0.94789800000000002</v>
      </c>
      <c r="Y3">
        <v>0</v>
      </c>
      <c r="Z3">
        <v>6.4935064929999998E-3</v>
      </c>
      <c r="AA3">
        <v>0.26315789473599999</v>
      </c>
      <c r="AB3">
        <v>9.0909000000000004E-2</v>
      </c>
      <c r="AC3">
        <v>6.4935064929999998E-3</v>
      </c>
      <c r="AD3">
        <v>0.33819700000000003</v>
      </c>
      <c r="AE3">
        <v>0.18818380743900001</v>
      </c>
      <c r="AF3">
        <v>0.79324055666000004</v>
      </c>
      <c r="AG3">
        <v>1</v>
      </c>
      <c r="AH3">
        <v>0.18818380743900001</v>
      </c>
      <c r="AI3">
        <v>1.545412</v>
      </c>
      <c r="AK3" t="str">
        <f>IF(ISERROR(表格_new_data[[#This Row],[Deptshort_first]]),"",表格_new_data[[#This Row],[Deptshort_first]])</f>
        <v>TBD_業務部_BD1</v>
      </c>
      <c r="AL3">
        <f>(表格_new_data[[#This Row],[預約率]]-表格_new_data[[#This Row],[預約率_min]])/(表格_new_data[[#This Row],[預約率_max]]-表格_new_data[[#This Row],[預約率_min]])</f>
        <v>0.74823343457525948</v>
      </c>
      <c r="AM3">
        <f>(表格_new_data[[#This Row],[出席率]]-表格_new_data[[#This Row],[出席率_min]])/(表格_new_data[[#This Row],[出席率_max]]-表格_new_data[[#This Row],[出席率_min]])</f>
        <v>1</v>
      </c>
      <c r="AN3">
        <f>(表格_new_data[[#This Row],[成交率]]-表格_new_data[[#This Row],[成交率_min]])/(表格_new_data[[#This Row],[成交率_max]]-表格_new_data[[#This Row],[成交率_min]])</f>
        <v>0.625</v>
      </c>
      <c r="AO3">
        <f>(表格_new_data[[#This Row],[綁定率]]-表格_new_data[[#This Row],[綁定率_min]])/(表格_new_data[[#This Row],[綁定率_max]]-表格_new_data[[#This Row],[綁定率_min]])</f>
        <v>0.74823343457525948</v>
      </c>
      <c r="AP3">
        <f>(表格_new_data[[#This Row],[達成率]]-表格_new_data[[#This Row],[達成率_min]])/(表格_new_data[[#This Row],[達成率_max]]-表格_new_data[[#This Row],[達成率_min]])</f>
        <v>0.6398040717461162</v>
      </c>
      <c r="AQ3" t="str">
        <f>IF(ISERROR(表格_new_data[[#This Row],[Deptshort_first]]),"",表格_new_data[[#This Row],[Deptshort_first]])</f>
        <v>TBD_業務部_BD1</v>
      </c>
      <c r="AR3">
        <f>(表格_new_data[[#This Row],[預約率_last]]-表格_new_data[[#This Row],[預約率_last_min]])/(表格_new_data[[#This Row],[預約率_last_max]]-表格_new_data[[#This Row],[預約率_last_min]])</f>
        <v>0</v>
      </c>
      <c r="AS3">
        <f>(表格_new_data[[#This Row],[出席率_last]]-表格_new_data[[#This Row],[出席率_last_min]])/(表格_new_data[[#This Row],[出席率_last_max]]-表格_new_data[[#This Row],[出席率_last_min]])</f>
        <v>0.44680221081812516</v>
      </c>
      <c r="AT3">
        <f>(表格_new_data[[#This Row],[成交率_last]]-表格_new_data[[#This Row],[成交率_last_min]])/(表格_new_data[[#This Row],[成交率_last_max]]-表格_new_data[[#This Row],[成交率_last_min]])</f>
        <v>1</v>
      </c>
      <c r="AU3">
        <f>(表格_new_data[[#This Row],[綁定率_last]]-表格_new_data[[#This Row],[綁定率_last_min]])/(表格_new_data[[#This Row],[綁定率_last_max]]-表格_new_data[[#This Row],[綁定率_last_min]])</f>
        <v>0</v>
      </c>
      <c r="AV3">
        <f>(表格_new_data[[#This Row],[達成率_last]]-表格_new_data[[#This Row],[達成率_last_min]])/(表格_new_data[[#This Row],[達成率_last_max]]-表格_new_data[[#This Row],[達成率_last_min]])</f>
        <v>1</v>
      </c>
      <c r="AX3" s="2" t="s">
        <v>11</v>
      </c>
      <c r="AY3">
        <f>VLOOKUP(戰力表!$C$1,new_this!$AQ2:$AV25,2,FALSE)</f>
        <v>0</v>
      </c>
      <c r="AZ3">
        <f>VLOOKUP(戰力表!$C$1,new_this!$AQ2:$AV25,3,FALSE)</f>
        <v>0.44680221081812516</v>
      </c>
      <c r="BA3">
        <f>VLOOKUP(戰力表!$C$1,new_this!$AQ2:$AV25,4,FALSE)</f>
        <v>1</v>
      </c>
      <c r="BB3">
        <f>VLOOKUP(戰力表!$C$1,new_this!$AQ2:$AV25,5,FALSE)</f>
        <v>0</v>
      </c>
      <c r="BC3">
        <f>VLOOKUP(戰力表!$C$1,new_this!$AQ2:$AV25,6,FALSE)</f>
        <v>1</v>
      </c>
    </row>
    <row r="4" spans="1:55" x14ac:dyDescent="0.25">
      <c r="A4" t="s">
        <v>27</v>
      </c>
      <c r="B4">
        <v>0.125</v>
      </c>
      <c r="C4">
        <v>0.4</v>
      </c>
      <c r="D4">
        <v>0</v>
      </c>
      <c r="E4">
        <v>0.125</v>
      </c>
      <c r="F4">
        <v>0</v>
      </c>
      <c r="G4">
        <v>40</v>
      </c>
      <c r="H4">
        <v>4.6683046683000003E-2</v>
      </c>
      <c r="I4">
        <v>0.26315789473599999</v>
      </c>
      <c r="J4" s="8">
        <v>0.2</v>
      </c>
      <c r="K4">
        <v>4.6683046683000003E-2</v>
      </c>
      <c r="L4">
        <v>0.33819700000000003</v>
      </c>
      <c r="M4">
        <v>407</v>
      </c>
      <c r="N4">
        <v>0</v>
      </c>
      <c r="O4">
        <v>2.5974025974E-2</v>
      </c>
      <c r="P4">
        <v>0.19230769230700001</v>
      </c>
      <c r="Q4">
        <v>0</v>
      </c>
      <c r="R4">
        <v>2.5974025974E-2</v>
      </c>
      <c r="S4">
        <v>0</v>
      </c>
      <c r="T4">
        <v>0.24827586206800001</v>
      </c>
      <c r="U4">
        <v>0.8</v>
      </c>
      <c r="V4">
        <v>0.4</v>
      </c>
      <c r="W4">
        <v>0.24827586206800001</v>
      </c>
      <c r="X4">
        <v>0.94789800000000002</v>
      </c>
      <c r="Y4">
        <v>0</v>
      </c>
      <c r="Z4">
        <v>6.4935064929999998E-3</v>
      </c>
      <c r="AA4">
        <v>0.26315789473599999</v>
      </c>
      <c r="AB4">
        <v>9.0909000000000004E-2</v>
      </c>
      <c r="AC4">
        <v>6.4935064929999998E-3</v>
      </c>
      <c r="AD4">
        <v>0.33819700000000003</v>
      </c>
      <c r="AE4">
        <v>0.18818380743900001</v>
      </c>
      <c r="AF4">
        <v>0.79324055666000004</v>
      </c>
      <c r="AG4">
        <v>1</v>
      </c>
      <c r="AH4">
        <v>0.18818380743900001</v>
      </c>
      <c r="AI4">
        <v>1.545412</v>
      </c>
      <c r="AK4" t="str">
        <f>IF(ISERROR(表格_new_data[[#This Row],[Deptshort_first]]),"",表格_new_data[[#This Row],[Deptshort_first]])</f>
        <v>TBD_業務部_BD11</v>
      </c>
      <c r="AL4">
        <f>(表格_new_data[[#This Row],[預約率]]-表格_new_data[[#This Row],[預約率_min]])/(表格_new_data[[#This Row],[預約率_max]]-表格_new_data[[#This Row],[預約率_min]])</f>
        <v>0.445457292508043</v>
      </c>
      <c r="AM4">
        <f>(表格_new_data[[#This Row],[出席率]]-表格_new_data[[#This Row],[出席率_min]])/(表格_new_data[[#This Row],[出席率_max]]-表格_new_data[[#This Row],[出席率_min]])</f>
        <v>0.34177215189948401</v>
      </c>
      <c r="AN4">
        <f>(表格_new_data[[#This Row],[成交率]]-表格_new_data[[#This Row],[成交率_min]])/(表格_new_data[[#This Row],[成交率_max]]-表格_new_data[[#This Row],[成交率_min]])</f>
        <v>0</v>
      </c>
      <c r="AO4">
        <f>(表格_new_data[[#This Row],[綁定率]]-表格_new_data[[#This Row],[綁定率_min]])/(表格_new_data[[#This Row],[綁定率_max]]-表格_new_data[[#This Row],[綁定率_min]])</f>
        <v>0.445457292508043</v>
      </c>
      <c r="AP4">
        <f>(表格_new_data[[#This Row],[達成率]]-表格_new_data[[#This Row],[達成率_min]])/(表格_new_data[[#This Row],[達成率_max]]-表格_new_data[[#This Row],[達成率_min]])</f>
        <v>0</v>
      </c>
      <c r="AQ4" t="str">
        <f>IF(ISERROR(表格_new_data[[#This Row],[Deptshort_first]]),"",表格_new_data[[#This Row],[Deptshort_first]])</f>
        <v>TBD_業務部_BD11</v>
      </c>
      <c r="AR4">
        <f>(表格_new_data[[#This Row],[預約率_last]]-表格_new_data[[#This Row],[預約率_last_min]])/(表格_new_data[[#This Row],[預約率_last_max]]-表格_new_data[[#This Row],[預約率_last_min]])</f>
        <v>0.22119804954225211</v>
      </c>
      <c r="AS4">
        <f>(表格_new_data[[#This Row],[出席率_last]]-表格_new_data[[#This Row],[出席率_last_min]])/(表格_new_data[[#This Row],[出席率_last_max]]-表格_new_data[[#This Row],[出席率_last_min]])</f>
        <v>0</v>
      </c>
      <c r="AT4">
        <f>(表格_new_data[[#This Row],[成交率_last]]-表格_new_data[[#This Row],[成交率_last_min]])/(表格_new_data[[#This Row],[成交率_last_max]]-表格_new_data[[#This Row],[成交率_last_min]])</f>
        <v>0.12000008799999121</v>
      </c>
      <c r="AU4">
        <f>(表格_new_data[[#This Row],[綁定率_last]]-表格_new_data[[#This Row],[綁定率_last_min]])/(表格_new_data[[#This Row],[綁定率_last_max]]-表格_new_data[[#This Row],[綁定率_last_min]])</f>
        <v>0.22119804954225211</v>
      </c>
      <c r="AV4">
        <f>(表格_new_data[[#This Row],[達成率_last]]-表格_new_data[[#This Row],[達成率_last_min]])/(表格_new_data[[#This Row],[達成率_last_max]]-表格_new_data[[#This Row],[達成率_last_min]])</f>
        <v>0</v>
      </c>
      <c r="AX4" s="2" t="s">
        <v>12</v>
      </c>
      <c r="AY4">
        <f>AL2</f>
        <v>0.40220355792379897</v>
      </c>
      <c r="AZ4">
        <f t="shared" ref="AZ4:BC4" si="0">AM2</f>
        <v>0.32189535276925352</v>
      </c>
      <c r="BA4">
        <f t="shared" si="0"/>
        <v>0.37424999999999997</v>
      </c>
      <c r="BB4">
        <f t="shared" si="0"/>
        <v>0.40220355792379897</v>
      </c>
      <c r="BC4">
        <f t="shared" si="0"/>
        <v>0.51104549223650642</v>
      </c>
    </row>
    <row r="5" spans="1:55" x14ac:dyDescent="0.25">
      <c r="A5" t="s">
        <v>28</v>
      </c>
      <c r="B5">
        <v>0.157983193277</v>
      </c>
      <c r="C5">
        <v>0.51063829787199999</v>
      </c>
      <c r="D5">
        <v>0.16666600000000001</v>
      </c>
      <c r="E5">
        <v>0.157983193277</v>
      </c>
      <c r="F5">
        <v>0.32507999999999998</v>
      </c>
      <c r="G5">
        <v>595</v>
      </c>
      <c r="H5">
        <v>0.16459794927099999</v>
      </c>
      <c r="I5">
        <v>0.65245901639299997</v>
      </c>
      <c r="J5" s="8">
        <v>0.26633099999999998</v>
      </c>
      <c r="K5">
        <v>0.16459794927099999</v>
      </c>
      <c r="L5">
        <v>0.91083099999999995</v>
      </c>
      <c r="M5">
        <v>1853</v>
      </c>
      <c r="N5">
        <v>0</v>
      </c>
      <c r="O5">
        <v>2.5974025974E-2</v>
      </c>
      <c r="P5">
        <v>0.19230769230700001</v>
      </c>
      <c r="Q5">
        <v>0</v>
      </c>
      <c r="R5">
        <v>2.5974025974E-2</v>
      </c>
      <c r="S5">
        <v>0</v>
      </c>
      <c r="T5">
        <v>0.24827586206800001</v>
      </c>
      <c r="U5">
        <v>0.8</v>
      </c>
      <c r="V5">
        <v>0.4</v>
      </c>
      <c r="W5">
        <v>0.24827586206800001</v>
      </c>
      <c r="X5">
        <v>0.94789800000000002</v>
      </c>
      <c r="Y5">
        <v>0</v>
      </c>
      <c r="Z5">
        <v>6.4935064929999998E-3</v>
      </c>
      <c r="AA5">
        <v>0.26315789473599999</v>
      </c>
      <c r="AB5">
        <v>9.0909000000000004E-2</v>
      </c>
      <c r="AC5">
        <v>6.4935064929999998E-3</v>
      </c>
      <c r="AD5">
        <v>0.33819700000000003</v>
      </c>
      <c r="AE5">
        <v>0.18818380743900001</v>
      </c>
      <c r="AF5">
        <v>0.79324055666000004</v>
      </c>
      <c r="AG5">
        <v>1</v>
      </c>
      <c r="AH5">
        <v>0.18818380743900001</v>
      </c>
      <c r="AI5">
        <v>1.545412</v>
      </c>
      <c r="AK5" t="str">
        <f>IF(ISERROR(表格_new_data[[#This Row],[Deptshort_first]]),"",表格_new_data[[#This Row],[Deptshort_first]])</f>
        <v>TBD_業務部_BD15</v>
      </c>
      <c r="AL5">
        <f>(表格_new_data[[#This Row],[預約率]]-表格_new_data[[#This Row],[預約率_min]])/(表格_new_data[[#This Row],[預約率_max]]-表格_new_data[[#This Row],[預約率_min]])</f>
        <v>0.59382850642394203</v>
      </c>
      <c r="AM5">
        <f>(表格_new_data[[#This Row],[出席率]]-表格_new_data[[#This Row],[出席率_min]])/(表格_new_data[[#This Row],[出席率_max]]-表格_new_data[[#This Row],[出席率_min]])</f>
        <v>0.52383517371396005</v>
      </c>
      <c r="AN5">
        <f>(表格_new_data[[#This Row],[成交率]]-表格_new_data[[#This Row],[成交率_min]])/(表格_new_data[[#This Row],[成交率_max]]-表格_new_data[[#This Row],[成交率_min]])</f>
        <v>0.41666500000000001</v>
      </c>
      <c r="AO5">
        <f>(表格_new_data[[#This Row],[綁定率]]-表格_new_data[[#This Row],[綁定率_min]])/(表格_new_data[[#This Row],[綁定率_max]]-表格_new_data[[#This Row],[綁定率_min]])</f>
        <v>0.59382850642394203</v>
      </c>
      <c r="AP5">
        <f>(表格_new_data[[#This Row],[達成率]]-表格_new_data[[#This Row],[達成率_min]])/(表格_new_data[[#This Row],[達成率_max]]-表格_new_data[[#This Row],[達成率_min]])</f>
        <v>0.34294829190482518</v>
      </c>
      <c r="AQ5" t="str">
        <f>IF(ISERROR(表格_new_data[[#This Row],[Deptshort_first]]),"",表格_new_data[[#This Row],[Deptshort_first]])</f>
        <v>TBD_業務部_BD15</v>
      </c>
      <c r="AR5">
        <f>(表格_new_data[[#This Row],[預約率_last]]-表格_new_data[[#This Row],[預約率_last_min]])/(表格_new_data[[#This Row],[預約率_last_max]]-表格_new_data[[#This Row],[預約率_last_min]])</f>
        <v>0.87018647640960234</v>
      </c>
      <c r="AS5">
        <f>(表格_new_data[[#This Row],[出席率_last]]-表格_new_data[[#This Row],[出席率_last_min]])/(表格_new_data[[#This Row],[出席率_last_max]]-表格_new_data[[#This Row],[出席率_last_min]])</f>
        <v>0.73441587439208789</v>
      </c>
      <c r="AT5">
        <f>(表格_new_data[[#This Row],[成交率_last]]-表格_new_data[[#This Row],[成交率_last_min]])/(表格_new_data[[#This Row],[成交率_last_max]]-表格_new_data[[#This Row],[成交率_last_min]])</f>
        <v>0.1929641807035819</v>
      </c>
      <c r="AU5">
        <f>(表格_new_data[[#This Row],[綁定率_last]]-表格_new_data[[#This Row],[綁定率_last_min]])/(表格_new_data[[#This Row],[綁定率_last_max]]-表格_new_data[[#This Row],[綁定率_last_min]])</f>
        <v>0.87018647640960234</v>
      </c>
      <c r="AV5">
        <f>(表格_new_data[[#This Row],[達成率_last]]-表格_new_data[[#This Row],[達成率_last_min]])/(表格_new_data[[#This Row],[達成率_last_max]]-表格_new_data[[#This Row],[達成率_last_min]])</f>
        <v>0.47434301263652284</v>
      </c>
    </row>
    <row r="6" spans="1:55" x14ac:dyDescent="0.25">
      <c r="A6" t="s">
        <v>29</v>
      </c>
      <c r="B6">
        <v>0.18370165745799999</v>
      </c>
      <c r="C6">
        <v>0.57894736842100003</v>
      </c>
      <c r="D6">
        <v>0.18181800000000001</v>
      </c>
      <c r="E6">
        <v>0.18370165745799999</v>
      </c>
      <c r="F6">
        <v>0.51226400000000005</v>
      </c>
      <c r="G6">
        <v>724</v>
      </c>
      <c r="H6">
        <v>0.165787738958</v>
      </c>
      <c r="I6">
        <v>0.79324055666000004</v>
      </c>
      <c r="J6" s="8">
        <v>0.26065100000000002</v>
      </c>
      <c r="K6">
        <v>0.165787738958</v>
      </c>
      <c r="L6">
        <v>1.0698240000000001</v>
      </c>
      <c r="M6">
        <v>3034</v>
      </c>
      <c r="N6">
        <v>0</v>
      </c>
      <c r="O6">
        <v>2.5974025974E-2</v>
      </c>
      <c r="P6">
        <v>0.19230769230700001</v>
      </c>
      <c r="Q6">
        <v>0</v>
      </c>
      <c r="R6">
        <v>2.5974025974E-2</v>
      </c>
      <c r="S6">
        <v>0</v>
      </c>
      <c r="T6">
        <v>0.24827586206800001</v>
      </c>
      <c r="U6">
        <v>0.8</v>
      </c>
      <c r="V6">
        <v>0.4</v>
      </c>
      <c r="W6">
        <v>0.24827586206800001</v>
      </c>
      <c r="X6">
        <v>0.94789800000000002</v>
      </c>
      <c r="Y6">
        <v>0</v>
      </c>
      <c r="Z6">
        <v>6.4935064929999998E-3</v>
      </c>
      <c r="AA6">
        <v>0.26315789473599999</v>
      </c>
      <c r="AB6">
        <v>9.0909000000000004E-2</v>
      </c>
      <c r="AC6">
        <v>6.4935064929999998E-3</v>
      </c>
      <c r="AD6">
        <v>0.33819700000000003</v>
      </c>
      <c r="AE6">
        <v>0.18818380743900001</v>
      </c>
      <c r="AF6">
        <v>0.79324055666000004</v>
      </c>
      <c r="AG6">
        <v>1</v>
      </c>
      <c r="AH6">
        <v>0.18818380743900001</v>
      </c>
      <c r="AI6">
        <v>1.545412</v>
      </c>
      <c r="AK6" t="str">
        <f>IF(ISERROR(表格_new_data[[#This Row],[Deptshort_first]]),"",表格_new_data[[#This Row],[Deptshort_first]])</f>
        <v>TBD_業務部_BD16</v>
      </c>
      <c r="AL6">
        <f>(表格_new_data[[#This Row],[預約率]]-表格_new_data[[#This Row],[預約率_min]])/(表格_new_data[[#This Row],[預約率_max]]-表格_new_data[[#This Row],[預約率_min]])</f>
        <v>0.70952014727087132</v>
      </c>
      <c r="AM6">
        <f>(表格_new_data[[#This Row],[出席率]]-表格_new_data[[#This Row],[出席率_min]])/(表格_new_data[[#This Row],[出席率_max]]-表格_new_data[[#This Row],[出席率_min]])</f>
        <v>0.63624250499699664</v>
      </c>
      <c r="AN6">
        <f>(表格_new_data[[#This Row],[成交率]]-表格_new_data[[#This Row],[成交率_min]])/(表格_new_data[[#This Row],[成交率_max]]-表格_new_data[[#This Row],[成交率_min]])</f>
        <v>0.45454499999999998</v>
      </c>
      <c r="AO6">
        <f>(表格_new_data[[#This Row],[綁定率]]-表格_new_data[[#This Row],[綁定率_min]])/(表格_new_data[[#This Row],[綁定率_max]]-表格_new_data[[#This Row],[綁定率_min]])</f>
        <v>0.70952014727087132</v>
      </c>
      <c r="AP6">
        <f>(表格_new_data[[#This Row],[達成率]]-表格_new_data[[#This Row],[達成率_min]])/(表格_new_data[[#This Row],[達成率_max]]-表格_new_data[[#This Row],[達成率_min]])</f>
        <v>0.54042101576329948</v>
      </c>
      <c r="AQ6" t="str">
        <f>IF(ISERROR(表格_new_data[[#This Row],[Deptshort_first]]),"",表格_new_data[[#This Row],[Deptshort_first]])</f>
        <v>TBD_業務部_BD16</v>
      </c>
      <c r="AR6">
        <f>(表格_new_data[[#This Row],[預約率_last]]-表格_new_data[[#This Row],[預約率_last_min]])/(表格_new_data[[#This Row],[預約率_last_max]]-表格_new_data[[#This Row],[預約率_last_min]])</f>
        <v>0.87673492550570253</v>
      </c>
      <c r="AS6">
        <f>(表格_new_data[[#This Row],[出席率_last]]-表格_new_data[[#This Row],[出席率_last_min]])/(表格_new_data[[#This Row],[出席率_last_max]]-表格_new_data[[#This Row],[出席率_last_min]])</f>
        <v>1</v>
      </c>
      <c r="AT6">
        <f>(表格_new_data[[#This Row],[成交率_last]]-表格_new_data[[#This Row],[成交率_last_min]])/(表格_new_data[[#This Row],[成交率_last_max]]-表格_new_data[[#This Row],[成交率_last_min]])</f>
        <v>0.18671618132838189</v>
      </c>
      <c r="AU6">
        <f>(表格_new_data[[#This Row],[綁定率_last]]-表格_new_data[[#This Row],[綁定率_last_min]])/(表格_new_data[[#This Row],[綁定率_last_max]]-表格_new_data[[#This Row],[綁定率_last_min]])</f>
        <v>0.87673492550570253</v>
      </c>
      <c r="AV6">
        <f>(表格_new_data[[#This Row],[達成率_last]]-表格_new_data[[#This Row],[達成率_last_min]])/(表格_new_data[[#This Row],[達成率_last_max]]-表格_new_data[[#This Row],[達成率_last_min]])</f>
        <v>0.60604531918506654</v>
      </c>
    </row>
    <row r="7" spans="1:55" x14ac:dyDescent="0.25">
      <c r="A7" t="s">
        <v>30</v>
      </c>
      <c r="B7">
        <v>0.21643835616400001</v>
      </c>
      <c r="C7">
        <v>0.22784810126499999</v>
      </c>
      <c r="D7">
        <v>0.111111</v>
      </c>
      <c r="E7">
        <v>0.21643835616400001</v>
      </c>
      <c r="F7">
        <v>0.68835400000000002</v>
      </c>
      <c r="G7">
        <v>365</v>
      </c>
      <c r="H7">
        <v>0.17423616845500001</v>
      </c>
      <c r="I7">
        <v>0.37440758293800003</v>
      </c>
      <c r="J7" s="8">
        <v>0.126582</v>
      </c>
      <c r="K7">
        <v>0.17423616845500001</v>
      </c>
      <c r="L7">
        <v>0.626332</v>
      </c>
      <c r="M7">
        <v>1211</v>
      </c>
      <c r="N7">
        <v>0</v>
      </c>
      <c r="O7">
        <v>2.5974025974E-2</v>
      </c>
      <c r="P7">
        <v>0.19230769230700001</v>
      </c>
      <c r="Q7">
        <v>0</v>
      </c>
      <c r="R7">
        <v>2.5974025974E-2</v>
      </c>
      <c r="S7">
        <v>0</v>
      </c>
      <c r="T7">
        <v>0.24827586206800001</v>
      </c>
      <c r="U7">
        <v>0.8</v>
      </c>
      <c r="V7">
        <v>0.4</v>
      </c>
      <c r="W7">
        <v>0.24827586206800001</v>
      </c>
      <c r="X7">
        <v>0.94789800000000002</v>
      </c>
      <c r="Y7">
        <v>0</v>
      </c>
      <c r="Z7">
        <v>6.4935064929999998E-3</v>
      </c>
      <c r="AA7">
        <v>0.26315789473599999</v>
      </c>
      <c r="AB7">
        <v>9.0909000000000004E-2</v>
      </c>
      <c r="AC7">
        <v>6.4935064929999998E-3</v>
      </c>
      <c r="AD7">
        <v>0.33819700000000003</v>
      </c>
      <c r="AE7">
        <v>0.18818380743900001</v>
      </c>
      <c r="AF7">
        <v>0.79324055666000004</v>
      </c>
      <c r="AG7">
        <v>1</v>
      </c>
      <c r="AH7">
        <v>0.18818380743900001</v>
      </c>
      <c r="AI7">
        <v>1.545412</v>
      </c>
      <c r="AK7" t="str">
        <f>IF(ISERROR(表格_new_data[[#This Row],[Deptshort_first]]),"",表格_new_data[[#This Row],[Deptshort_first]])</f>
        <v>TBD_業務部_BD17</v>
      </c>
      <c r="AL7">
        <f>(表格_new_data[[#This Row],[預約率]]-表格_new_data[[#This Row],[預約率_min]])/(表格_new_data[[#This Row],[預約率_max]]-表格_new_data[[#This Row],[預約率_min]])</f>
        <v>0.85678253286879036</v>
      </c>
      <c r="AM7">
        <f>(表格_new_data[[#This Row],[出席率]]-表格_new_data[[#This Row],[出席率_min]])/(表格_new_data[[#This Row],[出席率_max]]-表格_new_data[[#This Row],[出席率_min]])</f>
        <v>5.8484217272591559E-2</v>
      </c>
      <c r="AN7">
        <f>(表格_new_data[[#This Row],[成交率]]-表格_new_data[[#This Row],[成交率_min]])/(表格_new_data[[#This Row],[成交率_max]]-表格_new_data[[#This Row],[成交率_min]])</f>
        <v>0.27777750000000001</v>
      </c>
      <c r="AO7">
        <f>(表格_new_data[[#This Row],[綁定率]]-表格_new_data[[#This Row],[綁定率_min]])/(表格_new_data[[#This Row],[綁定率_max]]-表格_new_data[[#This Row],[綁定率_min]])</f>
        <v>0.85678253286879036</v>
      </c>
      <c r="AP7">
        <f>(表格_new_data[[#This Row],[達成率]]-表格_new_data[[#This Row],[達成率_min]])/(表格_new_data[[#This Row],[達成率_max]]-表格_new_data[[#This Row],[達成率_min]])</f>
        <v>0.72618994870756137</v>
      </c>
      <c r="AQ7" t="str">
        <f>IF(ISERROR(表格_new_data[[#This Row],[Deptshort_first]]),"",表格_new_data[[#This Row],[Deptshort_first]])</f>
        <v>TBD_業務部_BD17</v>
      </c>
      <c r="AR7">
        <f>(表格_new_data[[#This Row],[預約率_last]]-表格_new_data[[#This Row],[預約率_last_min]])/(表格_new_data[[#This Row],[預約率_last_max]]-表格_new_data[[#This Row],[預約率_last_min]])</f>
        <v>0.92323399261612005</v>
      </c>
      <c r="AS7">
        <f>(表格_new_data[[#This Row],[出席率_last]]-表格_new_data[[#This Row],[出席率_last_min]])/(表格_new_data[[#This Row],[出席率_last_max]]-表格_new_data[[#This Row],[出席率_last_min]])</f>
        <v>0.20987233915217235</v>
      </c>
      <c r="AT7">
        <f>(表格_new_data[[#This Row],[成交率_last]]-表格_new_data[[#This Row],[成交率_last_min]])/(表格_new_data[[#This Row],[成交率_last_max]]-表格_new_data[[#This Row],[成交率_last_min]])</f>
        <v>3.9240296075970391E-2</v>
      </c>
      <c r="AU7">
        <f>(表格_new_data[[#This Row],[綁定率_last]]-表格_new_data[[#This Row],[綁定率_last_min]])/(表格_new_data[[#This Row],[綁定率_last_max]]-表格_new_data[[#This Row],[綁定率_last_min]])</f>
        <v>0.92323399261612005</v>
      </c>
      <c r="AV7">
        <f>(表格_new_data[[#This Row],[達成率_last]]-表格_new_data[[#This Row],[達成率_last_min]])/(表格_new_data[[#This Row],[達成率_last_max]]-表格_new_data[[#This Row],[達成率_last_min]])</f>
        <v>0.23867745182092667</v>
      </c>
    </row>
    <row r="8" spans="1:55" x14ac:dyDescent="0.25">
      <c r="A8" t="s">
        <v>31</v>
      </c>
      <c r="B8">
        <v>0.143545795393</v>
      </c>
      <c r="C8">
        <v>0.31716417910400002</v>
      </c>
      <c r="D8">
        <v>0.117647</v>
      </c>
      <c r="E8">
        <v>0.143545795393</v>
      </c>
      <c r="F8">
        <v>0.44530799999999998</v>
      </c>
      <c r="G8">
        <v>1867</v>
      </c>
      <c r="H8">
        <v>0.163701067615</v>
      </c>
      <c r="I8">
        <v>0.44782608695600001</v>
      </c>
      <c r="J8" s="8">
        <v>0.20388300000000001</v>
      </c>
      <c r="K8">
        <v>0.163701067615</v>
      </c>
      <c r="L8">
        <v>1.1487849999999999</v>
      </c>
      <c r="M8">
        <v>4215</v>
      </c>
      <c r="N8">
        <v>0</v>
      </c>
      <c r="O8">
        <v>2.5974025974E-2</v>
      </c>
      <c r="P8">
        <v>0.19230769230700001</v>
      </c>
      <c r="Q8">
        <v>0</v>
      </c>
      <c r="R8">
        <v>2.5974025974E-2</v>
      </c>
      <c r="S8">
        <v>0</v>
      </c>
      <c r="T8">
        <v>0.24827586206800001</v>
      </c>
      <c r="U8">
        <v>0.8</v>
      </c>
      <c r="V8">
        <v>0.4</v>
      </c>
      <c r="W8">
        <v>0.24827586206800001</v>
      </c>
      <c r="X8">
        <v>0.94789800000000002</v>
      </c>
      <c r="Y8">
        <v>0</v>
      </c>
      <c r="Z8">
        <v>6.4935064929999998E-3</v>
      </c>
      <c r="AA8">
        <v>0.26315789473599999</v>
      </c>
      <c r="AB8">
        <v>9.0909000000000004E-2</v>
      </c>
      <c r="AC8">
        <v>6.4935064929999998E-3</v>
      </c>
      <c r="AD8">
        <v>0.33819700000000003</v>
      </c>
      <c r="AE8">
        <v>0.18818380743900001</v>
      </c>
      <c r="AF8">
        <v>0.79324055666000004</v>
      </c>
      <c r="AG8">
        <v>1</v>
      </c>
      <c r="AH8">
        <v>0.18818380743900001</v>
      </c>
      <c r="AI8">
        <v>1.545412</v>
      </c>
      <c r="AK8" t="str">
        <f>IF(ISERROR(表格_new_data[[#This Row],[Deptshort_first]]),"",表格_new_data[[#This Row],[Deptshort_first]])</f>
        <v>TBD_業務部_BD18</v>
      </c>
      <c r="AL8">
        <f>(表格_new_data[[#This Row],[預約率]]-表格_new_data[[#This Row],[預約率_min]])/(表格_new_data[[#This Row],[預約率_max]]-表格_new_data[[#This Row],[預約率_min]])</f>
        <v>0.52888348330728563</v>
      </c>
      <c r="AM8">
        <f>(表格_new_data[[#This Row],[出席率]]-表格_new_data[[#This Row],[出席率_min]])/(表格_new_data[[#This Row],[出席率_max]]-表格_new_data[[#This Row],[出席率_min]])</f>
        <v>0.20546004156444947</v>
      </c>
      <c r="AN8">
        <f>(表格_new_data[[#This Row],[成交率]]-表格_new_data[[#This Row],[成交率_min]])/(表格_new_data[[#This Row],[成交率_max]]-表格_new_data[[#This Row],[成交率_min]])</f>
        <v>0.29411749999999998</v>
      </c>
      <c r="AO8">
        <f>(表格_new_data[[#This Row],[綁定率]]-表格_new_data[[#This Row],[綁定率_min]])/(表格_new_data[[#This Row],[綁定率_max]]-表格_new_data[[#This Row],[綁定率_min]])</f>
        <v>0.52888348330728563</v>
      </c>
      <c r="AP8">
        <f>(表格_new_data[[#This Row],[達成率]]-表格_new_data[[#This Row],[達成率_min]])/(表格_new_data[[#This Row],[達成率_max]]-表格_new_data[[#This Row],[達成率_min]])</f>
        <v>0.46978472367280022</v>
      </c>
      <c r="AQ8" t="str">
        <f>IF(ISERROR(表格_new_data[[#This Row],[Deptshort_first]]),"",表格_new_data[[#This Row],[Deptshort_first]])</f>
        <v>TBD_業務部_BD18</v>
      </c>
      <c r="AR8">
        <f>(表格_new_data[[#This Row],[預約率_last]]-表格_new_data[[#This Row],[預約率_last_min]])/(表格_new_data[[#This Row],[預約率_last_max]]-表格_new_data[[#This Row],[預約率_last_min]])</f>
        <v>0.86525015536588001</v>
      </c>
      <c r="AS8">
        <f>(表格_new_data[[#This Row],[出席率_last]]-表格_new_data[[#This Row],[出席率_last_min]])/(表格_new_data[[#This Row],[出席率_last_max]]-表格_new_data[[#This Row],[出席率_last_min]])</f>
        <v>0.3483762165503097</v>
      </c>
      <c r="AT8">
        <f>(表格_new_data[[#This Row],[成交率_last]]-表格_new_data[[#This Row],[成交率_last_min]])/(表格_new_data[[#This Row],[成交率_last_max]]-表格_new_data[[#This Row],[成交率_last_min]])</f>
        <v>0.12427138757286126</v>
      </c>
      <c r="AU8">
        <f>(表格_new_data[[#This Row],[綁定率_last]]-表格_new_data[[#This Row],[綁定率_last_min]])/(表格_new_data[[#This Row],[綁定率_last_max]]-表格_new_data[[#This Row],[綁定率_last_min]])</f>
        <v>0.86525015536588001</v>
      </c>
      <c r="AV8">
        <f>(表格_new_data[[#This Row],[達成率_last]]-表格_new_data[[#This Row],[達成率_last_min]])/(表格_new_data[[#This Row],[達成率_last_max]]-表格_new_data[[#This Row],[達成率_last_min]])</f>
        <v>0.67145288950186999</v>
      </c>
    </row>
    <row r="9" spans="1:55" x14ac:dyDescent="0.25">
      <c r="A9" t="s">
        <v>32</v>
      </c>
      <c r="B9">
        <v>0.1960591133</v>
      </c>
      <c r="C9">
        <v>0.31155778894399999</v>
      </c>
      <c r="D9">
        <v>0.112903</v>
      </c>
      <c r="E9">
        <v>0.1960591133</v>
      </c>
      <c r="F9">
        <v>0.37107299999999999</v>
      </c>
      <c r="G9">
        <v>1015</v>
      </c>
      <c r="H9">
        <v>0.16798257555099999</v>
      </c>
      <c r="I9">
        <v>0.47974068071300002</v>
      </c>
      <c r="J9" s="8">
        <v>0.14527000000000001</v>
      </c>
      <c r="K9">
        <v>0.16798257555099999</v>
      </c>
      <c r="L9">
        <v>0.73486700000000005</v>
      </c>
      <c r="M9">
        <v>3673</v>
      </c>
      <c r="N9">
        <v>0</v>
      </c>
      <c r="O9">
        <v>2.5974025974E-2</v>
      </c>
      <c r="P9">
        <v>0.19230769230700001</v>
      </c>
      <c r="Q9">
        <v>0</v>
      </c>
      <c r="R9">
        <v>2.5974025974E-2</v>
      </c>
      <c r="S9">
        <v>0</v>
      </c>
      <c r="T9">
        <v>0.24827586206800001</v>
      </c>
      <c r="U9">
        <v>0.8</v>
      </c>
      <c r="V9">
        <v>0.4</v>
      </c>
      <c r="W9">
        <v>0.24827586206800001</v>
      </c>
      <c r="X9">
        <v>0.94789800000000002</v>
      </c>
      <c r="Y9">
        <v>0</v>
      </c>
      <c r="Z9">
        <v>6.4935064929999998E-3</v>
      </c>
      <c r="AA9">
        <v>0.26315789473599999</v>
      </c>
      <c r="AB9">
        <v>9.0909000000000004E-2</v>
      </c>
      <c r="AC9">
        <v>6.4935064929999998E-3</v>
      </c>
      <c r="AD9">
        <v>0.33819700000000003</v>
      </c>
      <c r="AE9">
        <v>0.18818380743900001</v>
      </c>
      <c r="AF9">
        <v>0.79324055666000004</v>
      </c>
      <c r="AG9">
        <v>1</v>
      </c>
      <c r="AH9">
        <v>0.18818380743900001</v>
      </c>
      <c r="AI9">
        <v>1.545412</v>
      </c>
      <c r="AK9" t="str">
        <f>IF(ISERROR(表格_new_data[[#This Row],[Deptshort_first]]),"",表格_new_data[[#This Row],[Deptshort_first]])</f>
        <v>TBD_業務部_BD19</v>
      </c>
      <c r="AL9">
        <f>(表格_new_data[[#This Row],[預約率]]-表格_new_data[[#This Row],[預約率_min]])/(表格_new_data[[#This Row],[預約率_max]]-表格_new_data[[#This Row],[預約率_min]])</f>
        <v>0.76510878324045772</v>
      </c>
      <c r="AM9">
        <f>(表格_new_data[[#This Row],[出席率]]-表格_new_data[[#This Row],[出席率_min]])/(表格_new_data[[#This Row],[出席率_max]]-表格_new_data[[#This Row],[出席率_min]])</f>
        <v>0.19623433623787764</v>
      </c>
      <c r="AN9">
        <f>(表格_new_data[[#This Row],[成交率]]-表格_new_data[[#This Row],[成交率_min]])/(表格_new_data[[#This Row],[成交率_max]]-表格_new_data[[#This Row],[成交率_min]])</f>
        <v>0.28225749999999999</v>
      </c>
      <c r="AO9">
        <f>(表格_new_data[[#This Row],[綁定率]]-表格_new_data[[#This Row],[綁定率_min]])/(表格_new_data[[#This Row],[綁定率_max]]-表格_new_data[[#This Row],[綁定率_min]])</f>
        <v>0.76510878324045772</v>
      </c>
      <c r="AP9">
        <f>(表格_new_data[[#This Row],[達成率]]-表格_new_data[[#This Row],[達成率_min]])/(表格_new_data[[#This Row],[達成率_max]]-表格_new_data[[#This Row],[達成率_min]])</f>
        <v>0.39146933530822936</v>
      </c>
      <c r="AQ9" t="str">
        <f>IF(ISERROR(表格_new_data[[#This Row],[Deptshort_first]]),"",表格_new_data[[#This Row],[Deptshort_first]])</f>
        <v>TBD_業務部_BD19</v>
      </c>
      <c r="AR9">
        <f>(表格_new_data[[#This Row],[預約率_last]]-表格_new_data[[#This Row],[預約率_last_min]])/(表格_new_data[[#This Row],[預約率_last_max]]-表格_new_data[[#This Row],[預約率_last_min]])</f>
        <v>0.88881502324109196</v>
      </c>
      <c r="AS9">
        <f>(表格_new_data[[#This Row],[出席率_last]]-表格_new_data[[#This Row],[出席率_last_min]])/(表格_new_data[[#This Row],[出席率_last_max]]-表格_new_data[[#This Row],[出席率_last_min]])</f>
        <v>0.40858304097494202</v>
      </c>
      <c r="AT9">
        <f>(表格_new_data[[#This Row],[成交率_last]]-表格_new_data[[#This Row],[成交率_last_min]])/(表格_new_data[[#This Row],[成交率_last_max]]-表格_new_data[[#This Row],[成交率_last_min]])</f>
        <v>5.9797094020290605E-2</v>
      </c>
      <c r="AU9">
        <f>(表格_new_data[[#This Row],[綁定率_last]]-表格_new_data[[#This Row],[綁定率_last_min]])/(表格_new_data[[#This Row],[綁定率_last_max]]-表格_new_data[[#This Row],[綁定率_last_min]])</f>
        <v>0.88881502324109196</v>
      </c>
      <c r="AV9">
        <f>(表格_new_data[[#This Row],[達成率_last]]-表格_new_data[[#This Row],[達成率_last_min]])/(表格_new_data[[#This Row],[達成率_last_max]]-表格_new_data[[#This Row],[達成率_last_min]])</f>
        <v>0.32858272967118535</v>
      </c>
    </row>
    <row r="10" spans="1:55" x14ac:dyDescent="0.25">
      <c r="A10" t="s">
        <v>33</v>
      </c>
      <c r="B10">
        <v>2.5974025974E-2</v>
      </c>
      <c r="C10">
        <v>0.5</v>
      </c>
      <c r="D10">
        <v>0</v>
      </c>
      <c r="E10">
        <v>2.5974025974E-2</v>
      </c>
      <c r="F10">
        <v>0</v>
      </c>
      <c r="G10">
        <v>77</v>
      </c>
      <c r="H10">
        <v>2.3508137432E-2</v>
      </c>
      <c r="I10">
        <v>0.34615384615299999</v>
      </c>
      <c r="J10" s="8">
        <v>0.222222</v>
      </c>
      <c r="K10">
        <v>2.3508137432E-2</v>
      </c>
      <c r="L10">
        <v>0.78145399999999998</v>
      </c>
      <c r="M10">
        <v>1106</v>
      </c>
      <c r="N10">
        <v>0</v>
      </c>
      <c r="O10">
        <v>2.5974025974E-2</v>
      </c>
      <c r="P10">
        <v>0.19230769230700001</v>
      </c>
      <c r="Q10">
        <v>0</v>
      </c>
      <c r="R10">
        <v>2.5974025974E-2</v>
      </c>
      <c r="S10">
        <v>0</v>
      </c>
      <c r="T10">
        <v>0.24827586206800001</v>
      </c>
      <c r="U10">
        <v>0.8</v>
      </c>
      <c r="V10">
        <v>0.4</v>
      </c>
      <c r="W10">
        <v>0.24827586206800001</v>
      </c>
      <c r="X10">
        <v>0.94789800000000002</v>
      </c>
      <c r="Y10">
        <v>0</v>
      </c>
      <c r="Z10">
        <v>6.4935064929999998E-3</v>
      </c>
      <c r="AA10">
        <v>0.26315789473599999</v>
      </c>
      <c r="AB10">
        <v>9.0909000000000004E-2</v>
      </c>
      <c r="AC10">
        <v>6.4935064929999998E-3</v>
      </c>
      <c r="AD10">
        <v>0.33819700000000003</v>
      </c>
      <c r="AE10">
        <v>0.18818380743900001</v>
      </c>
      <c r="AF10">
        <v>0.79324055666000004</v>
      </c>
      <c r="AG10">
        <v>1</v>
      </c>
      <c r="AH10">
        <v>0.18818380743900001</v>
      </c>
      <c r="AI10">
        <v>1.545412</v>
      </c>
      <c r="AK10" t="str">
        <f>IF(ISERROR(表格_new_data[[#This Row],[Deptshort_first]]),"",表格_new_data[[#This Row],[Deptshort_first]])</f>
        <v>TBD_業務部_BD2</v>
      </c>
      <c r="AL10">
        <f>(表格_new_data[[#This Row],[預約率]]-表格_new_data[[#This Row],[預約率_min]])/(表格_new_data[[#This Row],[預約率_max]]-表格_new_data[[#This Row],[預約率_min]])</f>
        <v>0</v>
      </c>
      <c r="AM10">
        <f>(表格_new_data[[#This Row],[出席率]]-表格_new_data[[#This Row],[出席率_min]])/(表格_new_data[[#This Row],[出席率_max]]-表格_new_data[[#This Row],[出席率_min]])</f>
        <v>0.50632911392461299</v>
      </c>
      <c r="AN10">
        <f>(表格_new_data[[#This Row],[成交率]]-表格_new_data[[#This Row],[成交率_min]])/(表格_new_data[[#This Row],[成交率_max]]-表格_new_data[[#This Row],[成交率_min]])</f>
        <v>0</v>
      </c>
      <c r="AO10">
        <f>(表格_new_data[[#This Row],[綁定率]]-表格_new_data[[#This Row],[綁定率_min]])/(表格_new_data[[#This Row],[綁定率_max]]-表格_new_data[[#This Row],[綁定率_min]])</f>
        <v>0</v>
      </c>
      <c r="AP10">
        <f>(表格_new_data[[#This Row],[達成率]]-表格_new_data[[#This Row],[達成率_min]])/(表格_new_data[[#This Row],[達成率_max]]-表格_new_data[[#This Row],[達成率_min]])</f>
        <v>0</v>
      </c>
      <c r="AQ10" t="str">
        <f>IF(ISERROR(表格_new_data[[#This Row],[Deptshort_first]]),"",表格_new_data[[#This Row],[Deptshort_first]])</f>
        <v>TBD_業務部_BD2</v>
      </c>
      <c r="AR10">
        <f>(表格_new_data[[#This Row],[預約率_last]]-表格_new_data[[#This Row],[預約率_last_min]])/(表格_new_data[[#This Row],[預約率_last_max]]-表格_new_data[[#This Row],[預約率_last_min]])</f>
        <v>9.3646335827562419E-2</v>
      </c>
      <c r="AS10">
        <f>(表格_new_data[[#This Row],[出席率_last]]-表格_new_data[[#This Row],[出席率_last_min]])/(表格_new_data[[#This Row],[出席率_last_max]]-表格_new_data[[#This Row],[出席率_last_min]])</f>
        <v>0.1565717149015137</v>
      </c>
      <c r="AT10">
        <f>(表格_new_data[[#This Row],[成交率_last]]-表格_new_data[[#This Row],[成交率_last_min]])/(表格_new_data[[#This Row],[成交率_last_max]]-表格_new_data[[#This Row],[成交率_last_min]])</f>
        <v>0.14444428555557146</v>
      </c>
      <c r="AU10">
        <f>(表格_new_data[[#This Row],[綁定率_last]]-表格_new_data[[#This Row],[綁定率_last_min]])/(表格_new_data[[#This Row],[綁定率_last_max]]-表格_new_data[[#This Row],[綁定率_last_min]])</f>
        <v>9.3646335827562419E-2</v>
      </c>
      <c r="AV10">
        <f>(表格_new_data[[#This Row],[達成率_last]]-表格_new_data[[#This Row],[達成率_last_min]])/(表格_new_data[[#This Row],[達成率_last_max]]-表格_new_data[[#This Row],[達成率_last_min]])</f>
        <v>0.36717320444162804</v>
      </c>
    </row>
    <row r="11" spans="1:55" x14ac:dyDescent="0.25">
      <c r="A11" t="s">
        <v>34</v>
      </c>
      <c r="B11">
        <v>2.6804123711000001E-2</v>
      </c>
      <c r="C11">
        <v>0.19230769230700001</v>
      </c>
      <c r="D11">
        <v>0.4</v>
      </c>
      <c r="E11">
        <v>2.6804123711000001E-2</v>
      </c>
      <c r="F11">
        <v>0.66114300000000004</v>
      </c>
      <c r="G11">
        <v>970</v>
      </c>
      <c r="H11">
        <v>8.9609675644999998E-2</v>
      </c>
      <c r="I11">
        <v>0.52147239263800005</v>
      </c>
      <c r="J11" s="8">
        <v>0.141176</v>
      </c>
      <c r="K11">
        <v>8.9609675644999998E-2</v>
      </c>
      <c r="L11">
        <v>0.78530900000000003</v>
      </c>
      <c r="M11">
        <v>1819</v>
      </c>
      <c r="N11">
        <v>0</v>
      </c>
      <c r="O11">
        <v>2.5974025974E-2</v>
      </c>
      <c r="P11">
        <v>0.19230769230700001</v>
      </c>
      <c r="Q11">
        <v>0</v>
      </c>
      <c r="R11">
        <v>2.5974025974E-2</v>
      </c>
      <c r="S11">
        <v>0</v>
      </c>
      <c r="T11">
        <v>0.24827586206800001</v>
      </c>
      <c r="U11">
        <v>0.8</v>
      </c>
      <c r="V11">
        <v>0.4</v>
      </c>
      <c r="W11">
        <v>0.24827586206800001</v>
      </c>
      <c r="X11">
        <v>0.94789800000000002</v>
      </c>
      <c r="Y11">
        <v>0</v>
      </c>
      <c r="Z11">
        <v>6.4935064929999998E-3</v>
      </c>
      <c r="AA11">
        <v>0.26315789473599999</v>
      </c>
      <c r="AB11">
        <v>9.0909000000000004E-2</v>
      </c>
      <c r="AC11">
        <v>6.4935064929999998E-3</v>
      </c>
      <c r="AD11">
        <v>0.33819700000000003</v>
      </c>
      <c r="AE11">
        <v>0.18818380743900001</v>
      </c>
      <c r="AF11">
        <v>0.79324055666000004</v>
      </c>
      <c r="AG11">
        <v>1</v>
      </c>
      <c r="AH11">
        <v>0.18818380743900001</v>
      </c>
      <c r="AI11">
        <v>1.545412</v>
      </c>
      <c r="AK11" t="str">
        <f>IF(ISERROR(表格_new_data[[#This Row],[Deptshort_first]]),"",表格_new_data[[#This Row],[Deptshort_first]])</f>
        <v>TBD_業務部_BD20</v>
      </c>
      <c r="AL11">
        <f>(表格_new_data[[#This Row],[預約率]]-表格_new_data[[#This Row],[預約率_min]])/(表格_new_data[[#This Row],[預約率_max]]-表格_new_data[[#This Row],[預約率_min]])</f>
        <v>3.734102028059703E-3</v>
      </c>
      <c r="AM11">
        <f>(表格_new_data[[#This Row],[出席率]]-表格_new_data[[#This Row],[出席率_min]])/(表格_new_data[[#This Row],[出席率_max]]-表格_new_data[[#This Row],[出席率_min]])</f>
        <v>0</v>
      </c>
      <c r="AN11">
        <f>(表格_new_data[[#This Row],[成交率]]-表格_new_data[[#This Row],[成交率_min]])/(表格_new_data[[#This Row],[成交率_max]]-表格_new_data[[#This Row],[成交率_min]])</f>
        <v>1</v>
      </c>
      <c r="AO11">
        <f>(表格_new_data[[#This Row],[綁定率]]-表格_new_data[[#This Row],[綁定率_min]])/(表格_new_data[[#This Row],[綁定率_max]]-表格_new_data[[#This Row],[綁定率_min]])</f>
        <v>3.734102028059703E-3</v>
      </c>
      <c r="AP11">
        <f>(表格_new_data[[#This Row],[達成率]]-表格_new_data[[#This Row],[達成率_min]])/(表格_new_data[[#This Row],[達成率_max]]-表格_new_data[[#This Row],[達成率_min]])</f>
        <v>0.69748327351677086</v>
      </c>
      <c r="AQ11" t="str">
        <f>IF(ISERROR(表格_new_data[[#This Row],[Deptshort_first]]),"",表格_new_data[[#This Row],[Deptshort_first]])</f>
        <v>TBD_業務部_BD20</v>
      </c>
      <c r="AR11">
        <f>(表格_new_data[[#This Row],[預約率_last]]-表格_new_data[[#This Row],[預約率_last_min]])/(表格_new_data[[#This Row],[預約率_last_max]]-表格_new_data[[#This Row],[預約率_last_min]])</f>
        <v>0.4574606829271689</v>
      </c>
      <c r="AS11">
        <f>(表格_new_data[[#This Row],[出席率_last]]-表格_new_data[[#This Row],[出席率_last_min]])/(表格_new_data[[#This Row],[出席率_last_max]]-表格_new_data[[#This Row],[出席率_last_min]])</f>
        <v>0.48730984138288153</v>
      </c>
      <c r="AT11">
        <f>(表格_new_data[[#This Row],[成交率_last]]-表格_new_data[[#This Row],[成交率_last_min]])/(表格_new_data[[#This Row],[成交率_last_max]]-表格_new_data[[#This Row],[成交率_last_min]])</f>
        <v>5.5293694470630546E-2</v>
      </c>
      <c r="AU11">
        <f>(表格_new_data[[#This Row],[綁定率_last]]-表格_new_data[[#This Row],[綁定率_last_min]])/(表格_new_data[[#This Row],[綁定率_last_max]]-表格_new_data[[#This Row],[綁定率_last_min]])</f>
        <v>0.4574606829271689</v>
      </c>
      <c r="AV11">
        <f>(表格_new_data[[#This Row],[達成率_last]]-表格_new_data[[#This Row],[達成率_last_min]])/(表格_new_data[[#This Row],[達成率_last_max]]-表格_new_data[[#This Row],[達成率_last_min]])</f>
        <v>0.37036650472368221</v>
      </c>
    </row>
    <row r="12" spans="1:55" x14ac:dyDescent="0.25">
      <c r="A12" t="s">
        <v>35</v>
      </c>
      <c r="B12">
        <v>0.24827586206800001</v>
      </c>
      <c r="C12">
        <v>0.34027777777700002</v>
      </c>
      <c r="D12">
        <v>0.183673</v>
      </c>
      <c r="E12">
        <v>0.24827586206800001</v>
      </c>
      <c r="F12">
        <v>0.92748699999999995</v>
      </c>
      <c r="G12">
        <v>580</v>
      </c>
      <c r="H12">
        <v>0.168234064785</v>
      </c>
      <c r="I12">
        <v>0.38509316770099999</v>
      </c>
      <c r="J12" s="8">
        <v>0.12903200000000001</v>
      </c>
      <c r="K12">
        <v>0.168234064785</v>
      </c>
      <c r="L12">
        <v>0.657331</v>
      </c>
      <c r="M12">
        <v>1914</v>
      </c>
      <c r="N12">
        <v>0</v>
      </c>
      <c r="O12">
        <v>2.5974025974E-2</v>
      </c>
      <c r="P12">
        <v>0.19230769230700001</v>
      </c>
      <c r="Q12">
        <v>0</v>
      </c>
      <c r="R12">
        <v>2.5974025974E-2</v>
      </c>
      <c r="S12">
        <v>0</v>
      </c>
      <c r="T12">
        <v>0.24827586206800001</v>
      </c>
      <c r="U12">
        <v>0.8</v>
      </c>
      <c r="V12">
        <v>0.4</v>
      </c>
      <c r="W12">
        <v>0.24827586206800001</v>
      </c>
      <c r="X12">
        <v>0.94789800000000002</v>
      </c>
      <c r="Y12">
        <v>0</v>
      </c>
      <c r="Z12">
        <v>6.4935064929999998E-3</v>
      </c>
      <c r="AA12">
        <v>0.26315789473599999</v>
      </c>
      <c r="AB12">
        <v>9.0909000000000004E-2</v>
      </c>
      <c r="AC12">
        <v>6.4935064929999998E-3</v>
      </c>
      <c r="AD12">
        <v>0.33819700000000003</v>
      </c>
      <c r="AE12">
        <v>0.18818380743900001</v>
      </c>
      <c r="AF12">
        <v>0.79324055666000004</v>
      </c>
      <c r="AG12">
        <v>1</v>
      </c>
      <c r="AH12">
        <v>0.18818380743900001</v>
      </c>
      <c r="AI12">
        <v>1.545412</v>
      </c>
      <c r="AK12" t="str">
        <f>IF(ISERROR(表格_new_data[[#This Row],[Deptshort_first]]),"",表格_new_data[[#This Row],[Deptshort_first]])</f>
        <v>TBD_業務部_BD24</v>
      </c>
      <c r="AL12">
        <f>(表格_new_data[[#This Row],[預約率]]-表格_new_data[[#This Row],[預約率_min]])/(表格_new_data[[#This Row],[預約率_max]]-表格_new_data[[#This Row],[預約率_min]])</f>
        <v>1</v>
      </c>
      <c r="AM12">
        <f>(表格_new_data[[#This Row],[出席率]]-表格_new_data[[#This Row],[出席率_min]])/(表格_new_data[[#This Row],[出席率_max]]-表格_new_data[[#This Row],[出席率_min]])</f>
        <v>0.24349507735541878</v>
      </c>
      <c r="AN12">
        <f>(表格_new_data[[#This Row],[成交率]]-表格_new_data[[#This Row],[成交率_min]])/(表格_new_data[[#This Row],[成交率_max]]-表格_new_data[[#This Row],[成交率_min]])</f>
        <v>0.45918249999999999</v>
      </c>
      <c r="AO12">
        <f>(表格_new_data[[#This Row],[綁定率]]-表格_new_data[[#This Row],[綁定率_min]])/(表格_new_data[[#This Row],[綁定率_max]]-表格_new_data[[#This Row],[綁定率_min]])</f>
        <v>1</v>
      </c>
      <c r="AP12">
        <f>(表格_new_data[[#This Row],[達成率]]-表格_new_data[[#This Row],[達成率_min]])/(表格_new_data[[#This Row],[達成率_max]]-表格_new_data[[#This Row],[達成率_min]])</f>
        <v>0.97846709245087549</v>
      </c>
      <c r="AQ12" t="str">
        <f>IF(ISERROR(表格_new_data[[#This Row],[Deptshort_first]]),"",表格_new_data[[#This Row],[Deptshort_first]])</f>
        <v>TBD_業務部_BD24</v>
      </c>
      <c r="AR12">
        <f>(表格_new_data[[#This Row],[預約率_last]]-表格_new_data[[#This Row],[預約率_last_min]])/(表格_new_data[[#This Row],[預約率_last_max]]-表格_new_data[[#This Row],[預約率_last_min]])</f>
        <v>0.89019918757287297</v>
      </c>
      <c r="AS12">
        <f>(表格_new_data[[#This Row],[出席率_last]]-表格_new_data[[#This Row],[出席率_last_min]])/(表格_new_data[[#This Row],[出席率_last_max]]-表格_new_data[[#This Row],[出席率_last_min]])</f>
        <v>0.2300306758240705</v>
      </c>
      <c r="AT12">
        <f>(表格_new_data[[#This Row],[成交率_last]]-表格_new_data[[#This Row],[成交率_last_min]])/(表格_new_data[[#This Row],[成交率_last_max]]-表格_new_data[[#This Row],[成交率_last_min]])</f>
        <v>4.1935295806470423E-2</v>
      </c>
      <c r="AU12">
        <f>(表格_new_data[[#This Row],[綁定率_last]]-表格_new_data[[#This Row],[綁定率_last_min]])/(表格_new_data[[#This Row],[綁定率_last_max]]-表格_new_data[[#This Row],[綁定率_last_min]])</f>
        <v>0.89019918757287297</v>
      </c>
      <c r="AV12">
        <f>(表格_new_data[[#This Row],[達成率_last]]-表格_new_data[[#This Row],[達成率_last_min]])/(表格_new_data[[#This Row],[達成率_last_max]]-表格_new_data[[#This Row],[達成率_last_min]])</f>
        <v>0.26435556218237843</v>
      </c>
    </row>
    <row r="13" spans="1:55" x14ac:dyDescent="0.25">
      <c r="A13" t="s">
        <v>36</v>
      </c>
      <c r="B13">
        <v>9.9734042553000002E-2</v>
      </c>
      <c r="C13">
        <v>0.29333333333299999</v>
      </c>
      <c r="D13">
        <v>9.0909000000000004E-2</v>
      </c>
      <c r="E13">
        <v>9.9734042553000002E-2</v>
      </c>
      <c r="F13">
        <v>0.348466</v>
      </c>
      <c r="G13">
        <v>752</v>
      </c>
      <c r="H13">
        <v>8.0550098230999997E-2</v>
      </c>
      <c r="I13">
        <v>0.44715447154400001</v>
      </c>
      <c r="J13" s="8">
        <v>9.0909000000000004E-2</v>
      </c>
      <c r="K13">
        <v>8.0550098230999997E-2</v>
      </c>
      <c r="L13">
        <v>0.422962</v>
      </c>
      <c r="M13">
        <v>1527</v>
      </c>
      <c r="N13">
        <v>0</v>
      </c>
      <c r="O13">
        <v>2.5974025974E-2</v>
      </c>
      <c r="P13">
        <v>0.19230769230700001</v>
      </c>
      <c r="Q13">
        <v>0</v>
      </c>
      <c r="R13">
        <v>2.5974025974E-2</v>
      </c>
      <c r="S13">
        <v>0</v>
      </c>
      <c r="T13">
        <v>0.24827586206800001</v>
      </c>
      <c r="U13">
        <v>0.8</v>
      </c>
      <c r="V13">
        <v>0.4</v>
      </c>
      <c r="W13">
        <v>0.24827586206800001</v>
      </c>
      <c r="X13">
        <v>0.94789800000000002</v>
      </c>
      <c r="Y13">
        <v>0</v>
      </c>
      <c r="Z13">
        <v>6.4935064929999998E-3</v>
      </c>
      <c r="AA13">
        <v>0.26315789473599999</v>
      </c>
      <c r="AB13">
        <v>9.0909000000000004E-2</v>
      </c>
      <c r="AC13">
        <v>6.4935064929999998E-3</v>
      </c>
      <c r="AD13">
        <v>0.33819700000000003</v>
      </c>
      <c r="AE13">
        <v>0.18818380743900001</v>
      </c>
      <c r="AF13">
        <v>0.79324055666000004</v>
      </c>
      <c r="AG13">
        <v>1</v>
      </c>
      <c r="AH13">
        <v>0.18818380743900001</v>
      </c>
      <c r="AI13">
        <v>1.545412</v>
      </c>
      <c r="AK13" t="str">
        <f>IF(ISERROR(表格_new_data[[#This Row],[Deptshort_first]]),"",表格_new_data[[#This Row],[Deptshort_first]])</f>
        <v>TBD_業務部_BD35</v>
      </c>
      <c r="AL13">
        <f>(表格_new_data[[#This Row],[預約率]]-表格_new_data[[#This Row],[預約率_min]])/(表格_new_data[[#This Row],[預約率_max]]-表格_new_data[[#This Row],[預約率_min]])</f>
        <v>0.33180120270266539</v>
      </c>
      <c r="AM13">
        <f>(表格_new_data[[#This Row],[出席率]]-表格_new_data[[#This Row],[出席率_min]])/(表格_new_data[[#This Row],[出席率_max]]-表格_new_data[[#This Row],[出席率_min]])</f>
        <v>0.16624472573879789</v>
      </c>
      <c r="AN13">
        <f>(表格_new_data[[#This Row],[成交率]]-表格_new_data[[#This Row],[成交率_min]])/(表格_new_data[[#This Row],[成交率_max]]-表格_new_data[[#This Row],[成交率_min]])</f>
        <v>0.22727249999999999</v>
      </c>
      <c r="AO13">
        <f>(表格_new_data[[#This Row],[綁定率]]-表格_new_data[[#This Row],[綁定率_min]])/(表格_new_data[[#This Row],[綁定率_max]]-表格_new_data[[#This Row],[綁定率_min]])</f>
        <v>0.33180120270266539</v>
      </c>
      <c r="AP13">
        <f>(表格_new_data[[#This Row],[達成率]]-表格_new_data[[#This Row],[達成率_min]])/(表格_new_data[[#This Row],[達成率_max]]-表格_new_data[[#This Row],[達成率_min]])</f>
        <v>0.36761972279717858</v>
      </c>
      <c r="AQ13" t="str">
        <f>IF(ISERROR(表格_new_data[[#This Row],[Deptshort_first]]),"",表格_new_data[[#This Row],[Deptshort_first]])</f>
        <v>TBD_業務部_BD35</v>
      </c>
      <c r="AR13">
        <f>(表格_new_data[[#This Row],[預約率_last]]-表格_new_data[[#This Row],[預約率_last_min]])/(表格_new_data[[#This Row],[預約率_last_max]]-表格_new_data[[#This Row],[預約率_last_min]])</f>
        <v>0.40759793644686781</v>
      </c>
      <c r="AS13">
        <f>(表格_new_data[[#This Row],[出席率_last]]-表格_new_data[[#This Row],[出席率_last_min]])/(表格_new_data[[#This Row],[出席率_last_max]]-表格_new_data[[#This Row],[出席率_last_min]])</f>
        <v>0.34710921526873167</v>
      </c>
      <c r="AT13">
        <f>(表格_new_data[[#This Row],[成交率_last]]-表格_new_data[[#This Row],[成交率_last_min]])/(表格_new_data[[#This Row],[成交率_last_max]]-表格_new_data[[#This Row],[成交率_last_min]])</f>
        <v>0</v>
      </c>
      <c r="AU13">
        <f>(表格_new_data[[#This Row],[綁定率_last]]-表格_new_data[[#This Row],[綁定率_last_min]])/(表格_new_data[[#This Row],[綁定率_last_max]]-表格_new_data[[#This Row],[綁定率_last_min]])</f>
        <v>0.40759793644686781</v>
      </c>
      <c r="AV13">
        <f>(表格_new_data[[#This Row],[達成率_last]]-表格_new_data[[#This Row],[達成率_last_min]])/(表格_new_data[[#This Row],[達成率_last_max]]-表格_new_data[[#This Row],[達成率_last_min]])</f>
        <v>7.0215330326412431E-2</v>
      </c>
    </row>
    <row r="14" spans="1:55" x14ac:dyDescent="0.25">
      <c r="A14" t="s">
        <v>37</v>
      </c>
      <c r="B14">
        <v>0.18914473684200001</v>
      </c>
      <c r="C14">
        <v>0.40869565217300002</v>
      </c>
      <c r="D14">
        <v>0.106382</v>
      </c>
      <c r="E14">
        <v>0.18914473684200001</v>
      </c>
      <c r="F14">
        <v>0.43541999999999997</v>
      </c>
      <c r="G14">
        <v>608</v>
      </c>
      <c r="H14">
        <v>0.14705882352899999</v>
      </c>
      <c r="I14">
        <v>0.62127659574399996</v>
      </c>
      <c r="J14" s="8">
        <v>0.164383</v>
      </c>
      <c r="K14">
        <v>0.14705882352899999</v>
      </c>
      <c r="L14">
        <v>0.90575099999999997</v>
      </c>
      <c r="M14">
        <v>1598</v>
      </c>
      <c r="N14">
        <v>0</v>
      </c>
      <c r="O14">
        <v>2.5974025974E-2</v>
      </c>
      <c r="P14">
        <v>0.19230769230700001</v>
      </c>
      <c r="Q14">
        <v>0</v>
      </c>
      <c r="R14">
        <v>2.5974025974E-2</v>
      </c>
      <c r="S14">
        <v>0</v>
      </c>
      <c r="T14">
        <v>0.24827586206800001</v>
      </c>
      <c r="U14">
        <v>0.8</v>
      </c>
      <c r="V14">
        <v>0.4</v>
      </c>
      <c r="W14">
        <v>0.24827586206800001</v>
      </c>
      <c r="X14">
        <v>0.94789800000000002</v>
      </c>
      <c r="Y14">
        <v>0</v>
      </c>
      <c r="Z14">
        <v>6.4935064929999998E-3</v>
      </c>
      <c r="AA14">
        <v>0.26315789473599999</v>
      </c>
      <c r="AB14">
        <v>9.0909000000000004E-2</v>
      </c>
      <c r="AC14">
        <v>6.4935064929999998E-3</v>
      </c>
      <c r="AD14">
        <v>0.33819700000000003</v>
      </c>
      <c r="AE14">
        <v>0.18818380743900001</v>
      </c>
      <c r="AF14">
        <v>0.79324055666000004</v>
      </c>
      <c r="AG14">
        <v>1</v>
      </c>
      <c r="AH14">
        <v>0.18818380743900001</v>
      </c>
      <c r="AI14">
        <v>1.545412</v>
      </c>
      <c r="AK14" t="str">
        <f>IF(ISERROR(表格_new_data[[#This Row],[Deptshort_first]]),"",表格_new_data[[#This Row],[Deptshort_first]])</f>
        <v>TBD_業務部_BD36</v>
      </c>
      <c r="AL14">
        <f>(表格_new_data[[#This Row],[預約率]]-表格_new_data[[#This Row],[預約率_min]])/(表格_new_data[[#This Row],[預約率_max]]-表格_new_data[[#This Row],[預約率_min]])</f>
        <v>0.73400523241294102</v>
      </c>
      <c r="AM14">
        <f>(表格_new_data[[#This Row],[出席率]]-表格_new_data[[#This Row],[出席率_min]])/(表格_new_data[[#This Row],[出席率_max]]-表格_new_data[[#This Row],[出席率_min]])</f>
        <v>0.35608145294364496</v>
      </c>
      <c r="AN14">
        <f>(表格_new_data[[#This Row],[成交率]]-表格_new_data[[#This Row],[成交率_min]])/(表格_new_data[[#This Row],[成交率_max]]-表格_new_data[[#This Row],[成交率_min]])</f>
        <v>0.265955</v>
      </c>
      <c r="AO14">
        <f>(表格_new_data[[#This Row],[綁定率]]-表格_new_data[[#This Row],[綁定率_min]])/(表格_new_data[[#This Row],[綁定率_max]]-表格_new_data[[#This Row],[綁定率_min]])</f>
        <v>0.73400523241294102</v>
      </c>
      <c r="AP14">
        <f>(表格_new_data[[#This Row],[達成率]]-表格_new_data[[#This Row],[達成率_min]])/(表格_new_data[[#This Row],[達成率_max]]-表格_new_data[[#This Row],[達成率_min]])</f>
        <v>0.45935322154915398</v>
      </c>
      <c r="AQ14" t="str">
        <f>IF(ISERROR(表格_new_data[[#This Row],[Deptshort_first]]),"",表格_new_data[[#This Row],[Deptshort_first]])</f>
        <v>TBD_業務部_BD36</v>
      </c>
      <c r="AR14">
        <f>(表格_new_data[[#This Row],[預約率_last]]-表格_new_data[[#This Row],[預約率_last_min]])/(表格_new_data[[#This Row],[預約率_last_max]]-表格_new_data[[#This Row],[預約率_last_min]])</f>
        <v>0.77365338878368228</v>
      </c>
      <c r="AS14">
        <f>(表格_new_data[[#This Row],[出席率_last]]-表格_new_data[[#This Row],[出席率_last_min]])/(表格_new_data[[#This Row],[出席率_last_max]]-表格_new_data[[#This Row],[出席率_last_min]])</f>
        <v>0.67559029323495368</v>
      </c>
      <c r="AT14">
        <f>(表格_new_data[[#This Row],[成交率_last]]-表格_new_data[[#This Row],[成交率_last_min]])/(表格_new_data[[#This Row],[成交率_last_max]]-表格_new_data[[#This Row],[成交率_last_min]])</f>
        <v>8.0821391917860808E-2</v>
      </c>
      <c r="AU14">
        <f>(表格_new_data[[#This Row],[綁定率_last]]-表格_new_data[[#This Row],[綁定率_last_min]])/(表格_new_data[[#This Row],[綁定率_last_max]]-表格_new_data[[#This Row],[綁定率_last_min]])</f>
        <v>0.77365338878368228</v>
      </c>
      <c r="AV14">
        <f>(表格_new_data[[#This Row],[達成率_last]]-表格_new_data[[#This Row],[達成率_last_min]])/(表格_new_data[[#This Row],[達成率_last_max]]-表格_new_data[[#This Row],[達成率_last_min]])</f>
        <v>0.47013498009882243</v>
      </c>
    </row>
    <row r="15" spans="1:55" x14ac:dyDescent="0.25">
      <c r="A15" t="s">
        <v>38</v>
      </c>
      <c r="B15">
        <v>0.141230068337</v>
      </c>
      <c r="C15">
        <v>0.43548387096699998</v>
      </c>
      <c r="D15">
        <v>0.148148</v>
      </c>
      <c r="E15">
        <v>0.141230068337</v>
      </c>
      <c r="F15">
        <v>0.94789800000000002</v>
      </c>
      <c r="G15">
        <v>439</v>
      </c>
      <c r="H15">
        <v>0.11309523809499999</v>
      </c>
      <c r="I15">
        <v>0.49707602339099999</v>
      </c>
      <c r="J15" s="8">
        <v>0.17646999999999999</v>
      </c>
      <c r="K15">
        <v>0.11309523809499999</v>
      </c>
      <c r="L15">
        <v>0.77063899999999996</v>
      </c>
      <c r="M15">
        <v>1512</v>
      </c>
      <c r="N15">
        <v>0</v>
      </c>
      <c r="O15">
        <v>2.5974025974E-2</v>
      </c>
      <c r="P15">
        <v>0.19230769230700001</v>
      </c>
      <c r="Q15">
        <v>0</v>
      </c>
      <c r="R15">
        <v>2.5974025974E-2</v>
      </c>
      <c r="S15">
        <v>0</v>
      </c>
      <c r="T15">
        <v>0.24827586206800001</v>
      </c>
      <c r="U15">
        <v>0.8</v>
      </c>
      <c r="V15">
        <v>0.4</v>
      </c>
      <c r="W15">
        <v>0.24827586206800001</v>
      </c>
      <c r="X15">
        <v>0.94789800000000002</v>
      </c>
      <c r="Y15">
        <v>0</v>
      </c>
      <c r="Z15">
        <v>6.4935064929999998E-3</v>
      </c>
      <c r="AA15">
        <v>0.26315789473599999</v>
      </c>
      <c r="AB15">
        <v>9.0909000000000004E-2</v>
      </c>
      <c r="AC15">
        <v>6.4935064929999998E-3</v>
      </c>
      <c r="AD15">
        <v>0.33819700000000003</v>
      </c>
      <c r="AE15">
        <v>0.18818380743900001</v>
      </c>
      <c r="AF15">
        <v>0.79324055666000004</v>
      </c>
      <c r="AG15">
        <v>1</v>
      </c>
      <c r="AH15">
        <v>0.18818380743900001</v>
      </c>
      <c r="AI15">
        <v>1.545412</v>
      </c>
      <c r="AK15" t="str">
        <f>IF(ISERROR(表格_new_data[[#This Row],[Deptshort_first]]),"",表格_new_data[[#This Row],[Deptshort_first]])</f>
        <v>TBD_業務部_BD40</v>
      </c>
      <c r="AL15">
        <f>(表格_new_data[[#This Row],[預約率]]-表格_new_data[[#This Row],[預約率_min]])/(表格_new_data[[#This Row],[預約率_max]]-表格_new_data[[#This Row],[預約率_min]])</f>
        <v>0.51846644358917549</v>
      </c>
      <c r="AM15">
        <f>(表格_new_data[[#This Row],[出席率]]-表格_new_data[[#This Row],[出席率_min]])/(表格_new_data[[#This Row],[出席率_max]]-表格_new_data[[#This Row],[出席率_min]])</f>
        <v>0.4001633319716959</v>
      </c>
      <c r="AN15">
        <f>(表格_new_data[[#This Row],[成交率]]-表格_new_data[[#This Row],[成交率_min]])/(表格_new_data[[#This Row],[成交率_max]]-表格_new_data[[#This Row],[成交率_min]])</f>
        <v>0.37036999999999998</v>
      </c>
      <c r="AO15">
        <f>(表格_new_data[[#This Row],[綁定率]]-表格_new_data[[#This Row],[綁定率_min]])/(表格_new_data[[#This Row],[綁定率_max]]-表格_new_data[[#This Row],[綁定率_min]])</f>
        <v>0.51846644358917549</v>
      </c>
      <c r="AP15">
        <f>(表格_new_data[[#This Row],[達成率]]-表格_new_data[[#This Row],[達成率_min]])/(表格_new_data[[#This Row],[達成率_max]]-表格_new_data[[#This Row],[達成率_min]])</f>
        <v>1</v>
      </c>
      <c r="AQ15" t="str">
        <f>IF(ISERROR(表格_new_data[[#This Row],[Deptshort_first]]),"",表格_new_data[[#This Row],[Deptshort_first]])</f>
        <v>TBD_業務部_BD40</v>
      </c>
      <c r="AR15">
        <f>(表格_new_data[[#This Row],[預約率_last]]-表格_new_data[[#This Row],[預約率_last_min]])/(表格_new_data[[#This Row],[預約率_last_max]]-表格_new_data[[#This Row],[預約率_last_min]])</f>
        <v>0.58672219181189533</v>
      </c>
      <c r="AS15">
        <f>(表格_new_data[[#This Row],[出席率_last]]-表格_new_data[[#This Row],[出席率_last_min]])/(表格_new_data[[#This Row],[出席率_last_max]]-表格_new_data[[#This Row],[出席率_last_min]])</f>
        <v>0.4412861341398443</v>
      </c>
      <c r="AT15">
        <f>(表格_new_data[[#This Row],[成交率_last]]-表格_new_data[[#This Row],[成交率_last_min]])/(表格_new_data[[#This Row],[成交率_last_max]]-表格_new_data[[#This Row],[成交率_last_min]])</f>
        <v>9.411709058829093E-2</v>
      </c>
      <c r="AU15">
        <f>(表格_new_data[[#This Row],[綁定率_last]]-表格_new_data[[#This Row],[綁定率_last_min]])/(表格_new_data[[#This Row],[綁定率_last_max]]-表格_new_data[[#This Row],[綁定率_last_min]])</f>
        <v>0.58672219181189533</v>
      </c>
      <c r="AV15">
        <f>(表格_new_data[[#This Row],[達成率_last]]-表格_new_data[[#This Row],[達成率_last_min]])/(表格_new_data[[#This Row],[達成率_last_max]]-表格_new_data[[#This Row],[達成率_last_min]])</f>
        <v>0.35821456824177961</v>
      </c>
    </row>
    <row r="16" spans="1:55" x14ac:dyDescent="0.25">
      <c r="A16" t="s">
        <v>39</v>
      </c>
      <c r="B16">
        <v>5.7413879181000001E-2</v>
      </c>
      <c r="C16">
        <v>0.31304347826000001</v>
      </c>
      <c r="D16">
        <v>0.111111</v>
      </c>
      <c r="E16">
        <v>5.7413879181000001E-2</v>
      </c>
      <c r="F16">
        <v>0.49439100000000002</v>
      </c>
      <c r="G16">
        <v>2003</v>
      </c>
      <c r="H16">
        <v>6.9676501954999998E-2</v>
      </c>
      <c r="I16">
        <v>0.436224489795</v>
      </c>
      <c r="J16" s="8">
        <v>0.11695899999999999</v>
      </c>
      <c r="K16">
        <v>6.9676501954999998E-2</v>
      </c>
      <c r="L16">
        <v>0.68306199999999995</v>
      </c>
      <c r="M16">
        <v>5626</v>
      </c>
      <c r="N16">
        <v>0</v>
      </c>
      <c r="O16">
        <v>2.5974025974E-2</v>
      </c>
      <c r="P16">
        <v>0.19230769230700001</v>
      </c>
      <c r="Q16">
        <v>0</v>
      </c>
      <c r="R16">
        <v>2.5974025974E-2</v>
      </c>
      <c r="S16">
        <v>0</v>
      </c>
      <c r="T16">
        <v>0.24827586206800001</v>
      </c>
      <c r="U16">
        <v>0.8</v>
      </c>
      <c r="V16">
        <v>0.4</v>
      </c>
      <c r="W16">
        <v>0.24827586206800001</v>
      </c>
      <c r="X16">
        <v>0.94789800000000002</v>
      </c>
      <c r="Y16">
        <v>0</v>
      </c>
      <c r="Z16">
        <v>6.4935064929999998E-3</v>
      </c>
      <c r="AA16">
        <v>0.26315789473599999</v>
      </c>
      <c r="AB16">
        <v>9.0909000000000004E-2</v>
      </c>
      <c r="AC16">
        <v>6.4935064929999998E-3</v>
      </c>
      <c r="AD16">
        <v>0.33819700000000003</v>
      </c>
      <c r="AE16">
        <v>0.18818380743900001</v>
      </c>
      <c r="AF16">
        <v>0.79324055666000004</v>
      </c>
      <c r="AG16">
        <v>1</v>
      </c>
      <c r="AH16">
        <v>0.18818380743900001</v>
      </c>
      <c r="AI16">
        <v>1.545412</v>
      </c>
      <c r="AK16" t="str">
        <f>IF(ISERROR(表格_new_data[[#This Row],[Deptshort_first]]),"",表格_new_data[[#This Row],[Deptshort_first]])</f>
        <v>TBD_業務部_BD55</v>
      </c>
      <c r="AL16">
        <f>(表格_new_data[[#This Row],[預約率]]-表格_new_data[[#This Row],[預約率_min]])/(表格_new_data[[#This Row],[預約率_max]]-表格_new_data[[#This Row],[預約率_min]])</f>
        <v>0.14142867085319849</v>
      </c>
      <c r="AM16">
        <f>(表格_new_data[[#This Row],[出席率]]-表格_new_data[[#This Row],[出席率_min]])/(表格_new_data[[#This Row],[出席率_max]]-表格_new_data[[#This Row],[出席率_min]])</f>
        <v>0.19867914144141918</v>
      </c>
      <c r="AN16">
        <f>(表格_new_data[[#This Row],[成交率]]-表格_new_data[[#This Row],[成交率_min]])/(表格_new_data[[#This Row],[成交率_max]]-表格_new_data[[#This Row],[成交率_min]])</f>
        <v>0.27777750000000001</v>
      </c>
      <c r="AO16">
        <f>(表格_new_data[[#This Row],[綁定率]]-表格_new_data[[#This Row],[綁定率_min]])/(表格_new_data[[#This Row],[綁定率_max]]-表格_new_data[[#This Row],[綁定率_min]])</f>
        <v>0.14142867085319849</v>
      </c>
      <c r="AP16">
        <f>(表格_new_data[[#This Row],[達成率]]-表格_new_data[[#This Row],[達成率_min]])/(表格_new_data[[#This Row],[達成率_max]]-表格_new_data[[#This Row],[達成率_min]])</f>
        <v>0.52156561148984382</v>
      </c>
      <c r="AQ16" t="str">
        <f>IF(ISERROR(表格_new_data[[#This Row],[Deptshort_first]]),"",表格_new_data[[#This Row],[Deptshort_first]])</f>
        <v>TBD_業務部_BD55</v>
      </c>
      <c r="AR16">
        <f>(表格_new_data[[#This Row],[預約率_last]]-表格_new_data[[#This Row],[預約率_last_min]])/(表格_new_data[[#This Row],[預約率_last_max]]-表格_new_data[[#This Row],[預約率_last_min]])</f>
        <v>0.34775106394247512</v>
      </c>
      <c r="AS16">
        <f>(表格_new_data[[#This Row],[出席率_last]]-表格_new_data[[#This Row],[出席率_last_min]])/(表格_new_data[[#This Row],[出席率_last_max]]-表格_new_data[[#This Row],[出席率_last_min]])</f>
        <v>0.32648982411692845</v>
      </c>
      <c r="AT16">
        <f>(表格_new_data[[#This Row],[成交率_last]]-表格_new_data[[#This Row],[成交率_last_min]])/(表格_new_data[[#This Row],[成交率_last_max]]-表格_new_data[[#This Row],[成交率_last_min]])</f>
        <v>2.8654997134500277E-2</v>
      </c>
      <c r="AU16">
        <f>(表格_new_data[[#This Row],[綁定率_last]]-表格_new_data[[#This Row],[綁定率_last_min]])/(表格_new_data[[#This Row],[綁定率_last_max]]-表格_new_data[[#This Row],[綁定率_last_min]])</f>
        <v>0.34775106394247512</v>
      </c>
      <c r="AV16">
        <f>(表格_new_data[[#This Row],[達成率_last]]-表格_new_data[[#This Row],[達成率_last_min]])/(表格_new_data[[#This Row],[達成率_last_max]]-表格_new_data[[#This Row],[達成率_last_min]])</f>
        <v>0.28566990966812039</v>
      </c>
    </row>
    <row r="17" spans="1:48" x14ac:dyDescent="0.25">
      <c r="A17" t="s">
        <v>40</v>
      </c>
      <c r="B17">
        <v>6.1942749881999999E-2</v>
      </c>
      <c r="C17">
        <v>0.37878787878699999</v>
      </c>
      <c r="D17">
        <v>0.16</v>
      </c>
      <c r="E17">
        <v>6.1942749881999999E-2</v>
      </c>
      <c r="F17">
        <v>0.49629099999999998</v>
      </c>
      <c r="G17">
        <v>2131</v>
      </c>
      <c r="H17">
        <v>0.12885747938700001</v>
      </c>
      <c r="I17">
        <v>0.61974405850000003</v>
      </c>
      <c r="J17" s="8">
        <v>0.12684300000000001</v>
      </c>
      <c r="K17">
        <v>0.12885747938700001</v>
      </c>
      <c r="L17">
        <v>0.70281800000000005</v>
      </c>
      <c r="M17">
        <v>4245</v>
      </c>
      <c r="N17">
        <v>0</v>
      </c>
      <c r="O17">
        <v>2.5974025974E-2</v>
      </c>
      <c r="P17">
        <v>0.19230769230700001</v>
      </c>
      <c r="Q17">
        <v>0</v>
      </c>
      <c r="R17">
        <v>2.5974025974E-2</v>
      </c>
      <c r="S17">
        <v>0</v>
      </c>
      <c r="T17">
        <v>0.24827586206800001</v>
      </c>
      <c r="U17">
        <v>0.8</v>
      </c>
      <c r="V17">
        <v>0.4</v>
      </c>
      <c r="W17">
        <v>0.24827586206800001</v>
      </c>
      <c r="X17">
        <v>0.94789800000000002</v>
      </c>
      <c r="Y17">
        <v>0</v>
      </c>
      <c r="Z17">
        <v>6.4935064929999998E-3</v>
      </c>
      <c r="AA17">
        <v>0.26315789473599999</v>
      </c>
      <c r="AB17">
        <v>9.0909000000000004E-2</v>
      </c>
      <c r="AC17">
        <v>6.4935064929999998E-3</v>
      </c>
      <c r="AD17">
        <v>0.33819700000000003</v>
      </c>
      <c r="AE17">
        <v>0.18818380743900001</v>
      </c>
      <c r="AF17">
        <v>0.79324055666000004</v>
      </c>
      <c r="AG17">
        <v>1</v>
      </c>
      <c r="AH17">
        <v>0.18818380743900001</v>
      </c>
      <c r="AI17">
        <v>1.545412</v>
      </c>
      <c r="AK17" t="str">
        <f>IF(ISERROR(表格_new_data[[#This Row],[Deptshort_first]]),"",表格_new_data[[#This Row],[Deptshort_first]])</f>
        <v>TBD_業務部_BD59</v>
      </c>
      <c r="AL17">
        <f>(表格_new_data[[#This Row],[預約率]]-表格_new_data[[#This Row],[預約率_min]])/(表格_new_data[[#This Row],[預約率_max]]-表格_new_data[[#This Row],[預約率_min]])</f>
        <v>0.1618012902637056</v>
      </c>
      <c r="AM17">
        <f>(表格_new_data[[#This Row],[出席率]]-表格_new_data[[#This Row],[出席率_min]])/(表格_new_data[[#This Row],[出席率_max]]-表格_new_data[[#This Row],[出席率_min]])</f>
        <v>0.30686612965028326</v>
      </c>
      <c r="AN17">
        <f>(表格_new_data[[#This Row],[成交率]]-表格_new_data[[#This Row],[成交率_min]])/(表格_new_data[[#This Row],[成交率_max]]-表格_new_data[[#This Row],[成交率_min]])</f>
        <v>0.39999999999999997</v>
      </c>
      <c r="AO17">
        <f>(表格_new_data[[#This Row],[綁定率]]-表格_new_data[[#This Row],[綁定率_min]])/(表格_new_data[[#This Row],[綁定率_max]]-表格_new_data[[#This Row],[綁定率_min]])</f>
        <v>0.1618012902637056</v>
      </c>
      <c r="AP17">
        <f>(表格_new_data[[#This Row],[達成率]]-表格_new_data[[#This Row],[達成率_min]])/(表格_new_data[[#This Row],[達成率_max]]-表格_new_data[[#This Row],[達成率_min]])</f>
        <v>0.52357004656619166</v>
      </c>
      <c r="AQ17" t="str">
        <f>IF(ISERROR(表格_new_data[[#This Row],[Deptshort_first]]),"",表格_new_data[[#This Row],[Deptshort_first]])</f>
        <v>TBD_業務部_BD59</v>
      </c>
      <c r="AR17">
        <f>(表格_new_data[[#This Row],[預約率_last]]-表格_new_data[[#This Row],[預約率_last_min]])/(表格_new_data[[#This Row],[預約率_last_max]]-表格_new_data[[#This Row],[預約率_last_min]])</f>
        <v>0.67347553643145597</v>
      </c>
      <c r="AS17">
        <f>(表格_new_data[[#This Row],[出席率_last]]-表格_new_data[[#This Row],[出席率_last_min]])/(表格_new_data[[#This Row],[出席率_last_max]]-表格_new_data[[#This Row],[出席率_last_min]])</f>
        <v>0.67269916444678057</v>
      </c>
      <c r="AT17">
        <f>(表格_new_data[[#This Row],[成交率_last]]-表格_new_data[[#This Row],[成交率_last_min]])/(表格_new_data[[#This Row],[成交率_last_max]]-表格_new_data[[#This Row],[成交率_last_min]])</f>
        <v>3.9527396047260403E-2</v>
      </c>
      <c r="AU17">
        <f>(表格_new_data[[#This Row],[綁定率_last]]-表格_new_data[[#This Row],[綁定率_last_min]])/(表格_new_data[[#This Row],[綁定率_last_max]]-表格_new_data[[#This Row],[綁定率_last_min]])</f>
        <v>0.67347553643145597</v>
      </c>
      <c r="AV17">
        <f>(表格_new_data[[#This Row],[達成率_last]]-表格_new_data[[#This Row],[達成率_last_min]])/(表格_new_data[[#This Row],[達成率_last_max]]-表格_new_data[[#This Row],[達成率_last_min]])</f>
        <v>0.30203484880489395</v>
      </c>
    </row>
    <row r="18" spans="1:48" x14ac:dyDescent="0.25">
      <c r="A18" t="s">
        <v>41</v>
      </c>
      <c r="B18">
        <v>5.7298772168999999E-2</v>
      </c>
      <c r="C18">
        <v>0.30952380952300002</v>
      </c>
      <c r="D18">
        <v>0</v>
      </c>
      <c r="E18">
        <v>5.7298772168999999E-2</v>
      </c>
      <c r="F18">
        <v>0</v>
      </c>
      <c r="G18">
        <v>733</v>
      </c>
      <c r="H18">
        <v>0.1105108055</v>
      </c>
      <c r="I18">
        <v>0.44</v>
      </c>
      <c r="J18" s="8">
        <v>0.16161600000000001</v>
      </c>
      <c r="K18">
        <v>0.1105108055</v>
      </c>
      <c r="L18">
        <v>0.97458400000000001</v>
      </c>
      <c r="M18">
        <v>2036</v>
      </c>
      <c r="N18">
        <v>0</v>
      </c>
      <c r="O18">
        <v>2.5974025974E-2</v>
      </c>
      <c r="P18">
        <v>0.19230769230700001</v>
      </c>
      <c r="Q18">
        <v>0</v>
      </c>
      <c r="R18">
        <v>2.5974025974E-2</v>
      </c>
      <c r="S18">
        <v>0</v>
      </c>
      <c r="T18">
        <v>0.24827586206800001</v>
      </c>
      <c r="U18">
        <v>0.8</v>
      </c>
      <c r="V18">
        <v>0.4</v>
      </c>
      <c r="W18">
        <v>0.24827586206800001</v>
      </c>
      <c r="X18">
        <v>0.94789800000000002</v>
      </c>
      <c r="Y18">
        <v>0</v>
      </c>
      <c r="Z18">
        <v>6.4935064929999998E-3</v>
      </c>
      <c r="AA18">
        <v>0.26315789473599999</v>
      </c>
      <c r="AB18">
        <v>9.0909000000000004E-2</v>
      </c>
      <c r="AC18">
        <v>6.4935064929999998E-3</v>
      </c>
      <c r="AD18">
        <v>0.33819700000000003</v>
      </c>
      <c r="AE18">
        <v>0.18818380743900001</v>
      </c>
      <c r="AF18">
        <v>0.79324055666000004</v>
      </c>
      <c r="AG18">
        <v>1</v>
      </c>
      <c r="AH18">
        <v>0.18818380743900001</v>
      </c>
      <c r="AI18">
        <v>1.545412</v>
      </c>
      <c r="AK18" t="str">
        <f>IF(ISERROR(表格_new_data[[#This Row],[Deptshort_first]]),"",表格_new_data[[#This Row],[Deptshort_first]])</f>
        <v>TBD_業務部_BD6</v>
      </c>
      <c r="AL18">
        <f>(表格_new_data[[#This Row],[預約率]]-表格_new_data[[#This Row],[預約率_min]])/(表格_new_data[[#This Row],[預約率_max]]-表格_new_data[[#This Row],[預約率_min]])</f>
        <v>0.14091087480606493</v>
      </c>
      <c r="AM18">
        <f>(表格_new_data[[#This Row],[出席率]]-表格_new_data[[#This Row],[出席率_min]])/(表格_new_data[[#This Row],[出席率_max]]-表格_new_data[[#This Row],[出席率_min]])</f>
        <v>0.19288728149446377</v>
      </c>
      <c r="AN18">
        <f>(表格_new_data[[#This Row],[成交率]]-表格_new_data[[#This Row],[成交率_min]])/(表格_new_data[[#This Row],[成交率_max]]-表格_new_data[[#This Row],[成交率_min]])</f>
        <v>0</v>
      </c>
      <c r="AO18">
        <f>(表格_new_data[[#This Row],[綁定率]]-表格_new_data[[#This Row],[綁定率_min]])/(表格_new_data[[#This Row],[綁定率_max]]-表格_new_data[[#This Row],[綁定率_min]])</f>
        <v>0.14091087480606493</v>
      </c>
      <c r="AP18">
        <f>(表格_new_data[[#This Row],[達成率]]-表格_new_data[[#This Row],[達成率_min]])/(表格_new_data[[#This Row],[達成率_max]]-表格_new_data[[#This Row],[達成率_min]])</f>
        <v>0</v>
      </c>
      <c r="AQ18" t="str">
        <f>IF(ISERROR(表格_new_data[[#This Row],[Deptshort_first]]),"",表格_new_data[[#This Row],[Deptshort_first]])</f>
        <v>TBD_業務部_BD6</v>
      </c>
      <c r="AR18">
        <f>(表格_new_data[[#This Row],[預約率_last]]-表格_new_data[[#This Row],[預約率_last_min]])/(表格_new_data[[#This Row],[預約率_last_max]]-表格_new_data[[#This Row],[預約率_last_min]])</f>
        <v>0.57249780789297544</v>
      </c>
      <c r="AS18">
        <f>(表格_new_data[[#This Row],[出席率_last]]-表格_new_data[[#This Row],[出席率_last_min]])/(表格_new_data[[#This Row],[出席率_last_max]]-表格_new_data[[#This Row],[出席率_last_min]])</f>
        <v>0.33361231741126923</v>
      </c>
      <c r="AT18">
        <f>(表格_new_data[[#This Row],[成交率_last]]-表格_new_data[[#This Row],[成交率_last_min]])/(表格_new_data[[#This Row],[成交率_last_max]]-表格_new_data[[#This Row],[成交率_last_min]])</f>
        <v>7.7777692222230785E-2</v>
      </c>
      <c r="AU18">
        <f>(表格_new_data[[#This Row],[綁定率_last]]-表格_new_data[[#This Row],[綁定率_last_min]])/(表格_new_data[[#This Row],[綁定率_last_max]]-表格_new_data[[#This Row],[綁定率_last_min]])</f>
        <v>0.57249780789297544</v>
      </c>
      <c r="AV18">
        <f>(表格_new_data[[#This Row],[達成率_last]]-表格_new_data[[#This Row],[達成率_last_min]])/(表格_new_data[[#This Row],[達成率_last_max]]-表格_new_data[[#This Row],[達成率_last_min]])</f>
        <v>0.52715299263180138</v>
      </c>
    </row>
    <row r="19" spans="1:48" x14ac:dyDescent="0.25">
      <c r="A19" t="s">
        <v>42</v>
      </c>
      <c r="B19">
        <v>3.4443168771000003E-2</v>
      </c>
      <c r="C19">
        <v>0.3</v>
      </c>
      <c r="D19">
        <v>0</v>
      </c>
      <c r="E19">
        <v>3.4443168771000003E-2</v>
      </c>
      <c r="F19">
        <v>0</v>
      </c>
      <c r="G19">
        <v>871</v>
      </c>
      <c r="H19">
        <v>2.5267249756999999E-2</v>
      </c>
      <c r="I19">
        <v>0.5</v>
      </c>
      <c r="J19" s="8">
        <v>0.30769200000000002</v>
      </c>
      <c r="K19">
        <v>2.5267249756999999E-2</v>
      </c>
      <c r="L19">
        <v>0.37730999999999998</v>
      </c>
      <c r="M19">
        <v>1029</v>
      </c>
      <c r="N19">
        <v>0</v>
      </c>
      <c r="O19">
        <v>2.5974025974E-2</v>
      </c>
      <c r="P19">
        <v>0.19230769230700001</v>
      </c>
      <c r="Q19">
        <v>0</v>
      </c>
      <c r="R19">
        <v>2.5974025974E-2</v>
      </c>
      <c r="S19">
        <v>0</v>
      </c>
      <c r="T19">
        <v>0.24827586206800001</v>
      </c>
      <c r="U19">
        <v>0.8</v>
      </c>
      <c r="V19">
        <v>0.4</v>
      </c>
      <c r="W19">
        <v>0.24827586206800001</v>
      </c>
      <c r="X19">
        <v>0.94789800000000002</v>
      </c>
      <c r="Y19">
        <v>0</v>
      </c>
      <c r="Z19">
        <v>6.4935064929999998E-3</v>
      </c>
      <c r="AA19">
        <v>0.26315789473599999</v>
      </c>
      <c r="AB19">
        <v>9.0909000000000004E-2</v>
      </c>
      <c r="AC19">
        <v>6.4935064929999998E-3</v>
      </c>
      <c r="AD19">
        <v>0.33819700000000003</v>
      </c>
      <c r="AE19">
        <v>0.18818380743900001</v>
      </c>
      <c r="AF19">
        <v>0.79324055666000004</v>
      </c>
      <c r="AG19">
        <v>1</v>
      </c>
      <c r="AH19">
        <v>0.18818380743900001</v>
      </c>
      <c r="AI19">
        <v>1.545412</v>
      </c>
      <c r="AK19" t="str">
        <f>IF(ISERROR(表格_new_data[[#This Row],[Deptshort_first]]),"",表格_new_data[[#This Row],[Deptshort_first]])</f>
        <v>TBD_業務部_BD65</v>
      </c>
      <c r="AL19">
        <f>(表格_new_data[[#This Row],[預約率]]-表格_new_data[[#This Row],[預約率_min]])/(表格_new_data[[#This Row],[預約率_max]]-表格_new_data[[#This Row],[預約率_min]])</f>
        <v>3.8097493686101803E-2</v>
      </c>
      <c r="AM19">
        <f>(表格_new_data[[#This Row],[出席率]]-表格_new_data[[#This Row],[出席率_min]])/(表格_new_data[[#This Row],[出席率_max]]-表格_new_data[[#This Row],[出席率_min]])</f>
        <v>0.177215189874355</v>
      </c>
      <c r="AN19">
        <f>(表格_new_data[[#This Row],[成交率]]-表格_new_data[[#This Row],[成交率_min]])/(表格_new_data[[#This Row],[成交率_max]]-表格_new_data[[#This Row],[成交率_min]])</f>
        <v>0</v>
      </c>
      <c r="AO19">
        <f>(表格_new_data[[#This Row],[綁定率]]-表格_new_data[[#This Row],[綁定率_min]])/(表格_new_data[[#This Row],[綁定率_max]]-表格_new_data[[#This Row],[綁定率_min]])</f>
        <v>3.8097493686101803E-2</v>
      </c>
      <c r="AP19">
        <f>(表格_new_data[[#This Row],[達成率]]-表格_new_data[[#This Row],[達成率_min]])/(表格_new_data[[#This Row],[達成率_max]]-表格_new_data[[#This Row],[達成率_min]])</f>
        <v>0</v>
      </c>
      <c r="AQ19" t="str">
        <f>IF(ISERROR(表格_new_data[[#This Row],[Deptshort_first]]),"",表格_new_data[[#This Row],[Deptshort_first]])</f>
        <v>TBD_業務部_BD65</v>
      </c>
      <c r="AR19">
        <f>(表格_new_data[[#This Row],[預約率_last]]-表格_new_data[[#This Row],[預約率_last_min]])/(表格_new_data[[#This Row],[預約率_last_max]]-表格_new_data[[#This Row],[預約率_last_min]])</f>
        <v>0.10332826334840914</v>
      </c>
      <c r="AS19">
        <f>(表格_new_data[[#This Row],[出席率_last]]-表格_new_data[[#This Row],[出席率_last_min]])/(表格_new_data[[#This Row],[出席率_last_max]]-表格_new_data[[#This Row],[出席率_last_min]])</f>
        <v>0.44680221081812516</v>
      </c>
      <c r="AT19">
        <f>(表格_new_data[[#This Row],[成交率_last]]-表格_new_data[[#This Row],[成交率_last_min]])/(表格_new_data[[#This Row],[成交率_last_max]]-表格_new_data[[#This Row],[成交率_last_min]])</f>
        <v>0.23846127615387239</v>
      </c>
      <c r="AU19">
        <f>(表格_new_data[[#This Row],[綁定率_last]]-表格_new_data[[#This Row],[綁定率_last_min]])/(表格_new_data[[#This Row],[綁定率_last_max]]-表格_new_data[[#This Row],[綁定率_last_min]])</f>
        <v>0.10332826334840914</v>
      </c>
      <c r="AV19">
        <f>(表格_new_data[[#This Row],[達成率_last]]-表格_new_data[[#This Row],[達成率_last_min]])/(表格_new_data[[#This Row],[達成率_last_max]]-表格_new_data[[#This Row],[達成率_last_min]])</f>
        <v>3.2399365481707861E-2</v>
      </c>
    </row>
    <row r="20" spans="1:48" x14ac:dyDescent="0.25">
      <c r="A20" t="s">
        <v>43</v>
      </c>
      <c r="B20">
        <v>0.19016393442599999</v>
      </c>
      <c r="C20">
        <v>0.482758620689</v>
      </c>
      <c r="D20">
        <v>0.14285700000000001</v>
      </c>
      <c r="E20">
        <v>0.19016393442599999</v>
      </c>
      <c r="F20">
        <v>0.63867799999999997</v>
      </c>
      <c r="G20">
        <v>305</v>
      </c>
      <c r="H20">
        <v>0.18818380743900001</v>
      </c>
      <c r="I20">
        <v>0.488372093023</v>
      </c>
      <c r="J20" s="8">
        <v>0.15476100000000001</v>
      </c>
      <c r="K20">
        <v>0.18818380743900001</v>
      </c>
      <c r="L20">
        <v>0.77804099999999998</v>
      </c>
      <c r="M20">
        <v>914</v>
      </c>
      <c r="N20">
        <v>0</v>
      </c>
      <c r="O20">
        <v>2.5974025974E-2</v>
      </c>
      <c r="P20">
        <v>0.19230769230700001</v>
      </c>
      <c r="Q20">
        <v>0</v>
      </c>
      <c r="R20">
        <v>2.5974025974E-2</v>
      </c>
      <c r="S20">
        <v>0</v>
      </c>
      <c r="T20">
        <v>0.24827586206800001</v>
      </c>
      <c r="U20">
        <v>0.8</v>
      </c>
      <c r="V20">
        <v>0.4</v>
      </c>
      <c r="W20">
        <v>0.24827586206800001</v>
      </c>
      <c r="X20">
        <v>0.94789800000000002</v>
      </c>
      <c r="Y20">
        <v>0</v>
      </c>
      <c r="Z20">
        <v>6.4935064929999998E-3</v>
      </c>
      <c r="AA20">
        <v>0.26315789473599999</v>
      </c>
      <c r="AB20">
        <v>9.0909000000000004E-2</v>
      </c>
      <c r="AC20">
        <v>6.4935064929999998E-3</v>
      </c>
      <c r="AD20">
        <v>0.33819700000000003</v>
      </c>
      <c r="AE20">
        <v>0.18818380743900001</v>
      </c>
      <c r="AF20">
        <v>0.79324055666000004</v>
      </c>
      <c r="AG20">
        <v>1</v>
      </c>
      <c r="AH20">
        <v>0.18818380743900001</v>
      </c>
      <c r="AI20">
        <v>1.545412</v>
      </c>
      <c r="AK20" t="str">
        <f>IF(ISERROR(表格_new_data[[#This Row],[Deptshort_first]]),"",表格_new_data[[#This Row],[Deptshort_first]])</f>
        <v>TBD_業務部_BD7</v>
      </c>
      <c r="AL20">
        <f>(表格_new_data[[#This Row],[預約率]]-表格_new_data[[#This Row],[預約率_min]])/(表格_new_data[[#This Row],[預約率_max]]-表格_new_data[[#This Row],[預約率_min]])</f>
        <v>0.73858997899852041</v>
      </c>
      <c r="AM20">
        <f>(表格_new_data[[#This Row],[出席率]]-表格_new_data[[#This Row],[出席率_min]])/(表格_new_data[[#This Row],[出席率_max]]-表格_new_data[[#This Row],[出席率_min]])</f>
        <v>0.47795722391920226</v>
      </c>
      <c r="AN20">
        <f>(表格_new_data[[#This Row],[成交率]]-表格_new_data[[#This Row],[成交率_min]])/(表格_new_data[[#This Row],[成交率_max]]-表格_new_data[[#This Row],[成交率_min]])</f>
        <v>0.35714250000000003</v>
      </c>
      <c r="AO20">
        <f>(表格_new_data[[#This Row],[綁定率]]-表格_new_data[[#This Row],[綁定率_min]])/(表格_new_data[[#This Row],[綁定率_max]]-表格_new_data[[#This Row],[綁定率_min]])</f>
        <v>0.73858997899852041</v>
      </c>
      <c r="AP20">
        <f>(表格_new_data[[#This Row],[達成率]]-表格_new_data[[#This Row],[達成率_min]])/(表格_new_data[[#This Row],[達成率_max]]-表格_new_data[[#This Row],[達成率_min]])</f>
        <v>0.67378346615353124</v>
      </c>
      <c r="AQ20" t="str">
        <f>IF(ISERROR(表格_new_data[[#This Row],[Deptshort_first]]),"",表格_new_data[[#This Row],[Deptshort_first]])</f>
        <v>TBD_業務部_BD7</v>
      </c>
      <c r="AR20">
        <f>(表格_new_data[[#This Row],[預約率_last]]-表格_new_data[[#This Row],[預約率_last_min]])/(表格_new_data[[#This Row],[預約率_last_max]]-表格_new_data[[#This Row],[預約率_last_min]])</f>
        <v>1</v>
      </c>
      <c r="AS20">
        <f>(表格_new_data[[#This Row],[出席率_last]]-表格_new_data[[#This Row],[出席率_last_min]])/(表格_new_data[[#This Row],[出席率_last_max]]-表格_new_data[[#This Row],[出席率_last_min]])</f>
        <v>0.42486618496360073</v>
      </c>
      <c r="AT20">
        <f>(表格_new_data[[#This Row],[成交率_last]]-表格_new_data[[#This Row],[成交率_last_min]])/(表格_new_data[[#This Row],[成交率_last_max]]-表格_new_data[[#This Row],[成交率_last_min]])</f>
        <v>7.0237192976280713E-2</v>
      </c>
      <c r="AU20">
        <f>(表格_new_data[[#This Row],[綁定率_last]]-表格_new_data[[#This Row],[綁定率_last_min]])/(表格_new_data[[#This Row],[綁定率_last_max]]-表格_new_data[[#This Row],[綁定率_last_min]])</f>
        <v>1</v>
      </c>
      <c r="AV20">
        <f>(表格_new_data[[#This Row],[達成率_last]]-表格_new_data[[#This Row],[達成率_last_min]])/(表格_new_data[[#This Row],[達成率_last_max]]-表格_new_data[[#This Row],[達成率_last_min]])</f>
        <v>0.36434603612446831</v>
      </c>
    </row>
    <row r="21" spans="1:48" x14ac:dyDescent="0.25">
      <c r="A21" t="s">
        <v>44</v>
      </c>
      <c r="B21">
        <v>0.167679222357</v>
      </c>
      <c r="C21">
        <v>0.61594202898499995</v>
      </c>
      <c r="D21">
        <v>0.235294</v>
      </c>
      <c r="E21">
        <v>0.167679222357</v>
      </c>
      <c r="F21">
        <v>0.59569099999999997</v>
      </c>
      <c r="G21">
        <v>823</v>
      </c>
      <c r="H21">
        <v>0.15807560137400001</v>
      </c>
      <c r="I21">
        <v>0.78442028985500001</v>
      </c>
      <c r="J21" s="8">
        <v>0.27020699999999997</v>
      </c>
      <c r="K21">
        <v>0.15807560137400001</v>
      </c>
      <c r="L21">
        <v>1.021827</v>
      </c>
      <c r="M21">
        <v>3492</v>
      </c>
      <c r="N21">
        <v>0</v>
      </c>
      <c r="O21">
        <v>2.5974025974E-2</v>
      </c>
      <c r="P21">
        <v>0.19230769230700001</v>
      </c>
      <c r="Q21">
        <v>0</v>
      </c>
      <c r="R21">
        <v>2.5974025974E-2</v>
      </c>
      <c r="S21">
        <v>0</v>
      </c>
      <c r="T21">
        <v>0.24827586206800001</v>
      </c>
      <c r="U21">
        <v>0.8</v>
      </c>
      <c r="V21">
        <v>0.4</v>
      </c>
      <c r="W21">
        <v>0.24827586206800001</v>
      </c>
      <c r="X21">
        <v>0.94789800000000002</v>
      </c>
      <c r="Y21">
        <v>0</v>
      </c>
      <c r="Z21">
        <v>6.4935064929999998E-3</v>
      </c>
      <c r="AA21">
        <v>0.26315789473599999</v>
      </c>
      <c r="AB21">
        <v>9.0909000000000004E-2</v>
      </c>
      <c r="AC21">
        <v>6.4935064929999998E-3</v>
      </c>
      <c r="AD21">
        <v>0.33819700000000003</v>
      </c>
      <c r="AE21">
        <v>0.18818380743900001</v>
      </c>
      <c r="AF21">
        <v>0.79324055666000004</v>
      </c>
      <c r="AG21">
        <v>1</v>
      </c>
      <c r="AH21">
        <v>0.18818380743900001</v>
      </c>
      <c r="AI21">
        <v>1.545412</v>
      </c>
      <c r="AK21" t="str">
        <f>IF(ISERROR(表格_new_data[[#This Row],[Deptshort_first]]),"",表格_new_data[[#This Row],[Deptshort_first]])</f>
        <v>TBD_業務部_BD9</v>
      </c>
      <c r="AL21">
        <f>(表格_new_data[[#This Row],[預約率]]-表格_new_data[[#This Row],[預約率_min]])/(表格_new_data[[#This Row],[預約率_max]]-表格_new_data[[#This Row],[預約率_min]])</f>
        <v>0.63744501112928353</v>
      </c>
      <c r="AM21">
        <f>(表格_new_data[[#This Row],[出席率]]-表格_new_data[[#This Row],[出席率_min]])/(表格_new_data[[#This Row],[出席率_max]]-表格_new_data[[#This Row],[出席率_min]])</f>
        <v>0.69711979453262329</v>
      </c>
      <c r="AN21">
        <f>(表格_new_data[[#This Row],[成交率]]-表格_new_data[[#This Row],[成交率_min]])/(表格_new_data[[#This Row],[成交率_max]]-表格_new_data[[#This Row],[成交率_min]])</f>
        <v>0.58823499999999995</v>
      </c>
      <c r="AO21">
        <f>(表格_new_data[[#This Row],[綁定率]]-表格_new_data[[#This Row],[綁定率_min]])/(表格_new_data[[#This Row],[綁定率_max]]-表格_new_data[[#This Row],[綁定率_min]])</f>
        <v>0.63744501112928353</v>
      </c>
      <c r="AP21">
        <f>(表格_new_data[[#This Row],[達成率]]-表格_new_data[[#This Row],[達成率_min]])/(表格_new_data[[#This Row],[達成率_max]]-表格_new_data[[#This Row],[達成率_min]])</f>
        <v>0.62843365003407536</v>
      </c>
      <c r="AQ21" t="str">
        <f>IF(ISERROR(表格_new_data[[#This Row],[Deptshort_first]]),"",表格_new_data[[#This Row],[Deptshort_first]])</f>
        <v>TBD_業務部_BD9</v>
      </c>
      <c r="AR21">
        <f>(表格_new_data[[#This Row],[預約率_last]]-表格_new_data[[#This Row],[預約率_last_min]])/(表格_new_data[[#This Row],[預約率_last_max]]-表格_new_data[[#This Row],[預約率_last_min]])</f>
        <v>0.83428831419048377</v>
      </c>
      <c r="AS21">
        <f>(表格_new_data[[#This Row],[出席率_last]]-表格_new_data[[#This Row],[出席率_last_min]])/(表格_new_data[[#This Row],[出席率_last_max]]-表格_new_data[[#This Row],[出席率_last_min]])</f>
        <v>0.98336058234203383</v>
      </c>
      <c r="AT21">
        <f>(表格_new_data[[#This Row],[成交率_last]]-表格_new_data[[#This Row],[成交率_last_min]])/(表格_new_data[[#This Row],[成交率_last_max]]-表格_new_data[[#This Row],[成交率_last_min]])</f>
        <v>0.19722778027722193</v>
      </c>
      <c r="AU21">
        <f>(表格_new_data[[#This Row],[綁定率_last]]-表格_new_data[[#This Row],[綁定率_last_min]])/(表格_new_data[[#This Row],[綁定率_last_max]]-表格_new_data[[#This Row],[綁定率_last_min]])</f>
        <v>0.83428831419048377</v>
      </c>
      <c r="AV21">
        <f>(表格_new_data[[#This Row],[達成率_last]]-表格_new_data[[#This Row],[達成率_last_min]])/(表格_new_data[[#This Row],[達成率_last_max]]-表格_new_data[[#This Row],[達成率_last_min]])</f>
        <v>0.56628686687955332</v>
      </c>
    </row>
    <row r="22" spans="1:48" x14ac:dyDescent="0.25">
      <c r="J22" s="8"/>
      <c r="AK22" t="str">
        <f>IF(ISERROR(表格_new_data[[#This Row],[Deptshort_first]]),"",表格_new_data[[#This Row],[Deptshort_first]])</f>
        <v/>
      </c>
      <c r="AL22" t="e">
        <f>(表格_new_data[[#This Row],[預約率]]-表格_new_data[[#This Row],[預約率_min]])/(表格_new_data[[#This Row],[預約率_max]]-表格_new_data[[#This Row],[預約率_min]])</f>
        <v>#VALUE!</v>
      </c>
      <c r="AM22" t="e">
        <f>(表格_new_data[[#This Row],[出席率]]-表格_new_data[[#This Row],[出席率_min]])/(表格_new_data[[#This Row],[出席率_max]]-表格_new_data[[#This Row],[出席率_min]])</f>
        <v>#VALUE!</v>
      </c>
      <c r="AN22" t="e">
        <f>(表格_new_data[[#This Row],[成交率]]-表格_new_data[[#This Row],[成交率_min]])/(表格_new_data[[#This Row],[成交率_max]]-表格_new_data[[#This Row],[成交率_min]])</f>
        <v>#VALUE!</v>
      </c>
      <c r="AO22" t="e">
        <f>(表格_new_data[[#This Row],[綁定率]]-表格_new_data[[#This Row],[綁定率_min]])/(表格_new_data[[#This Row],[綁定率_max]]-表格_new_data[[#This Row],[綁定率_min]])</f>
        <v>#VALUE!</v>
      </c>
      <c r="AP22" t="e">
        <f>(表格_new_data[[#This Row],[達成率]]-表格_new_data[[#This Row],[達成率_min]])/(表格_new_data[[#This Row],[達成率_max]]-表格_new_data[[#This Row],[達成率_min]])</f>
        <v>#VALUE!</v>
      </c>
      <c r="AQ22" t="str">
        <f>IF(ISERROR(表格_new_data[[#This Row],[Deptshort_first]]),"",表格_new_data[[#This Row],[Deptshort_first]])</f>
        <v/>
      </c>
      <c r="AR22" t="e">
        <f>(表格_new_data[[#This Row],[預約率_last]]-表格_new_data[[#This Row],[預約率_last_min]])/(表格_new_data[[#This Row],[預約率_last_max]]-表格_new_data[[#This Row],[預約率_last_min]])</f>
        <v>#VALUE!</v>
      </c>
      <c r="AS22" t="e">
        <f>(表格_new_data[[#This Row],[出席率_last]]-表格_new_data[[#This Row],[出席率_last_min]])/(表格_new_data[[#This Row],[出席率_last_max]]-表格_new_data[[#This Row],[出席率_last_min]])</f>
        <v>#VALUE!</v>
      </c>
      <c r="AT22" t="e">
        <f>(表格_new_data[[#This Row],[成交率_last]]-表格_new_data[[#This Row],[成交率_last_min]])/(表格_new_data[[#This Row],[成交率_last_max]]-表格_new_data[[#This Row],[成交率_last_min]])</f>
        <v>#VALUE!</v>
      </c>
      <c r="AU22" t="e">
        <f>(表格_new_data[[#This Row],[綁定率_last]]-表格_new_data[[#This Row],[綁定率_last_min]])/(表格_new_data[[#This Row],[綁定率_last_max]]-表格_new_data[[#This Row],[綁定率_last_min]])</f>
        <v>#VALUE!</v>
      </c>
      <c r="AV22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3" spans="1:48" x14ac:dyDescent="0.25">
      <c r="J23" s="8"/>
      <c r="AK23" t="str">
        <f>IF(ISERROR(表格_new_data[[#This Row],[Deptshort_first]]),"",表格_new_data[[#This Row],[Deptshort_first]])</f>
        <v/>
      </c>
      <c r="AL23" t="e">
        <f>(表格_new_data[[#This Row],[預約率]]-表格_new_data[[#This Row],[預約率_min]])/(表格_new_data[[#This Row],[預約率_max]]-表格_new_data[[#This Row],[預約率_min]])</f>
        <v>#VALUE!</v>
      </c>
      <c r="AM23" t="e">
        <f>(表格_new_data[[#This Row],[出席率]]-表格_new_data[[#This Row],[出席率_min]])/(表格_new_data[[#This Row],[出席率_max]]-表格_new_data[[#This Row],[出席率_min]])</f>
        <v>#VALUE!</v>
      </c>
      <c r="AN23" t="e">
        <f>(表格_new_data[[#This Row],[成交率]]-表格_new_data[[#This Row],[成交率_min]])/(表格_new_data[[#This Row],[成交率_max]]-表格_new_data[[#This Row],[成交率_min]])</f>
        <v>#VALUE!</v>
      </c>
      <c r="AO23" t="e">
        <f>(表格_new_data[[#This Row],[綁定率]]-表格_new_data[[#This Row],[綁定率_min]])/(表格_new_data[[#This Row],[綁定率_max]]-表格_new_data[[#This Row],[綁定率_min]])</f>
        <v>#VALUE!</v>
      </c>
      <c r="AP23" t="e">
        <f>(表格_new_data[[#This Row],[達成率]]-表格_new_data[[#This Row],[達成率_min]])/(表格_new_data[[#This Row],[達成率_max]]-表格_new_data[[#This Row],[達成率_min]])</f>
        <v>#VALUE!</v>
      </c>
      <c r="AQ23" t="str">
        <f>IF(ISERROR(表格_new_data[[#This Row],[Deptshort_first]]),"",表格_new_data[[#This Row],[Deptshort_first]])</f>
        <v/>
      </c>
      <c r="AR23" t="e">
        <f>(表格_new_data[[#This Row],[預約率_last]]-表格_new_data[[#This Row],[預約率_last_min]])/(表格_new_data[[#This Row],[預約率_last_max]]-表格_new_data[[#This Row],[預約率_last_min]])</f>
        <v>#VALUE!</v>
      </c>
      <c r="AS23" t="e">
        <f>(表格_new_data[[#This Row],[出席率_last]]-表格_new_data[[#This Row],[出席率_last_min]])/(表格_new_data[[#This Row],[出席率_last_max]]-表格_new_data[[#This Row],[出席率_last_min]])</f>
        <v>#VALUE!</v>
      </c>
      <c r="AT23" t="e">
        <f>(表格_new_data[[#This Row],[成交率_last]]-表格_new_data[[#This Row],[成交率_last_min]])/(表格_new_data[[#This Row],[成交率_last_max]]-表格_new_data[[#This Row],[成交率_last_min]])</f>
        <v>#VALUE!</v>
      </c>
      <c r="AU23" t="e">
        <f>(表格_new_data[[#This Row],[綁定率_last]]-表格_new_data[[#This Row],[綁定率_last_min]])/(表格_new_data[[#This Row],[綁定率_last_max]]-表格_new_data[[#This Row],[綁定率_last_min]])</f>
        <v>#VALUE!</v>
      </c>
      <c r="AV23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4" spans="1:48" x14ac:dyDescent="0.25">
      <c r="J24" s="8"/>
      <c r="AK24" t="str">
        <f>IF(ISERROR(表格_new_data[[#This Row],[Deptshort_first]]),"",表格_new_data[[#This Row],[Deptshort_first]])</f>
        <v/>
      </c>
      <c r="AL24" t="e">
        <f>(表格_new_data[[#This Row],[預約率]]-表格_new_data[[#This Row],[預約率_min]])/(表格_new_data[[#This Row],[預約率_max]]-表格_new_data[[#This Row],[預約率_min]])</f>
        <v>#VALUE!</v>
      </c>
      <c r="AM24" t="e">
        <f>(表格_new_data[[#This Row],[出席率]]-表格_new_data[[#This Row],[出席率_min]])/(表格_new_data[[#This Row],[出席率_max]]-表格_new_data[[#This Row],[出席率_min]])</f>
        <v>#VALUE!</v>
      </c>
      <c r="AN24" t="e">
        <f>(表格_new_data[[#This Row],[成交率]]-表格_new_data[[#This Row],[成交率_min]])/(表格_new_data[[#This Row],[成交率_max]]-表格_new_data[[#This Row],[成交率_min]])</f>
        <v>#VALUE!</v>
      </c>
      <c r="AO24" t="e">
        <f>(表格_new_data[[#This Row],[綁定率]]-表格_new_data[[#This Row],[綁定率_min]])/(表格_new_data[[#This Row],[綁定率_max]]-表格_new_data[[#This Row],[綁定率_min]])</f>
        <v>#VALUE!</v>
      </c>
      <c r="AP24" t="e">
        <f>(表格_new_data[[#This Row],[達成率]]-表格_new_data[[#This Row],[達成率_min]])/(表格_new_data[[#This Row],[達成率_max]]-表格_new_data[[#This Row],[達成率_min]])</f>
        <v>#VALUE!</v>
      </c>
      <c r="AQ24" t="str">
        <f>IF(ISERROR(表格_new_data[[#This Row],[Deptshort_first]]),"",表格_new_data[[#This Row],[Deptshort_first]])</f>
        <v/>
      </c>
      <c r="AR24" t="e">
        <f>(表格_new_data[[#This Row],[預約率_last]]-表格_new_data[[#This Row],[預約率_last_min]])/(表格_new_data[[#This Row],[預約率_last_max]]-表格_new_data[[#This Row],[預約率_last_min]])</f>
        <v>#VALUE!</v>
      </c>
      <c r="AS24" t="e">
        <f>(表格_new_data[[#This Row],[出席率_last]]-表格_new_data[[#This Row],[出席率_last_min]])/(表格_new_data[[#This Row],[出席率_last_max]]-表格_new_data[[#This Row],[出席率_last_min]])</f>
        <v>#VALUE!</v>
      </c>
      <c r="AT24" t="e">
        <f>(表格_new_data[[#This Row],[成交率_last]]-表格_new_data[[#This Row],[成交率_last_min]])/(表格_new_data[[#This Row],[成交率_last_max]]-表格_new_data[[#This Row],[成交率_last_min]])</f>
        <v>#VALUE!</v>
      </c>
      <c r="AU24" t="e">
        <f>(表格_new_data[[#This Row],[綁定率_last]]-表格_new_data[[#This Row],[綁定率_last_min]])/(表格_new_data[[#This Row],[綁定率_last_max]]-表格_new_data[[#This Row],[綁定率_last_min]])</f>
        <v>#VALUE!</v>
      </c>
      <c r="AV24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5" spans="1:48" x14ac:dyDescent="0.25">
      <c r="AK25" t="str">
        <f>IF(ISERROR(表格_new_data[[#This Row],[Deptshort_first]]),"",表格_new_data[[#This Row],[Deptshort_first]])</f>
        <v/>
      </c>
      <c r="AL25" t="e">
        <f>(表格_new_data[[#This Row],[預約率]]-表格_new_data[[#This Row],[預約率_min]])/(表格_new_data[[#This Row],[預約率_max]]-表格_new_data[[#This Row],[預約率_min]])</f>
        <v>#VALUE!</v>
      </c>
      <c r="AM25" t="e">
        <f>(表格_new_data[[#This Row],[出席率]]-表格_new_data[[#This Row],[出席率_min]])/(表格_new_data[[#This Row],[出席率_max]]-表格_new_data[[#This Row],[出席率_min]])</f>
        <v>#VALUE!</v>
      </c>
      <c r="AN25" t="e">
        <f>(表格_new_data[[#This Row],[成交率]]-表格_new_data[[#This Row],[成交率_min]])/(表格_new_data[[#This Row],[成交率_max]]-表格_new_data[[#This Row],[成交率_min]])</f>
        <v>#VALUE!</v>
      </c>
      <c r="AO25" t="e">
        <f>(表格_new_data[[#This Row],[綁定率]]-表格_new_data[[#This Row],[綁定率_min]])/(表格_new_data[[#This Row],[綁定率_max]]-表格_new_data[[#This Row],[綁定率_min]])</f>
        <v>#VALUE!</v>
      </c>
      <c r="AP25" t="e">
        <f>(表格_new_data[[#This Row],[達成率]]-表格_new_data[[#This Row],[達成率_min]])/(表格_new_data[[#This Row],[達成率_max]]-表格_new_data[[#This Row],[達成率_min]])</f>
        <v>#VALUE!</v>
      </c>
      <c r="AQ25" t="str">
        <f>IF(ISERROR(表格_new_data[[#This Row],[Deptshort_first]]),"",表格_new_data[[#This Row],[Deptshort_first]])</f>
        <v/>
      </c>
      <c r="AR25" t="e">
        <f>(表格_new_data[[#This Row],[預約率_last]]-表格_new_data[[#This Row],[預約率_last_min]])/(表格_new_data[[#This Row],[預約率_last_max]]-表格_new_data[[#This Row],[預約率_last_min]])</f>
        <v>#VALUE!</v>
      </c>
      <c r="AS25" t="e">
        <f>(表格_new_data[[#This Row],[出席率_last]]-表格_new_data[[#This Row],[出席率_last_min]])/(表格_new_data[[#This Row],[出席率_last_max]]-表格_new_data[[#This Row],[出席率_last_min]])</f>
        <v>#VALUE!</v>
      </c>
      <c r="AT25" t="e">
        <f>(表格_new_data[[#This Row],[成交率_last]]-表格_new_data[[#This Row],[成交率_last_min]])/(表格_new_data[[#This Row],[成交率_last_max]]-表格_new_data[[#This Row],[成交率_last_min]])</f>
        <v>#VALUE!</v>
      </c>
      <c r="AU25" t="e">
        <f>(表格_new_data[[#This Row],[綁定率_last]]-表格_new_data[[#This Row],[綁定率_last_min]])/(表格_new_data[[#This Row],[綁定率_last_max]]-表格_new_data[[#This Row],[綁定率_last_min]])</f>
        <v>#VALUE!</v>
      </c>
      <c r="AV25" t="e">
        <f>(表格_new_data[[#This Row],[達成率_last]]-表格_new_data[[#This Row],[達成率_last_min]])/(表格_new_data[[#This Row],[達成率_last_max]]-表格_new_data[[#This Row],[達成率_last_min]])</f>
        <v>#VALUE!</v>
      </c>
    </row>
  </sheetData>
  <sortState ref="A2:Q20">
    <sortCondition ref="A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D6" sqref="D6"/>
    </sheetView>
  </sheetViews>
  <sheetFormatPr defaultRowHeight="16.5" x14ac:dyDescent="0.25"/>
  <cols>
    <col min="1" max="1" width="18.75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0.70432692307599998</v>
      </c>
      <c r="C2">
        <v>0.59044368600599995</v>
      </c>
      <c r="D2">
        <v>0.144508</v>
      </c>
      <c r="E2">
        <v>0.70432692307599998</v>
      </c>
      <c r="F2">
        <v>0.69662900000000005</v>
      </c>
      <c r="G2">
        <v>21</v>
      </c>
      <c r="H2">
        <v>0.37098410551200001</v>
      </c>
      <c r="I2">
        <v>0.76207839562400004</v>
      </c>
      <c r="J2">
        <v>0.188995</v>
      </c>
      <c r="K2">
        <v>0.37098410551200001</v>
      </c>
      <c r="L2">
        <v>0.74354399999999998</v>
      </c>
      <c r="M2">
        <v>155</v>
      </c>
      <c r="N2">
        <v>1</v>
      </c>
      <c r="O2">
        <v>0.26315789473599999</v>
      </c>
      <c r="P2">
        <v>0</v>
      </c>
      <c r="Q2">
        <v>0</v>
      </c>
      <c r="R2">
        <v>0.26315789473599999</v>
      </c>
      <c r="S2">
        <v>0</v>
      </c>
      <c r="T2">
        <v>1</v>
      </c>
      <c r="U2">
        <v>1</v>
      </c>
      <c r="V2">
        <v>1</v>
      </c>
      <c r="W2">
        <v>1</v>
      </c>
      <c r="X2">
        <v>2.3977110000000001</v>
      </c>
      <c r="Y2">
        <v>1</v>
      </c>
      <c r="Z2">
        <v>0.17170111287699999</v>
      </c>
      <c r="AA2">
        <v>0.53968253968199997</v>
      </c>
      <c r="AB2">
        <v>0.117647</v>
      </c>
      <c r="AC2">
        <v>0.17170111287699999</v>
      </c>
      <c r="AD2">
        <v>0.42554700000000001</v>
      </c>
      <c r="AE2">
        <v>0.944444444444</v>
      </c>
      <c r="AF2">
        <v>1</v>
      </c>
      <c r="AG2">
        <v>0.66666599999999998</v>
      </c>
      <c r="AH2">
        <v>0.944444444444</v>
      </c>
      <c r="AI2">
        <v>2.7741790000000002</v>
      </c>
      <c r="AK2" t="str">
        <f>IF(ISERROR(表格_mgm_data[[#This Row],[Deptshort_first]]),"",表格_mgm_data[[#This Row],[Deptshort_first]])</f>
        <v>mean</v>
      </c>
      <c r="AL2">
        <f>(表格_mgm_data[[#This Row],[預約率]]-表格_mgm_data[[#This Row],[預約率_min]])/(表格_mgm_data[[#This Row],[預約率_max]]-表格_mgm_data[[#This Row],[預約率_min]])</f>
        <v>0.5987293956036015</v>
      </c>
      <c r="AM2">
        <f>(表格_mgm_data[[#This Row],[出席率]]-表格_mgm_data[[#This Row],[出席率_min]])/(表格_mgm_data[[#This Row],[出席率_max]]-表格_mgm_data[[#This Row],[出席率_min]])</f>
        <v>0.59044368600599995</v>
      </c>
      <c r="AN2">
        <f>(表格_mgm_data[[#This Row],[成交率]]-表格_mgm_data[[#This Row],[成交率_min]])/(表格_mgm_data[[#This Row],[成交率_max]]-表格_mgm_data[[#This Row],[成交率_min]])</f>
        <v>0.144508</v>
      </c>
      <c r="AO2">
        <f>(表格_mgm_data[[#This Row],[綁定率]]-表格_mgm_data[[#This Row],[綁定率_min]])/(表格_mgm_data[[#This Row],[綁定率_max]]-表格_mgm_data[[#This Row],[綁定率_min]])</f>
        <v>0.5987293956036015</v>
      </c>
      <c r="AP2">
        <f>(表格_mgm_data[[#This Row],[達成率]]-表格_mgm_data[[#This Row],[達成率_min]])/(表格_mgm_data[[#This Row],[達成率_max]]-表格_mgm_data[[#This Row],[達成率_min]])</f>
        <v>0.29053918508110443</v>
      </c>
      <c r="AQ2" t="str">
        <f>IF(ISERROR(表格_mgm_data[[#This Row],[Deptshort_first]]),"",表格_mgm_data[[#This Row],[Deptshort_first]])</f>
        <v>mean</v>
      </c>
      <c r="AR2">
        <f>(表格_mgm_data[[#This Row],[預約率_last]]-表格_mgm_data[[#This Row],[預約率_last_min]])/(表格_mgm_data[[#This Row],[預約率_last_max]]-表格_mgm_data[[#This Row],[預約率_last_min]])</f>
        <v>0.25789027804469816</v>
      </c>
      <c r="AS2">
        <f>(表格_mgm_data[[#This Row],[出席率_last]]-表格_mgm_data[[#This Row],[出席率_last_min]])/(表格_mgm_data[[#This Row],[出席率_last_max]]-表格_mgm_data[[#This Row],[出席率_last_min]])</f>
        <v>0.48313582497688196</v>
      </c>
      <c r="AT2">
        <f>(表格_mgm_data[[#This Row],[成交率_last]]-表格_mgm_data[[#This Row],[成交率_last_min]])/(表格_mgm_data[[#This Row],[成交率_last_max]]-表格_mgm_data[[#This Row],[成交率_last_min]])</f>
        <v>0.12995542959351133</v>
      </c>
      <c r="AU2">
        <f>(表格_mgm_data[[#This Row],[綁定率_last]]-表格_mgm_data[[#This Row],[綁定率_last_min]])/(表格_mgm_data[[#This Row],[綁定率_last_max]]-表格_mgm_data[[#This Row],[綁定率_last_min]])</f>
        <v>0.25789027804469816</v>
      </c>
      <c r="AV2">
        <f>(表格_mgm_data[[#This Row],[達成率_last]]-表格_mgm_data[[#This Row],[達成率_last_min]])/(表格_mgm_data[[#This Row],[達成率_last_max]]-表格_mgm_data[[#This Row],[達成率_last_min]])</f>
        <v>0.13539669049897982</v>
      </c>
      <c r="AX2" s="2" t="s">
        <v>21</v>
      </c>
      <c r="AY2">
        <f>VLOOKUP(戰力表!$C$1,mgm_this!$AK2:$AP25,2,FALSE)</f>
        <v>1</v>
      </c>
      <c r="AZ2">
        <f>VLOOKUP(戰力表!$C$1,mgm_this!$AK2:$AP25,3,FALSE)</f>
        <v>0.5</v>
      </c>
      <c r="BA2">
        <f>VLOOKUP(戰力表!$C$1,mgm_this!$AK2:$AP25,4,FALSE)</f>
        <v>0</v>
      </c>
      <c r="BB2">
        <f>VLOOKUP(戰力表!$C$1,mgm_this!$AK2:$AP25,5,FALSE)</f>
        <v>1</v>
      </c>
      <c r="BC2">
        <f>VLOOKUP(戰力表!$C$1,mgm_this!$AK2:$AP25,6,FALSE)</f>
        <v>0</v>
      </c>
    </row>
    <row r="3" spans="1:55" x14ac:dyDescent="0.25">
      <c r="A3" t="s">
        <v>26</v>
      </c>
      <c r="B3">
        <v>1</v>
      </c>
      <c r="C3">
        <v>0.5</v>
      </c>
      <c r="D3">
        <v>0</v>
      </c>
      <c r="E3">
        <v>1</v>
      </c>
      <c r="F3">
        <v>0</v>
      </c>
      <c r="G3">
        <v>6</v>
      </c>
      <c r="H3">
        <v>0.45</v>
      </c>
      <c r="I3">
        <v>0.88888888888799999</v>
      </c>
      <c r="J3">
        <v>0.25</v>
      </c>
      <c r="K3">
        <v>0.45</v>
      </c>
      <c r="L3">
        <v>1.3870420000000001</v>
      </c>
      <c r="M3">
        <v>20</v>
      </c>
      <c r="N3">
        <v>1</v>
      </c>
      <c r="O3">
        <v>0.26315789473599999</v>
      </c>
      <c r="P3">
        <v>0</v>
      </c>
      <c r="Q3">
        <v>0</v>
      </c>
      <c r="R3">
        <v>0.26315789473599999</v>
      </c>
      <c r="S3">
        <v>0</v>
      </c>
      <c r="T3">
        <v>1</v>
      </c>
      <c r="U3">
        <v>1</v>
      </c>
      <c r="V3">
        <v>1</v>
      </c>
      <c r="W3">
        <v>1</v>
      </c>
      <c r="X3">
        <v>2.3977110000000001</v>
      </c>
      <c r="Y3">
        <v>1</v>
      </c>
      <c r="Z3">
        <v>0.17170111287699999</v>
      </c>
      <c r="AA3">
        <v>0.53968253968199997</v>
      </c>
      <c r="AB3">
        <v>0.117647</v>
      </c>
      <c r="AC3">
        <v>0.17170111287699999</v>
      </c>
      <c r="AD3">
        <v>0.42554700000000001</v>
      </c>
      <c r="AE3">
        <v>0.944444444444</v>
      </c>
      <c r="AF3">
        <v>1</v>
      </c>
      <c r="AG3">
        <v>0.66666599999999998</v>
      </c>
      <c r="AH3">
        <v>0.944444444444</v>
      </c>
      <c r="AI3">
        <v>2.7741790000000002</v>
      </c>
      <c r="AK3" t="str">
        <f>IF(ISERROR(表格_mgm_data[[#This Row],[Deptshort_first]]),"",表格_mgm_data[[#This Row],[Deptshort_first]])</f>
        <v>TBD_業務部_BD1</v>
      </c>
      <c r="AL3">
        <f>(表格_mgm_data[[#This Row],[預約率]]-表格_mgm_data[[#This Row],[預約率_min]])/(表格_mgm_data[[#This Row],[預約率_max]]-表格_mgm_data[[#This Row],[預約率_min]])</f>
        <v>1</v>
      </c>
      <c r="AM3">
        <f>(表格_mgm_data[[#This Row],[出席率]]-表格_mgm_data[[#This Row],[出席率_min]])/(表格_mgm_data[[#This Row],[出席率_max]]-表格_mgm_data[[#This Row],[出席率_min]])</f>
        <v>0.5</v>
      </c>
      <c r="AN3">
        <f>(表格_mgm_data[[#This Row],[成交率]]-表格_mgm_data[[#This Row],[成交率_min]])/(表格_mgm_data[[#This Row],[成交率_max]]-表格_mgm_data[[#This Row],[成交率_min]])</f>
        <v>0</v>
      </c>
      <c r="AO3">
        <f>(表格_mgm_data[[#This Row],[綁定率]]-表格_mgm_data[[#This Row],[綁定率_min]])/(表格_mgm_data[[#This Row],[綁定率_max]]-表格_mgm_data[[#This Row],[綁定率_min]])</f>
        <v>1</v>
      </c>
      <c r="AP3">
        <f>(表格_mgm_data[[#This Row],[達成率]]-表格_mgm_data[[#This Row],[達成率_min]])/(表格_mgm_data[[#This Row],[達成率_max]]-表格_mgm_data[[#This Row],[達成率_min]])</f>
        <v>0</v>
      </c>
      <c r="AQ3" t="str">
        <f>IF(ISERROR(表格_mgm_data[[#This Row],[Deptshort_first]]),"",表格_mgm_data[[#This Row],[Deptshort_first]])</f>
        <v>TBD_業務部_BD1</v>
      </c>
      <c r="AR3">
        <f>(表格_mgm_data[[#This Row],[預約率_last]]-表格_mgm_data[[#This Row],[預約率_last_min]])/(表格_mgm_data[[#This Row],[預約率_last_max]]-表格_mgm_data[[#This Row],[預約率_last_min]])</f>
        <v>0.36014401645971411</v>
      </c>
      <c r="AS3">
        <f>(表格_mgm_data[[#This Row],[出席率_last]]-表格_mgm_data[[#This Row],[出席率_last_min]])/(表格_mgm_data[[#This Row],[出席率_last_max]]-表格_mgm_data[[#This Row],[出席率_last_min]])</f>
        <v>0.75862068965352436</v>
      </c>
      <c r="AT3">
        <f>(表格_mgm_data[[#This Row],[成交率_last]]-表格_mgm_data[[#This Row],[成交率_last_min]])/(表格_mgm_data[[#This Row],[成交率_last_max]]-表格_mgm_data[[#This Row],[成交率_last_min]])</f>
        <v>0.24107180261521008</v>
      </c>
      <c r="AU3">
        <f>(表格_mgm_data[[#This Row],[綁定率_last]]-表格_mgm_data[[#This Row],[綁定率_last_min]])/(表格_mgm_data[[#This Row],[綁定率_last_max]]-表格_mgm_data[[#This Row],[綁定率_last_min]])</f>
        <v>0.36014401645971411</v>
      </c>
      <c r="AV3">
        <f>(表格_mgm_data[[#This Row],[達成率_last]]-表格_mgm_data[[#This Row],[達成率_last_min]])/(表格_mgm_data[[#This Row],[達成率_last_max]]-表格_mgm_data[[#This Row],[達成率_last_min]])</f>
        <v>0.40938512291410489</v>
      </c>
      <c r="AX3" s="2" t="s">
        <v>22</v>
      </c>
      <c r="AY3">
        <f>VLOOKUP(戰力表!$C$1,mgm_this!$AQ2:$AV25,2,FALSE)</f>
        <v>0.36014401645971411</v>
      </c>
      <c r="AZ3">
        <f>VLOOKUP(戰力表!$C$1,mgm_this!$AQ2:$AV25,3,FALSE)</f>
        <v>0.75862068965352436</v>
      </c>
      <c r="BA3">
        <f>VLOOKUP(戰力表!$C$1,mgm_this!$AQ2:$AV25,4,FALSE)</f>
        <v>0.24107180261521008</v>
      </c>
      <c r="BB3">
        <f>VLOOKUP(戰力表!$C$1,mgm_this!$AQ2:$AV25,5,FALSE)</f>
        <v>0.36014401645971411</v>
      </c>
      <c r="BC3">
        <f>VLOOKUP(戰力表!$C$1,mgm_this!$AQ2:$AV25,6,FALSE)</f>
        <v>0.40938512291410489</v>
      </c>
    </row>
    <row r="4" spans="1:55" x14ac:dyDescent="0.25">
      <c r="A4" t="s">
        <v>27</v>
      </c>
      <c r="B4">
        <v>0.26315789473599999</v>
      </c>
      <c r="C4">
        <v>0.6</v>
      </c>
      <c r="D4">
        <v>0</v>
      </c>
      <c r="E4">
        <v>0.26315789473599999</v>
      </c>
      <c r="F4">
        <v>0</v>
      </c>
      <c r="G4">
        <v>19</v>
      </c>
      <c r="H4">
        <v>0.37837837837799998</v>
      </c>
      <c r="I4">
        <v>0.92857142857099995</v>
      </c>
      <c r="J4">
        <v>0.34615299999999999</v>
      </c>
      <c r="K4">
        <v>0.37837837837799998</v>
      </c>
      <c r="L4">
        <v>1.197265</v>
      </c>
      <c r="M4">
        <v>74</v>
      </c>
      <c r="N4">
        <v>1</v>
      </c>
      <c r="O4">
        <v>0.26315789473599999</v>
      </c>
      <c r="P4">
        <v>0</v>
      </c>
      <c r="Q4">
        <v>0</v>
      </c>
      <c r="R4">
        <v>0.26315789473599999</v>
      </c>
      <c r="S4">
        <v>0</v>
      </c>
      <c r="T4">
        <v>1</v>
      </c>
      <c r="U4">
        <v>1</v>
      </c>
      <c r="V4">
        <v>1</v>
      </c>
      <c r="W4">
        <v>1</v>
      </c>
      <c r="X4">
        <v>2.3977110000000001</v>
      </c>
      <c r="Y4">
        <v>1</v>
      </c>
      <c r="Z4">
        <v>0.17170111287699999</v>
      </c>
      <c r="AA4">
        <v>0.53968253968199997</v>
      </c>
      <c r="AB4">
        <v>0.117647</v>
      </c>
      <c r="AC4">
        <v>0.17170111287699999</v>
      </c>
      <c r="AD4">
        <v>0.42554700000000001</v>
      </c>
      <c r="AE4">
        <v>0.944444444444</v>
      </c>
      <c r="AF4">
        <v>1</v>
      </c>
      <c r="AG4">
        <v>0.66666599999999998</v>
      </c>
      <c r="AH4">
        <v>0.944444444444</v>
      </c>
      <c r="AI4">
        <v>2.7741790000000002</v>
      </c>
      <c r="AK4" t="str">
        <f>IF(ISERROR(表格_mgm_data[[#This Row],[Deptshort_first]]),"",表格_mgm_data[[#This Row],[Deptshort_first]])</f>
        <v>TBD_業務部_BD11</v>
      </c>
      <c r="AL4">
        <f>(表格_mgm_data[[#This Row],[預約率]]-表格_mgm_data[[#This Row],[預約率_min]])/(表格_mgm_data[[#This Row],[預約率_max]]-表格_mgm_data[[#This Row],[預約率_min]])</f>
        <v>0</v>
      </c>
      <c r="AM4">
        <f>(表格_mgm_data[[#This Row],[出席率]]-表格_mgm_data[[#This Row],[出席率_min]])/(表格_mgm_data[[#This Row],[出席率_max]]-表格_mgm_data[[#This Row],[出席率_min]])</f>
        <v>0.6</v>
      </c>
      <c r="AN4">
        <f>(表格_mgm_data[[#This Row],[成交率]]-表格_mgm_data[[#This Row],[成交率_min]])/(表格_mgm_data[[#This Row],[成交率_max]]-表格_mgm_data[[#This Row],[成交率_min]])</f>
        <v>0</v>
      </c>
      <c r="AO4">
        <f>(表格_mgm_data[[#This Row],[綁定率]]-表格_mgm_data[[#This Row],[綁定率_min]])/(表格_mgm_data[[#This Row],[綁定率_max]]-表格_mgm_data[[#This Row],[綁定率_min]])</f>
        <v>0</v>
      </c>
      <c r="AP4">
        <f>(表格_mgm_data[[#This Row],[達成率]]-表格_mgm_data[[#This Row],[達成率_min]])/(表格_mgm_data[[#This Row],[達成率_max]]-表格_mgm_data[[#This Row],[達成率_min]])</f>
        <v>0</v>
      </c>
      <c r="AQ4" t="str">
        <f>IF(ISERROR(表格_mgm_data[[#This Row],[Deptshort_first]]),"",表格_mgm_data[[#This Row],[Deptshort_first]])</f>
        <v>TBD_業務部_BD11</v>
      </c>
      <c r="AR4">
        <f>(表格_mgm_data[[#This Row],[預約率_last]]-表格_mgm_data[[#This Row],[預約率_last_min]])/(表格_mgm_data[[#This Row],[預約率_last_max]]-表格_mgm_data[[#This Row],[預約率_last_min]])</f>
        <v>0.26745913818743866</v>
      </c>
      <c r="AS4">
        <f>(表格_mgm_data[[#This Row],[出席率_last]]-表格_mgm_data[[#This Row],[出席率_last_min]])/(表格_mgm_data[[#This Row],[出席率_last_max]]-表格_mgm_data[[#This Row],[出席率_last_min]])</f>
        <v>0.84482758620614729</v>
      </c>
      <c r="AT4">
        <f>(表格_mgm_data[[#This Row],[成交率_last]]-表格_mgm_data[[#This Row],[成交率_last_min]])/(表格_mgm_data[[#This Row],[成交率_last_max]]-表格_mgm_data[[#This Row],[成交率_last_min]])</f>
        <v>0.4162078179443699</v>
      </c>
      <c r="AU4">
        <f>(表格_mgm_data[[#This Row],[綁定率_last]]-表格_mgm_data[[#This Row],[綁定率_last_min]])/(表格_mgm_data[[#This Row],[綁定率_last_max]]-表格_mgm_data[[#This Row],[綁定率_last_min]])</f>
        <v>0.26745913818743866</v>
      </c>
      <c r="AV4">
        <f>(表格_mgm_data[[#This Row],[達成率_last]]-表格_mgm_data[[#This Row],[達成率_last_min]])/(表格_mgm_data[[#This Row],[達成率_last_max]]-表格_mgm_data[[#This Row],[達成率_last_min]])</f>
        <v>0.32858191491898259</v>
      </c>
      <c r="AX4" s="2" t="s">
        <v>23</v>
      </c>
      <c r="AY4">
        <f>AL2</f>
        <v>0.5987293956036015</v>
      </c>
      <c r="AZ4">
        <f t="shared" ref="AZ4:BC4" si="0">AM2</f>
        <v>0.59044368600599995</v>
      </c>
      <c r="BA4">
        <f t="shared" si="0"/>
        <v>0.144508</v>
      </c>
      <c r="BB4">
        <f t="shared" si="0"/>
        <v>0.5987293956036015</v>
      </c>
      <c r="BC4">
        <f t="shared" si="0"/>
        <v>0.29053918508110443</v>
      </c>
    </row>
    <row r="5" spans="1:55" x14ac:dyDescent="0.25">
      <c r="A5" t="s">
        <v>28</v>
      </c>
      <c r="B5">
        <v>0.70370370370299995</v>
      </c>
      <c r="C5">
        <v>0.73684210526299998</v>
      </c>
      <c r="D5">
        <v>0</v>
      </c>
      <c r="E5">
        <v>0.70370370370299995</v>
      </c>
      <c r="F5">
        <v>0</v>
      </c>
      <c r="G5">
        <v>27</v>
      </c>
      <c r="H5">
        <v>0.30065359477100001</v>
      </c>
      <c r="I5">
        <v>0.93478260869499996</v>
      </c>
      <c r="J5">
        <v>0.13953399999999999</v>
      </c>
      <c r="K5">
        <v>0.30065359477100001</v>
      </c>
      <c r="L5">
        <v>0.44049100000000002</v>
      </c>
      <c r="M5">
        <v>153</v>
      </c>
      <c r="N5">
        <v>1</v>
      </c>
      <c r="O5">
        <v>0.26315789473599999</v>
      </c>
      <c r="P5">
        <v>0</v>
      </c>
      <c r="Q5">
        <v>0</v>
      </c>
      <c r="R5">
        <v>0.26315789473599999</v>
      </c>
      <c r="S5">
        <v>0</v>
      </c>
      <c r="T5">
        <v>1</v>
      </c>
      <c r="U5">
        <v>1</v>
      </c>
      <c r="V5">
        <v>1</v>
      </c>
      <c r="W5">
        <v>1</v>
      </c>
      <c r="X5">
        <v>2.3977110000000001</v>
      </c>
      <c r="Y5">
        <v>1</v>
      </c>
      <c r="Z5">
        <v>0.17170111287699999</v>
      </c>
      <c r="AA5">
        <v>0.53968253968199997</v>
      </c>
      <c r="AB5">
        <v>0.117647</v>
      </c>
      <c r="AC5">
        <v>0.17170111287699999</v>
      </c>
      <c r="AD5">
        <v>0.42554700000000001</v>
      </c>
      <c r="AE5">
        <v>0.944444444444</v>
      </c>
      <c r="AF5">
        <v>1</v>
      </c>
      <c r="AG5">
        <v>0.66666599999999998</v>
      </c>
      <c r="AH5">
        <v>0.944444444444</v>
      </c>
      <c r="AI5">
        <v>2.7741790000000002</v>
      </c>
      <c r="AK5" t="str">
        <f>IF(ISERROR(表格_mgm_data[[#This Row],[Deptshort_first]]),"",表格_mgm_data[[#This Row],[Deptshort_first]])</f>
        <v>TBD_業務部_BD15</v>
      </c>
      <c r="AL5">
        <f>(表格_mgm_data[[#This Row],[預約率]]-表格_mgm_data[[#This Row],[預約率_min]])/(表格_mgm_data[[#This Row],[預約率_max]]-表格_mgm_data[[#This Row],[預約率_min]])</f>
        <v>0.59788359788310241</v>
      </c>
      <c r="AM5">
        <f>(表格_mgm_data[[#This Row],[出席率]]-表格_mgm_data[[#This Row],[出席率_min]])/(表格_mgm_data[[#This Row],[出席率_max]]-表格_mgm_data[[#This Row],[出席率_min]])</f>
        <v>0.73684210526299998</v>
      </c>
      <c r="AN5">
        <f>(表格_mgm_data[[#This Row],[成交率]]-表格_mgm_data[[#This Row],[成交率_min]])/(表格_mgm_data[[#This Row],[成交率_max]]-表格_mgm_data[[#This Row],[成交率_min]])</f>
        <v>0</v>
      </c>
      <c r="AO5">
        <f>(表格_mgm_data[[#This Row],[綁定率]]-表格_mgm_data[[#This Row],[綁定率_min]])/(表格_mgm_data[[#This Row],[綁定率_max]]-表格_mgm_data[[#This Row],[綁定率_min]])</f>
        <v>0.59788359788310241</v>
      </c>
      <c r="AP5">
        <f>(表格_mgm_data[[#This Row],[達成率]]-表格_mgm_data[[#This Row],[達成率_min]])/(表格_mgm_data[[#This Row],[達成率_max]]-表格_mgm_data[[#This Row],[達成率_min]])</f>
        <v>0</v>
      </c>
      <c r="AQ5" t="str">
        <f>IF(ISERROR(表格_mgm_data[[#This Row],[Deptshort_first]]),"",表格_mgm_data[[#This Row],[Deptshort_first]])</f>
        <v>TBD_業務部_BD15</v>
      </c>
      <c r="AR5">
        <f>(表格_mgm_data[[#This Row],[預約率_last]]-表格_mgm_data[[#This Row],[預約率_last_min]])/(表格_mgm_data[[#This Row],[預約率_last_max]]-表格_mgm_data[[#This Row],[預約率_last_min]])</f>
        <v>0.16687621442491776</v>
      </c>
      <c r="AS5">
        <f>(表格_mgm_data[[#This Row],[出席率_last]]-表格_mgm_data[[#This Row],[出席率_last_min]])/(表格_mgm_data[[#This Row],[出席率_last_max]]-表格_mgm_data[[#This Row],[出席率_last_min]])</f>
        <v>0.8583208395789591</v>
      </c>
      <c r="AT5">
        <f>(表格_mgm_data[[#This Row],[成交率_last]]-表格_mgm_data[[#This Row],[成交率_last_min]])/(表格_mgm_data[[#This Row],[成交率_last_max]]-表格_mgm_data[[#This Row],[成交率_last_min]])</f>
        <v>3.986565127982819E-2</v>
      </c>
      <c r="AU5">
        <f>(表格_mgm_data[[#This Row],[綁定率_last]]-表格_mgm_data[[#This Row],[綁定率_last_min]])/(表格_mgm_data[[#This Row],[綁定率_last_max]]-表格_mgm_data[[#This Row],[綁定率_last_min]])</f>
        <v>0.16687621442491776</v>
      </c>
      <c r="AV5">
        <f>(表格_mgm_data[[#This Row],[達成率_last]]-表格_mgm_data[[#This Row],[達成率_last_min]])/(表格_mgm_data[[#This Row],[達成率_last_max]]-表格_mgm_data[[#This Row],[達成率_last_min]])</f>
        <v>6.3628529288539074E-3</v>
      </c>
    </row>
    <row r="6" spans="1:55" x14ac:dyDescent="0.25">
      <c r="A6" t="s">
        <v>29</v>
      </c>
      <c r="B6">
        <v>0.75</v>
      </c>
      <c r="C6">
        <v>0.6</v>
      </c>
      <c r="D6">
        <v>5.5555E-2</v>
      </c>
      <c r="E6">
        <v>0.75</v>
      </c>
      <c r="F6">
        <v>0.28500900000000001</v>
      </c>
      <c r="G6">
        <v>40</v>
      </c>
      <c r="H6">
        <v>0.17170111287699999</v>
      </c>
      <c r="I6">
        <v>0.80555555555500002</v>
      </c>
      <c r="J6">
        <v>0.16091900000000001</v>
      </c>
      <c r="K6">
        <v>0.17170111287699999</v>
      </c>
      <c r="L6">
        <v>0.44534299999999999</v>
      </c>
      <c r="M6">
        <v>629</v>
      </c>
      <c r="N6">
        <v>1</v>
      </c>
      <c r="O6">
        <v>0.26315789473599999</v>
      </c>
      <c r="P6">
        <v>0</v>
      </c>
      <c r="Q6">
        <v>0</v>
      </c>
      <c r="R6">
        <v>0.26315789473599999</v>
      </c>
      <c r="S6">
        <v>0</v>
      </c>
      <c r="T6">
        <v>1</v>
      </c>
      <c r="U6">
        <v>1</v>
      </c>
      <c r="V6">
        <v>1</v>
      </c>
      <c r="W6">
        <v>1</v>
      </c>
      <c r="X6">
        <v>2.3977110000000001</v>
      </c>
      <c r="Y6">
        <v>1</v>
      </c>
      <c r="Z6">
        <v>0.17170111287699999</v>
      </c>
      <c r="AA6">
        <v>0.53968253968199997</v>
      </c>
      <c r="AB6">
        <v>0.117647</v>
      </c>
      <c r="AC6">
        <v>0.17170111287699999</v>
      </c>
      <c r="AD6">
        <v>0.42554700000000001</v>
      </c>
      <c r="AE6">
        <v>0.944444444444</v>
      </c>
      <c r="AF6">
        <v>1</v>
      </c>
      <c r="AG6">
        <v>0.66666599999999998</v>
      </c>
      <c r="AH6">
        <v>0.944444444444</v>
      </c>
      <c r="AI6">
        <v>2.7741790000000002</v>
      </c>
      <c r="AK6" t="str">
        <f>IF(ISERROR(表格_mgm_data[[#This Row],[Deptshort_first]]),"",表格_mgm_data[[#This Row],[Deptshort_first]])</f>
        <v>TBD_業務部_BD16</v>
      </c>
      <c r="AL6">
        <f>(表格_mgm_data[[#This Row],[預約率]]-表格_mgm_data[[#This Row],[預約率_min]])/(表格_mgm_data[[#This Row],[預約率_max]]-表格_mgm_data[[#This Row],[預約率_min]])</f>
        <v>0.6607142857146735</v>
      </c>
      <c r="AM6">
        <f>(表格_mgm_data[[#This Row],[出席率]]-表格_mgm_data[[#This Row],[出席率_min]])/(表格_mgm_data[[#This Row],[出席率_max]]-表格_mgm_data[[#This Row],[出席率_min]])</f>
        <v>0.6</v>
      </c>
      <c r="AN6">
        <f>(表格_mgm_data[[#This Row],[成交率]]-表格_mgm_data[[#This Row],[成交率_min]])/(表格_mgm_data[[#This Row],[成交率_max]]-表格_mgm_data[[#This Row],[成交率_min]])</f>
        <v>5.5555E-2</v>
      </c>
      <c r="AO6">
        <f>(表格_mgm_data[[#This Row],[綁定率]]-表格_mgm_data[[#This Row],[綁定率_min]])/(表格_mgm_data[[#This Row],[綁定率_max]]-表格_mgm_data[[#This Row],[綁定率_min]])</f>
        <v>0.6607142857146735</v>
      </c>
      <c r="AP6">
        <f>(表格_mgm_data[[#This Row],[達成率]]-表格_mgm_data[[#This Row],[達成率_min]])/(表格_mgm_data[[#This Row],[達成率_max]]-表格_mgm_data[[#This Row],[達成率_min]])</f>
        <v>0.11886711951523765</v>
      </c>
      <c r="AQ6" t="str">
        <f>IF(ISERROR(表格_mgm_data[[#This Row],[Deptshort_first]]),"",表格_mgm_data[[#This Row],[Deptshort_first]])</f>
        <v>TBD_業務部_BD16</v>
      </c>
      <c r="AR6">
        <f>(表格_mgm_data[[#This Row],[預約率_last]]-表格_mgm_data[[#This Row],[預約率_last_min]])/(表格_mgm_data[[#This Row],[預約率_last_max]]-表格_mgm_data[[#This Row],[預約率_last_min]])</f>
        <v>0</v>
      </c>
      <c r="AS6">
        <f>(表格_mgm_data[[#This Row],[出席率_last]]-表格_mgm_data[[#This Row],[出席率_last_min]])/(表格_mgm_data[[#This Row],[出席率_last_max]]-表格_mgm_data[[#This Row],[出席率_last_min]])</f>
        <v>0.57758620689584017</v>
      </c>
      <c r="AT6">
        <f>(表格_mgm_data[[#This Row],[成交率_last]]-表格_mgm_data[[#This Row],[成交率_last_min]])/(表格_mgm_data[[#This Row],[成交率_last_max]]-表格_mgm_data[[#This Row],[成交率_last_min]])</f>
        <v>7.8816944404474176E-2</v>
      </c>
      <c r="AU6">
        <f>(表格_mgm_data[[#This Row],[綁定率_last]]-表格_mgm_data[[#This Row],[綁定率_last_min]])/(表格_mgm_data[[#This Row],[綁定率_last_max]]-表格_mgm_data[[#This Row],[綁定率_last_min]])</f>
        <v>0</v>
      </c>
      <c r="AV6">
        <f>(表格_mgm_data[[#This Row],[達成率_last]]-表格_mgm_data[[#This Row],[達成率_last_min]])/(表格_mgm_data[[#This Row],[達成率_last_max]]-表格_mgm_data[[#This Row],[達成率_last_min]])</f>
        <v>8.4287363878206446E-3</v>
      </c>
    </row>
    <row r="7" spans="1:55" x14ac:dyDescent="0.25">
      <c r="A7" t="s">
        <v>30</v>
      </c>
      <c r="B7">
        <v>0.83333333333299997</v>
      </c>
      <c r="C7">
        <v>0.8</v>
      </c>
      <c r="D7">
        <v>0</v>
      </c>
      <c r="E7">
        <v>0.83333333333299997</v>
      </c>
      <c r="F7">
        <v>0</v>
      </c>
      <c r="G7">
        <v>6</v>
      </c>
      <c r="H7">
        <v>0.42105263157799999</v>
      </c>
      <c r="I7">
        <v>1</v>
      </c>
      <c r="J7">
        <v>0.5</v>
      </c>
      <c r="K7">
        <v>0.42105263157799999</v>
      </c>
      <c r="L7">
        <v>2.3629359999999999</v>
      </c>
      <c r="M7">
        <v>19</v>
      </c>
      <c r="N7">
        <v>1</v>
      </c>
      <c r="O7">
        <v>0.26315789473599999</v>
      </c>
      <c r="P7">
        <v>0</v>
      </c>
      <c r="Q7">
        <v>0</v>
      </c>
      <c r="R7">
        <v>0.26315789473599999</v>
      </c>
      <c r="S7">
        <v>0</v>
      </c>
      <c r="T7">
        <v>1</v>
      </c>
      <c r="U7">
        <v>1</v>
      </c>
      <c r="V7">
        <v>1</v>
      </c>
      <c r="W7">
        <v>1</v>
      </c>
      <c r="X7">
        <v>2.3977110000000001</v>
      </c>
      <c r="Y7">
        <v>1</v>
      </c>
      <c r="Z7">
        <v>0.17170111287699999</v>
      </c>
      <c r="AA7">
        <v>0.53968253968199997</v>
      </c>
      <c r="AB7">
        <v>0.117647</v>
      </c>
      <c r="AC7">
        <v>0.17170111287699999</v>
      </c>
      <c r="AD7">
        <v>0.42554700000000001</v>
      </c>
      <c r="AE7">
        <v>0.944444444444</v>
      </c>
      <c r="AF7">
        <v>1</v>
      </c>
      <c r="AG7">
        <v>0.66666599999999998</v>
      </c>
      <c r="AH7">
        <v>0.944444444444</v>
      </c>
      <c r="AI7">
        <v>2.7741790000000002</v>
      </c>
      <c r="AK7" t="str">
        <f>IF(ISERROR(表格_mgm_data[[#This Row],[Deptshort_first]]),"",表格_mgm_data[[#This Row],[Deptshort_first]])</f>
        <v>TBD_業務部_BD17</v>
      </c>
      <c r="AL7">
        <f>(表格_mgm_data[[#This Row],[預約率]]-表格_mgm_data[[#This Row],[預約率_min]])/(表格_mgm_data[[#This Row],[預約率_max]]-表格_mgm_data[[#This Row],[預約率_min]])</f>
        <v>0.77380952380932988</v>
      </c>
      <c r="AM7">
        <f>(表格_mgm_data[[#This Row],[出席率]]-表格_mgm_data[[#This Row],[出席率_min]])/(表格_mgm_data[[#This Row],[出席率_max]]-表格_mgm_data[[#This Row],[出席率_min]])</f>
        <v>0.8</v>
      </c>
      <c r="AN7">
        <f>(表格_mgm_data[[#This Row],[成交率]]-表格_mgm_data[[#This Row],[成交率_min]])/(表格_mgm_data[[#This Row],[成交率_max]]-表格_mgm_data[[#This Row],[成交率_min]])</f>
        <v>0</v>
      </c>
      <c r="AO7">
        <f>(表格_mgm_data[[#This Row],[綁定率]]-表格_mgm_data[[#This Row],[綁定率_min]])/(表格_mgm_data[[#This Row],[綁定率_max]]-表格_mgm_data[[#This Row],[綁定率_min]])</f>
        <v>0.77380952380932988</v>
      </c>
      <c r="AP7">
        <f>(表格_mgm_data[[#This Row],[達成率]]-表格_mgm_data[[#This Row],[達成率_min]])/(表格_mgm_data[[#This Row],[達成率_max]]-表格_mgm_data[[#This Row],[達成率_min]])</f>
        <v>0</v>
      </c>
      <c r="AQ7" t="str">
        <f>IF(ISERROR(表格_mgm_data[[#This Row],[Deptshort_first]]),"",表格_mgm_data[[#This Row],[Deptshort_first]])</f>
        <v>TBD_業務部_BD17</v>
      </c>
      <c r="AR7">
        <f>(表格_mgm_data[[#This Row],[預約率_last]]-表格_mgm_data[[#This Row],[預約率_last_min]])/(表格_mgm_data[[#This Row],[預約率_last_max]]-表格_mgm_data[[#This Row],[預約率_last_min]])</f>
        <v>0.32268349465449925</v>
      </c>
      <c r="AS7">
        <f>(表格_mgm_data[[#This Row],[出席率_last]]-表格_mgm_data[[#This Row],[出席率_last_min]])/(表格_mgm_data[[#This Row],[出席率_last_max]]-表格_mgm_data[[#This Row],[出席率_last_min]])</f>
        <v>1</v>
      </c>
      <c r="AT7">
        <f>(表格_mgm_data[[#This Row],[成交率_last]]-表格_mgm_data[[#This Row],[成交率_last_min]])/(表格_mgm_data[[#This Row],[成交率_last_max]]-表格_mgm_data[[#This Row],[成交率_last_min]])</f>
        <v>0.69642944961831932</v>
      </c>
      <c r="AU7">
        <f>(表格_mgm_data[[#This Row],[綁定率_last]]-表格_mgm_data[[#This Row],[綁定率_last_min]])/(表格_mgm_data[[#This Row],[綁定率_last_max]]-表格_mgm_data[[#This Row],[綁定率_last_min]])</f>
        <v>0.32268349465449925</v>
      </c>
      <c r="AV7">
        <f>(表格_mgm_data[[#This Row],[達成率_last]]-表格_mgm_data[[#This Row],[達成率_last_min]])/(表格_mgm_data[[#This Row],[達成率_last_max]]-表格_mgm_data[[#This Row],[達成率_last_min]])</f>
        <v>0.824901048780737</v>
      </c>
    </row>
    <row r="8" spans="1:55" x14ac:dyDescent="0.25">
      <c r="A8" t="s">
        <v>31</v>
      </c>
      <c r="B8">
        <v>0.5</v>
      </c>
      <c r="C8">
        <v>0.2</v>
      </c>
      <c r="D8">
        <v>1</v>
      </c>
      <c r="E8">
        <v>0.5</v>
      </c>
      <c r="F8">
        <v>1.366201</v>
      </c>
      <c r="G8">
        <v>10</v>
      </c>
      <c r="H8">
        <v>0.742857142857</v>
      </c>
      <c r="I8">
        <v>0.96153846153800004</v>
      </c>
      <c r="J8">
        <v>0.28000000000000003</v>
      </c>
      <c r="K8">
        <v>0.742857142857</v>
      </c>
      <c r="L8">
        <v>2.7741790000000002</v>
      </c>
      <c r="M8">
        <v>35</v>
      </c>
      <c r="N8">
        <v>1</v>
      </c>
      <c r="O8">
        <v>0.26315789473599999</v>
      </c>
      <c r="P8">
        <v>0</v>
      </c>
      <c r="Q8">
        <v>0</v>
      </c>
      <c r="R8">
        <v>0.26315789473599999</v>
      </c>
      <c r="S8">
        <v>0</v>
      </c>
      <c r="T8">
        <v>1</v>
      </c>
      <c r="U8">
        <v>1</v>
      </c>
      <c r="V8">
        <v>1</v>
      </c>
      <c r="W8">
        <v>1</v>
      </c>
      <c r="X8">
        <v>2.3977110000000001</v>
      </c>
      <c r="Y8">
        <v>1</v>
      </c>
      <c r="Z8">
        <v>0.17170111287699999</v>
      </c>
      <c r="AA8">
        <v>0.53968253968199997</v>
      </c>
      <c r="AB8">
        <v>0.117647</v>
      </c>
      <c r="AC8">
        <v>0.17170111287699999</v>
      </c>
      <c r="AD8">
        <v>0.42554700000000001</v>
      </c>
      <c r="AE8">
        <v>0.944444444444</v>
      </c>
      <c r="AF8">
        <v>1</v>
      </c>
      <c r="AG8">
        <v>0.66666599999999998</v>
      </c>
      <c r="AH8">
        <v>0.944444444444</v>
      </c>
      <c r="AI8">
        <v>2.7741790000000002</v>
      </c>
      <c r="AK8" t="str">
        <f>IF(ISERROR(表格_mgm_data[[#This Row],[Deptshort_first]]),"",表格_mgm_data[[#This Row],[Deptshort_first]])</f>
        <v>TBD_業務部_BD18</v>
      </c>
      <c r="AL8">
        <f>(表格_mgm_data[[#This Row],[預約率]]-表格_mgm_data[[#This Row],[預約率_min]])/(表格_mgm_data[[#This Row],[預約率_max]]-表格_mgm_data[[#This Row],[預約率_min]])</f>
        <v>0.321428571429347</v>
      </c>
      <c r="AM8">
        <f>(表格_mgm_data[[#This Row],[出席率]]-表格_mgm_data[[#This Row],[出席率_min]])/(表格_mgm_data[[#This Row],[出席率_max]]-表格_mgm_data[[#This Row],[出席率_min]])</f>
        <v>0.2</v>
      </c>
      <c r="AN8">
        <f>(表格_mgm_data[[#This Row],[成交率]]-表格_mgm_data[[#This Row],[成交率_min]])/(表格_mgm_data[[#This Row],[成交率_max]]-表格_mgm_data[[#This Row],[成交率_min]])</f>
        <v>1</v>
      </c>
      <c r="AO8">
        <f>(表格_mgm_data[[#This Row],[綁定率]]-表格_mgm_data[[#This Row],[綁定率_min]])/(表格_mgm_data[[#This Row],[綁定率_max]]-表格_mgm_data[[#This Row],[綁定率_min]])</f>
        <v>0.321428571429347</v>
      </c>
      <c r="AP8">
        <f>(表格_mgm_data[[#This Row],[達成率]]-表格_mgm_data[[#This Row],[達成率_min]])/(表格_mgm_data[[#This Row],[達成率_max]]-表格_mgm_data[[#This Row],[達成率_min]])</f>
        <v>0.56979385755831291</v>
      </c>
      <c r="AQ8" t="str">
        <f>IF(ISERROR(表格_mgm_data[[#This Row],[Deptshort_first]]),"",表格_mgm_data[[#This Row],[Deptshort_first]])</f>
        <v>TBD_業務部_BD18</v>
      </c>
      <c r="AR8">
        <f>(表格_mgm_data[[#This Row],[預約率_last]]-表格_mgm_data[[#This Row],[預約率_last_min]])/(表格_mgm_data[[#This Row],[預約率_last_max]]-表格_mgm_data[[#This Row],[預約率_last_min]])</f>
        <v>0.73912773704793655</v>
      </c>
      <c r="AS8">
        <f>(表格_mgm_data[[#This Row],[出席率_last]]-表格_mgm_data[[#This Row],[出席率_last_min]])/(表格_mgm_data[[#This Row],[出席率_last_max]]-表格_mgm_data[[#This Row],[出席率_last_min]])</f>
        <v>0.91644562334127044</v>
      </c>
      <c r="AT8">
        <f>(表格_mgm_data[[#This Row],[成交率_last]]-表格_mgm_data[[#This Row],[成交率_last_min]])/(表格_mgm_data[[#This Row],[成交率_last_max]]-表格_mgm_data[[#This Row],[成交率_last_min]])</f>
        <v>0.29571472025558321</v>
      </c>
      <c r="AU8">
        <f>(表格_mgm_data[[#This Row],[綁定率_last]]-表格_mgm_data[[#This Row],[綁定率_last_min]])/(表格_mgm_data[[#This Row],[綁定率_last_max]]-表格_mgm_data[[#This Row],[綁定率_last_min]])</f>
        <v>0.73912773704793655</v>
      </c>
      <c r="AV8">
        <f>(表格_mgm_data[[#This Row],[達成率_last]]-表格_mgm_data[[#This Row],[達成率_last_min]])/(表格_mgm_data[[#This Row],[達成率_last_max]]-表格_mgm_data[[#This Row],[達成率_last_min]])</f>
        <v>1</v>
      </c>
    </row>
    <row r="9" spans="1:55" x14ac:dyDescent="0.25">
      <c r="A9" t="s">
        <v>32</v>
      </c>
      <c r="B9">
        <v>0.63636363636299997</v>
      </c>
      <c r="C9">
        <v>0.57142857142799997</v>
      </c>
      <c r="D9">
        <v>0.25</v>
      </c>
      <c r="E9">
        <v>0.63636363636299997</v>
      </c>
      <c r="F9">
        <v>1.1783459999999999</v>
      </c>
      <c r="G9">
        <v>22</v>
      </c>
      <c r="H9">
        <v>0.336206896551</v>
      </c>
      <c r="I9">
        <v>0.76923076923</v>
      </c>
      <c r="J9">
        <v>0.3</v>
      </c>
      <c r="K9">
        <v>0.336206896551</v>
      </c>
      <c r="L9">
        <v>1.0611729999999999</v>
      </c>
      <c r="M9">
        <v>116</v>
      </c>
      <c r="N9">
        <v>1</v>
      </c>
      <c r="O9">
        <v>0.26315789473599999</v>
      </c>
      <c r="P9">
        <v>0</v>
      </c>
      <c r="Q9">
        <v>0</v>
      </c>
      <c r="R9">
        <v>0.26315789473599999</v>
      </c>
      <c r="S9">
        <v>0</v>
      </c>
      <c r="T9">
        <v>1</v>
      </c>
      <c r="U9">
        <v>1</v>
      </c>
      <c r="V9">
        <v>1</v>
      </c>
      <c r="W9">
        <v>1</v>
      </c>
      <c r="X9">
        <v>2.3977110000000001</v>
      </c>
      <c r="Y9">
        <v>1</v>
      </c>
      <c r="Z9">
        <v>0.17170111287699999</v>
      </c>
      <c r="AA9">
        <v>0.53968253968199997</v>
      </c>
      <c r="AB9">
        <v>0.117647</v>
      </c>
      <c r="AC9">
        <v>0.17170111287699999</v>
      </c>
      <c r="AD9">
        <v>0.42554700000000001</v>
      </c>
      <c r="AE9">
        <v>0.944444444444</v>
      </c>
      <c r="AF9">
        <v>1</v>
      </c>
      <c r="AG9">
        <v>0.66666599999999998</v>
      </c>
      <c r="AH9">
        <v>0.944444444444</v>
      </c>
      <c r="AI9">
        <v>2.7741790000000002</v>
      </c>
      <c r="AK9" t="str">
        <f>IF(ISERROR(表格_mgm_data[[#This Row],[Deptshort_first]]),"",表格_mgm_data[[#This Row],[Deptshort_first]])</f>
        <v>TBD_業務部_BD19</v>
      </c>
      <c r="AL9">
        <f>(表格_mgm_data[[#This Row],[預約率]]-表格_mgm_data[[#This Row],[預約率_min]])/(表格_mgm_data[[#This Row],[預約率_max]]-表格_mgm_data[[#This Row],[預約率_min]])</f>
        <v>0.5064935064932069</v>
      </c>
      <c r="AM9">
        <f>(表格_mgm_data[[#This Row],[出席率]]-表格_mgm_data[[#This Row],[出席率_min]])/(表格_mgm_data[[#This Row],[出席率_max]]-表格_mgm_data[[#This Row],[出席率_min]])</f>
        <v>0.57142857142799997</v>
      </c>
      <c r="AN9">
        <f>(表格_mgm_data[[#This Row],[成交率]]-表格_mgm_data[[#This Row],[成交率_min]])/(表格_mgm_data[[#This Row],[成交率_max]]-表格_mgm_data[[#This Row],[成交率_min]])</f>
        <v>0.25</v>
      </c>
      <c r="AO9">
        <f>(表格_mgm_data[[#This Row],[綁定率]]-表格_mgm_data[[#This Row],[綁定率_min]])/(表格_mgm_data[[#This Row],[綁定率_max]]-表格_mgm_data[[#This Row],[綁定率_min]])</f>
        <v>0.5064935064932069</v>
      </c>
      <c r="AP9">
        <f>(表格_mgm_data[[#This Row],[達成率]]-表格_mgm_data[[#This Row],[達成率_min]])/(表格_mgm_data[[#This Row],[達成率_max]]-表格_mgm_data[[#This Row],[達成率_min]])</f>
        <v>0.4914462168293009</v>
      </c>
      <c r="AQ9" t="str">
        <f>IF(ISERROR(表格_mgm_data[[#This Row],[Deptshort_first]]),"",表格_mgm_data[[#This Row],[Deptshort_first]])</f>
        <v>TBD_業務部_BD19</v>
      </c>
      <c r="AR9">
        <f>(表格_mgm_data[[#This Row],[預約率_last]]-表格_mgm_data[[#This Row],[預約率_last_min]])/(表格_mgm_data[[#This Row],[預約率_last_max]]-表格_mgm_data[[#This Row],[預約率_last_min]])</f>
        <v>0.21288541350516549</v>
      </c>
      <c r="AS9">
        <f>(表格_mgm_data[[#This Row],[出席率_last]]-表格_mgm_data[[#This Row],[出席率_last_min]])/(表格_mgm_data[[#This Row],[出席率_last_max]]-表格_mgm_data[[#This Row],[出席率_last_min]])</f>
        <v>0.49867374005196707</v>
      </c>
      <c r="AT9">
        <f>(表格_mgm_data[[#This Row],[成交率_last]]-表格_mgm_data[[#This Row],[成交率_last_min]])/(表格_mgm_data[[#This Row],[成交率_last_max]]-表格_mgm_data[[#This Row],[成交率_last_min]])</f>
        <v>0.3321433320158319</v>
      </c>
      <c r="AU9">
        <f>(表格_mgm_data[[#This Row],[綁定率_last]]-表格_mgm_data[[#This Row],[綁定率_last_min]])/(表格_mgm_data[[#This Row],[綁定率_last_max]]-表格_mgm_data[[#This Row],[綁定率_last_min]])</f>
        <v>0.21288541350516549</v>
      </c>
      <c r="AV9">
        <f>(表格_mgm_data[[#This Row],[達成率_last]]-表格_mgm_data[[#This Row],[達成率_last_min]])/(表格_mgm_data[[#This Row],[達成率_last_max]]-表格_mgm_data[[#This Row],[達成率_last_min]])</f>
        <v>0.27063669404146745</v>
      </c>
    </row>
    <row r="10" spans="1:55" x14ac:dyDescent="0.25">
      <c r="A10" t="s">
        <v>33</v>
      </c>
      <c r="B10">
        <v>0.5</v>
      </c>
      <c r="C10">
        <v>0.5</v>
      </c>
      <c r="D10">
        <v>0</v>
      </c>
      <c r="E10">
        <v>0.5</v>
      </c>
      <c r="F10">
        <v>0</v>
      </c>
      <c r="G10">
        <v>16</v>
      </c>
      <c r="H10">
        <v>0.28749999999999998</v>
      </c>
      <c r="I10">
        <v>0.84782608695600004</v>
      </c>
      <c r="J10">
        <v>0.205128</v>
      </c>
      <c r="K10">
        <v>0.28749999999999998</v>
      </c>
      <c r="L10">
        <v>0.66448099999999999</v>
      </c>
      <c r="M10">
        <v>160</v>
      </c>
      <c r="N10">
        <v>1</v>
      </c>
      <c r="O10">
        <v>0.26315789473599999</v>
      </c>
      <c r="P10">
        <v>0</v>
      </c>
      <c r="Q10">
        <v>0</v>
      </c>
      <c r="R10">
        <v>0.26315789473599999</v>
      </c>
      <c r="S10">
        <v>0</v>
      </c>
      <c r="T10">
        <v>1</v>
      </c>
      <c r="U10">
        <v>1</v>
      </c>
      <c r="V10">
        <v>1</v>
      </c>
      <c r="W10">
        <v>1</v>
      </c>
      <c r="X10">
        <v>2.3977110000000001</v>
      </c>
      <c r="Y10">
        <v>1</v>
      </c>
      <c r="Z10">
        <v>0.17170111287699999</v>
      </c>
      <c r="AA10">
        <v>0.53968253968199997</v>
      </c>
      <c r="AB10">
        <v>0.117647</v>
      </c>
      <c r="AC10">
        <v>0.17170111287699999</v>
      </c>
      <c r="AD10">
        <v>0.42554700000000001</v>
      </c>
      <c r="AE10">
        <v>0.944444444444</v>
      </c>
      <c r="AF10">
        <v>1</v>
      </c>
      <c r="AG10">
        <v>0.66666599999999998</v>
      </c>
      <c r="AH10">
        <v>0.944444444444</v>
      </c>
      <c r="AI10">
        <v>2.7741790000000002</v>
      </c>
      <c r="AK10" t="str">
        <f>IF(ISERROR(表格_mgm_data[[#This Row],[Deptshort_first]]),"",表格_mgm_data[[#This Row],[Deptshort_first]])</f>
        <v>TBD_業務部_BD2</v>
      </c>
      <c r="AL10">
        <f>(表格_mgm_data[[#This Row],[預約率]]-表格_mgm_data[[#This Row],[預約率_min]])/(表格_mgm_data[[#This Row],[預約率_max]]-表格_mgm_data[[#This Row],[預約率_min]])</f>
        <v>0.321428571429347</v>
      </c>
      <c r="AM10">
        <f>(表格_mgm_data[[#This Row],[出席率]]-表格_mgm_data[[#This Row],[出席率_min]])/(表格_mgm_data[[#This Row],[出席率_max]]-表格_mgm_data[[#This Row],[出席率_min]])</f>
        <v>0.5</v>
      </c>
      <c r="AN10">
        <f>(表格_mgm_data[[#This Row],[成交率]]-表格_mgm_data[[#This Row],[成交率_min]])/(表格_mgm_data[[#This Row],[成交率_max]]-表格_mgm_data[[#This Row],[成交率_min]])</f>
        <v>0</v>
      </c>
      <c r="AO10">
        <f>(表格_mgm_data[[#This Row],[綁定率]]-表格_mgm_data[[#This Row],[綁定率_min]])/(表格_mgm_data[[#This Row],[綁定率_max]]-表格_mgm_data[[#This Row],[綁定率_min]])</f>
        <v>0.321428571429347</v>
      </c>
      <c r="AP10">
        <f>(表格_mgm_data[[#This Row],[達成率]]-表格_mgm_data[[#This Row],[達成率_min]])/(表格_mgm_data[[#This Row],[達成率_max]]-表格_mgm_data[[#This Row],[達成率_min]])</f>
        <v>0</v>
      </c>
      <c r="AQ10" t="str">
        <f>IF(ISERROR(表格_mgm_data[[#This Row],[Deptshort_first]]),"",表格_mgm_data[[#This Row],[Deptshort_first]])</f>
        <v>TBD_業務部_BD2</v>
      </c>
      <c r="AR10">
        <f>(表格_mgm_data[[#This Row],[預約率_last]]-表格_mgm_data[[#This Row],[預約率_last_min]])/(表格_mgm_data[[#This Row],[預約率_last_max]]-表格_mgm_data[[#This Row],[預約率_last_min]])</f>
        <v>0.14985426906004914</v>
      </c>
      <c r="AS10">
        <f>(表格_mgm_data[[#This Row],[出席率_last]]-表格_mgm_data[[#This Row],[出席率_last_min]])/(表格_mgm_data[[#This Row],[出席率_last_max]]-表格_mgm_data[[#This Row],[出席率_last_min]])</f>
        <v>0.66941529235307728</v>
      </c>
      <c r="AT10">
        <f>(表格_mgm_data[[#This Row],[成交率_last]]-表格_mgm_data[[#This Row],[成交率_last_min]])/(表格_mgm_data[[#This Row],[成交率_last_max]]-表格_mgm_data[[#This Row],[成交率_last_min]])</f>
        <v>0.15934056926991599</v>
      </c>
      <c r="AU10">
        <f>(表格_mgm_data[[#This Row],[綁定率_last]]-表格_mgm_data[[#This Row],[綁定率_last_min]])/(表格_mgm_data[[#This Row],[綁定率_last_max]]-表格_mgm_data[[#This Row],[綁定率_last_min]])</f>
        <v>0.14985426906004914</v>
      </c>
      <c r="AV10">
        <f>(表格_mgm_data[[#This Row],[達成率_last]]-表格_mgm_data[[#This Row],[達成率_last_min]])/(表格_mgm_data[[#This Row],[達成率_last_max]]-表格_mgm_data[[#This Row],[達成率_last_min]])</f>
        <v>0.10173326430023943</v>
      </c>
    </row>
    <row r="11" spans="1:55" x14ac:dyDescent="0.25">
      <c r="A11" t="s">
        <v>34</v>
      </c>
      <c r="B11">
        <v>0.73913043478200002</v>
      </c>
      <c r="C11">
        <v>0.58823529411700004</v>
      </c>
      <c r="D11">
        <v>0.3</v>
      </c>
      <c r="E11">
        <v>0.73913043478200002</v>
      </c>
      <c r="F11">
        <v>1.0061979999999999</v>
      </c>
      <c r="G11">
        <v>23</v>
      </c>
      <c r="H11">
        <v>0.72413793103400004</v>
      </c>
      <c r="I11">
        <v>0.53968253968199997</v>
      </c>
      <c r="J11">
        <v>0.20588200000000001</v>
      </c>
      <c r="K11">
        <v>0.72413793103400004</v>
      </c>
      <c r="L11">
        <v>0.76835299999999995</v>
      </c>
      <c r="M11">
        <v>87</v>
      </c>
      <c r="N11">
        <v>1</v>
      </c>
      <c r="O11">
        <v>0.26315789473599999</v>
      </c>
      <c r="P11">
        <v>0</v>
      </c>
      <c r="Q11">
        <v>0</v>
      </c>
      <c r="R11">
        <v>0.26315789473599999</v>
      </c>
      <c r="S11">
        <v>0</v>
      </c>
      <c r="T11">
        <v>1</v>
      </c>
      <c r="U11">
        <v>1</v>
      </c>
      <c r="V11">
        <v>1</v>
      </c>
      <c r="W11">
        <v>1</v>
      </c>
      <c r="X11">
        <v>2.3977110000000001</v>
      </c>
      <c r="Y11">
        <v>1</v>
      </c>
      <c r="Z11">
        <v>0.17170111287699999</v>
      </c>
      <c r="AA11">
        <v>0.53968253968199997</v>
      </c>
      <c r="AB11">
        <v>0.117647</v>
      </c>
      <c r="AC11">
        <v>0.17170111287699999</v>
      </c>
      <c r="AD11">
        <v>0.42554700000000001</v>
      </c>
      <c r="AE11">
        <v>0.944444444444</v>
      </c>
      <c r="AF11">
        <v>1</v>
      </c>
      <c r="AG11">
        <v>0.66666599999999998</v>
      </c>
      <c r="AH11">
        <v>0.944444444444</v>
      </c>
      <c r="AI11">
        <v>2.7741790000000002</v>
      </c>
      <c r="AK11" t="str">
        <f>IF(ISERROR(表格_mgm_data[[#This Row],[Deptshort_first]]),"",表格_mgm_data[[#This Row],[Deptshort_first]])</f>
        <v>TBD_業務部_BD20</v>
      </c>
      <c r="AL11">
        <f>(表格_mgm_data[[#This Row],[預約率]]-表格_mgm_data[[#This Row],[預約率_min]])/(表格_mgm_data[[#This Row],[預約率_max]]-表格_mgm_data[[#This Row],[預約率_min]])</f>
        <v>0.64596273291883333</v>
      </c>
      <c r="AM11">
        <f>(表格_mgm_data[[#This Row],[出席率]]-表格_mgm_data[[#This Row],[出席率_min]])/(表格_mgm_data[[#This Row],[出席率_max]]-表格_mgm_data[[#This Row],[出席率_min]])</f>
        <v>0.58823529411700004</v>
      </c>
      <c r="AN11">
        <f>(表格_mgm_data[[#This Row],[成交率]]-表格_mgm_data[[#This Row],[成交率_min]])/(表格_mgm_data[[#This Row],[成交率_max]]-表格_mgm_data[[#This Row],[成交率_min]])</f>
        <v>0.3</v>
      </c>
      <c r="AO11">
        <f>(表格_mgm_data[[#This Row],[綁定率]]-表格_mgm_data[[#This Row],[綁定率_min]])/(表格_mgm_data[[#This Row],[綁定率_max]]-表格_mgm_data[[#This Row],[綁定率_min]])</f>
        <v>0.64596273291883333</v>
      </c>
      <c r="AP11">
        <f>(表格_mgm_data[[#This Row],[達成率]]-表格_mgm_data[[#This Row],[達成率_min]])/(表格_mgm_data[[#This Row],[達成率_max]]-表格_mgm_data[[#This Row],[達成率_min]])</f>
        <v>0.41964940728886835</v>
      </c>
      <c r="AQ11" t="str">
        <f>IF(ISERROR(表格_mgm_data[[#This Row],[Deptshort_first]]),"",表格_mgm_data[[#This Row],[Deptshort_first]])</f>
        <v>TBD_業務部_BD20</v>
      </c>
      <c r="AR11">
        <f>(表格_mgm_data[[#This Row],[預約率_last]]-表格_mgm_data[[#This Row],[預約率_last_min]])/(表格_mgm_data[[#This Row],[預約率_last_max]]-表格_mgm_data[[#This Row],[預約率_last_min]])</f>
        <v>0.71490337812006277</v>
      </c>
      <c r="AS11">
        <f>(表格_mgm_data[[#This Row],[出席率_last]]-表格_mgm_data[[#This Row],[出席率_last_min]])/(表格_mgm_data[[#This Row],[出席率_last_max]]-表格_mgm_data[[#This Row],[出席率_last_min]])</f>
        <v>0</v>
      </c>
      <c r="AT11">
        <f>(表格_mgm_data[[#This Row],[成交率_last]]-表格_mgm_data[[#This Row],[成交率_last_min]])/(表格_mgm_data[[#This Row],[成交率_last_max]]-表格_mgm_data[[#This Row],[成交率_last_min]])</f>
        <v>0.16071392793327738</v>
      </c>
      <c r="AU11">
        <f>(表格_mgm_data[[#This Row],[綁定率_last]]-表格_mgm_data[[#This Row],[綁定率_last_min]])/(表格_mgm_data[[#This Row],[綁定率_last_max]]-表格_mgm_data[[#This Row],[綁定率_last_min]])</f>
        <v>0.71490337812006277</v>
      </c>
      <c r="AV11">
        <f>(表格_mgm_data[[#This Row],[達成率_last]]-表格_mgm_data[[#This Row],[達成率_last_min]])/(表格_mgm_data[[#This Row],[達成率_last_max]]-表格_mgm_data[[#This Row],[達成率_last_min]])</f>
        <v>0.14595986088923249</v>
      </c>
    </row>
    <row r="12" spans="1:55" x14ac:dyDescent="0.25">
      <c r="A12" t="s">
        <v>35</v>
      </c>
      <c r="B12">
        <v>0.5</v>
      </c>
      <c r="C12">
        <v>1</v>
      </c>
      <c r="D12">
        <v>0</v>
      </c>
      <c r="E12">
        <v>0.5</v>
      </c>
      <c r="F12">
        <v>0</v>
      </c>
      <c r="G12">
        <v>2</v>
      </c>
      <c r="H12">
        <v>0.52777777777699997</v>
      </c>
      <c r="I12">
        <v>0.89473684210500004</v>
      </c>
      <c r="J12">
        <v>0.117647</v>
      </c>
      <c r="K12">
        <v>0.52777777777699997</v>
      </c>
      <c r="L12">
        <v>0.95237400000000005</v>
      </c>
      <c r="M12">
        <v>36</v>
      </c>
      <c r="N12">
        <v>1</v>
      </c>
      <c r="O12">
        <v>0.26315789473599999</v>
      </c>
      <c r="P12">
        <v>0</v>
      </c>
      <c r="Q12">
        <v>0</v>
      </c>
      <c r="R12">
        <v>0.26315789473599999</v>
      </c>
      <c r="S12">
        <v>0</v>
      </c>
      <c r="T12">
        <v>1</v>
      </c>
      <c r="U12">
        <v>1</v>
      </c>
      <c r="V12">
        <v>1</v>
      </c>
      <c r="W12">
        <v>1</v>
      </c>
      <c r="X12">
        <v>2.3977110000000001</v>
      </c>
      <c r="Y12">
        <v>1</v>
      </c>
      <c r="Z12">
        <v>0.17170111287699999</v>
      </c>
      <c r="AA12">
        <v>0.53968253968199997</v>
      </c>
      <c r="AB12">
        <v>0.117647</v>
      </c>
      <c r="AC12">
        <v>0.17170111287699999</v>
      </c>
      <c r="AD12">
        <v>0.42554700000000001</v>
      </c>
      <c r="AE12">
        <v>0.944444444444</v>
      </c>
      <c r="AF12">
        <v>1</v>
      </c>
      <c r="AG12">
        <v>0.66666599999999998</v>
      </c>
      <c r="AH12">
        <v>0.944444444444</v>
      </c>
      <c r="AI12">
        <v>2.7741790000000002</v>
      </c>
      <c r="AK12" t="str">
        <f>IF(ISERROR(表格_mgm_data[[#This Row],[Deptshort_first]]),"",表格_mgm_data[[#This Row],[Deptshort_first]])</f>
        <v>TBD_業務部_BD24</v>
      </c>
      <c r="AL12">
        <f>(表格_mgm_data[[#This Row],[預約率]]-表格_mgm_data[[#This Row],[預約率_min]])/(表格_mgm_data[[#This Row],[預約率_max]]-表格_mgm_data[[#This Row],[預約率_min]])</f>
        <v>0.321428571429347</v>
      </c>
      <c r="AM12">
        <f>(表格_mgm_data[[#This Row],[出席率]]-表格_mgm_data[[#This Row],[出席率_min]])/(表格_mgm_data[[#This Row],[出席率_max]]-表格_mgm_data[[#This Row],[出席率_min]])</f>
        <v>1</v>
      </c>
      <c r="AN12">
        <f>(表格_mgm_data[[#This Row],[成交率]]-表格_mgm_data[[#This Row],[成交率_min]])/(表格_mgm_data[[#This Row],[成交率_max]]-表格_mgm_data[[#This Row],[成交率_min]])</f>
        <v>0</v>
      </c>
      <c r="AO12">
        <f>(表格_mgm_data[[#This Row],[綁定率]]-表格_mgm_data[[#This Row],[綁定率_min]])/(表格_mgm_data[[#This Row],[綁定率_max]]-表格_mgm_data[[#This Row],[綁定率_min]])</f>
        <v>0.321428571429347</v>
      </c>
      <c r="AP12">
        <f>(表格_mgm_data[[#This Row],[達成率]]-表格_mgm_data[[#This Row],[達成率_min]])/(表格_mgm_data[[#This Row],[達成率_max]]-表格_mgm_data[[#This Row],[達成率_min]])</f>
        <v>0</v>
      </c>
      <c r="AQ12" t="str">
        <f>IF(ISERROR(表格_mgm_data[[#This Row],[Deptshort_first]]),"",表格_mgm_data[[#This Row],[Deptshort_first]])</f>
        <v>TBD_業務部_BD24</v>
      </c>
      <c r="AR12">
        <f>(表格_mgm_data[[#This Row],[預約率_last]]-表格_mgm_data[[#This Row],[預約率_last_min]])/(表格_mgm_data[[#This Row],[預約率_last_max]]-表格_mgm_data[[#This Row],[預約率_last_min]])</f>
        <v>0.46079551948760711</v>
      </c>
      <c r="AS12">
        <f>(表格_mgm_data[[#This Row],[出席率_last]]-表格_mgm_data[[#This Row],[出席率_last_min]])/(表格_mgm_data[[#This Row],[出席率_last_max]]-表格_mgm_data[[#This Row],[出席率_last_min]])</f>
        <v>0.77132486388354404</v>
      </c>
      <c r="AT12">
        <f>(表格_mgm_data[[#This Row],[成交率_last]]-表格_mgm_data[[#This Row],[成交率_last_min]])/(表格_mgm_data[[#This Row],[成交率_last_max]]-表格_mgm_data[[#This Row],[成交率_last_min]])</f>
        <v>0</v>
      </c>
      <c r="AU12">
        <f>(表格_mgm_data[[#This Row],[綁定率_last]]-表格_mgm_data[[#This Row],[綁定率_last_min]])/(表格_mgm_data[[#This Row],[綁定率_last_max]]-表格_mgm_data[[#This Row],[綁定率_last_min]])</f>
        <v>0.46079551948760711</v>
      </c>
      <c r="AV12">
        <f>(表格_mgm_data[[#This Row],[達成率_last]]-表格_mgm_data[[#This Row],[達成率_last_min]])/(表格_mgm_data[[#This Row],[達成率_last_max]]-表格_mgm_data[[#This Row],[達成率_last_min]])</f>
        <v>0.22431228051052698</v>
      </c>
    </row>
    <row r="13" spans="1:55" x14ac:dyDescent="0.25">
      <c r="A13" t="s">
        <v>36</v>
      </c>
      <c r="B13">
        <v>1</v>
      </c>
      <c r="C13">
        <v>0.33333333333300003</v>
      </c>
      <c r="D13">
        <v>0</v>
      </c>
      <c r="E13">
        <v>1</v>
      </c>
      <c r="F13">
        <v>0</v>
      </c>
      <c r="G13">
        <v>3</v>
      </c>
      <c r="H13">
        <v>0.22727272727200001</v>
      </c>
      <c r="I13">
        <v>1</v>
      </c>
      <c r="J13">
        <v>0.2</v>
      </c>
      <c r="K13">
        <v>0.22727272727200001</v>
      </c>
      <c r="L13">
        <v>0.72556500000000002</v>
      </c>
      <c r="M13">
        <v>22</v>
      </c>
      <c r="N13">
        <v>1</v>
      </c>
      <c r="O13">
        <v>0.26315789473599999</v>
      </c>
      <c r="P13">
        <v>0</v>
      </c>
      <c r="Q13">
        <v>0</v>
      </c>
      <c r="R13">
        <v>0.26315789473599999</v>
      </c>
      <c r="S13">
        <v>0</v>
      </c>
      <c r="T13">
        <v>1</v>
      </c>
      <c r="U13">
        <v>1</v>
      </c>
      <c r="V13">
        <v>1</v>
      </c>
      <c r="W13">
        <v>1</v>
      </c>
      <c r="X13">
        <v>2.3977110000000001</v>
      </c>
      <c r="Y13">
        <v>1</v>
      </c>
      <c r="Z13">
        <v>0.17170111287699999</v>
      </c>
      <c r="AA13">
        <v>0.53968253968199997</v>
      </c>
      <c r="AB13">
        <v>0.117647</v>
      </c>
      <c r="AC13">
        <v>0.17170111287699999</v>
      </c>
      <c r="AD13">
        <v>0.42554700000000001</v>
      </c>
      <c r="AE13">
        <v>0.944444444444</v>
      </c>
      <c r="AF13">
        <v>1</v>
      </c>
      <c r="AG13">
        <v>0.66666599999999998</v>
      </c>
      <c r="AH13">
        <v>0.944444444444</v>
      </c>
      <c r="AI13">
        <v>2.7741790000000002</v>
      </c>
      <c r="AK13" t="str">
        <f>IF(ISERROR(表格_mgm_data[[#This Row],[Deptshort_first]]),"",表格_mgm_data[[#This Row],[Deptshort_first]])</f>
        <v>TBD_業務部_BD35</v>
      </c>
      <c r="AL13">
        <f>(表格_mgm_data[[#This Row],[預約率]]-表格_mgm_data[[#This Row],[預約率_min]])/(表格_mgm_data[[#This Row],[預約率_max]]-表格_mgm_data[[#This Row],[預約率_min]])</f>
        <v>1</v>
      </c>
      <c r="AM13">
        <f>(表格_mgm_data[[#This Row],[出席率]]-表格_mgm_data[[#This Row],[出席率_min]])/(表格_mgm_data[[#This Row],[出席率_max]]-表格_mgm_data[[#This Row],[出席率_min]])</f>
        <v>0.33333333333300003</v>
      </c>
      <c r="AN13">
        <f>(表格_mgm_data[[#This Row],[成交率]]-表格_mgm_data[[#This Row],[成交率_min]])/(表格_mgm_data[[#This Row],[成交率_max]]-表格_mgm_data[[#This Row],[成交率_min]])</f>
        <v>0</v>
      </c>
      <c r="AO13">
        <f>(表格_mgm_data[[#This Row],[綁定率]]-表格_mgm_data[[#This Row],[綁定率_min]])/(表格_mgm_data[[#This Row],[綁定率_max]]-表格_mgm_data[[#This Row],[綁定率_min]])</f>
        <v>1</v>
      </c>
      <c r="AP13">
        <f>(表格_mgm_data[[#This Row],[達成率]]-表格_mgm_data[[#This Row],[達成率_min]])/(表格_mgm_data[[#This Row],[達成率_max]]-表格_mgm_data[[#This Row],[達成率_min]])</f>
        <v>0</v>
      </c>
      <c r="AQ13" t="str">
        <f>IF(ISERROR(表格_mgm_data[[#This Row],[Deptshort_first]]),"",表格_mgm_data[[#This Row],[Deptshort_first]])</f>
        <v>TBD_業務部_BD35</v>
      </c>
      <c r="AR13">
        <f>(表格_mgm_data[[#This Row],[預約率_last]]-表格_mgm_data[[#This Row],[預約率_last_min]])/(表格_mgm_data[[#This Row],[預約率_last_max]]-表格_mgm_data[[#This Row],[預約率_last_min]])</f>
        <v>7.1914712330560876E-2</v>
      </c>
      <c r="AS13">
        <f>(表格_mgm_data[[#This Row],[出席率_last]]-表格_mgm_data[[#This Row],[出席率_last_min]])/(表格_mgm_data[[#This Row],[出席率_last_max]]-表格_mgm_data[[#This Row],[出席率_last_min]])</f>
        <v>1</v>
      </c>
      <c r="AT13">
        <f>(表格_mgm_data[[#This Row],[成交率_last]]-表格_mgm_data[[#This Row],[成交率_last_min]])/(表格_mgm_data[[#This Row],[成交率_last_max]]-表格_mgm_data[[#This Row],[成交率_last_min]])</f>
        <v>0.15000027321458825</v>
      </c>
      <c r="AU13">
        <f>(表格_mgm_data[[#This Row],[綁定率_last]]-表格_mgm_data[[#This Row],[綁定率_last_min]])/(表格_mgm_data[[#This Row],[綁定率_last_max]]-表格_mgm_data[[#This Row],[綁定率_last_min]])</f>
        <v>7.1914712330560876E-2</v>
      </c>
      <c r="AV13">
        <f>(表格_mgm_data[[#This Row],[達成率_last]]-表格_mgm_data[[#This Row],[達成率_last_min]])/(表格_mgm_data[[#This Row],[達成率_last_max]]-表格_mgm_data[[#This Row],[達成率_last_min]])</f>
        <v>0.12774159595883899</v>
      </c>
    </row>
    <row r="14" spans="1:55" x14ac:dyDescent="0.25">
      <c r="A14" t="s">
        <v>37</v>
      </c>
      <c r="B14">
        <v>0.65384615384599998</v>
      </c>
      <c r="C14">
        <v>0.52941176470499995</v>
      </c>
      <c r="D14">
        <v>0.16666600000000001</v>
      </c>
      <c r="E14">
        <v>0.65384615384599998</v>
      </c>
      <c r="F14">
        <v>0.58427799999999996</v>
      </c>
      <c r="G14">
        <v>52</v>
      </c>
      <c r="H14">
        <v>0.32062780269000002</v>
      </c>
      <c r="I14">
        <v>0.74125874125799995</v>
      </c>
      <c r="J14">
        <v>0.122641</v>
      </c>
      <c r="K14">
        <v>0.32062780269000002</v>
      </c>
      <c r="L14">
        <v>0.42554700000000001</v>
      </c>
      <c r="M14">
        <v>446</v>
      </c>
      <c r="N14">
        <v>1</v>
      </c>
      <c r="O14">
        <v>0.26315789473599999</v>
      </c>
      <c r="P14">
        <v>0</v>
      </c>
      <c r="Q14">
        <v>0</v>
      </c>
      <c r="R14">
        <v>0.26315789473599999</v>
      </c>
      <c r="S14">
        <v>0</v>
      </c>
      <c r="T14">
        <v>1</v>
      </c>
      <c r="U14">
        <v>1</v>
      </c>
      <c r="V14">
        <v>1</v>
      </c>
      <c r="W14">
        <v>1</v>
      </c>
      <c r="X14">
        <v>2.3977110000000001</v>
      </c>
      <c r="Y14">
        <v>1</v>
      </c>
      <c r="Z14">
        <v>0.17170111287699999</v>
      </c>
      <c r="AA14">
        <v>0.53968253968199997</v>
      </c>
      <c r="AB14">
        <v>0.117647</v>
      </c>
      <c r="AC14">
        <v>0.17170111287699999</v>
      </c>
      <c r="AD14">
        <v>0.42554700000000001</v>
      </c>
      <c r="AE14">
        <v>0.944444444444</v>
      </c>
      <c r="AF14">
        <v>1</v>
      </c>
      <c r="AG14">
        <v>0.66666599999999998</v>
      </c>
      <c r="AH14">
        <v>0.944444444444</v>
      </c>
      <c r="AI14">
        <v>2.7741790000000002</v>
      </c>
      <c r="AK14" t="str">
        <f>IF(ISERROR(表格_mgm_data[[#This Row],[Deptshort_first]]),"",表格_mgm_data[[#This Row],[Deptshort_first]])</f>
        <v>TBD_業務部_BD36</v>
      </c>
      <c r="AL14">
        <f>(表格_mgm_data[[#This Row],[預約率]]-表格_mgm_data[[#This Row],[預約率_min]])/(表格_mgm_data[[#This Row],[預約率_max]]-表格_mgm_data[[#This Row],[預約率_min]])</f>
        <v>0.53021978022010829</v>
      </c>
      <c r="AM14">
        <f>(表格_mgm_data[[#This Row],[出席率]]-表格_mgm_data[[#This Row],[出席率_min]])/(表格_mgm_data[[#This Row],[出席率_max]]-表格_mgm_data[[#This Row],[出席率_min]])</f>
        <v>0.52941176470499995</v>
      </c>
      <c r="AN14">
        <f>(表格_mgm_data[[#This Row],[成交率]]-表格_mgm_data[[#This Row],[成交率_min]])/(表格_mgm_data[[#This Row],[成交率_max]]-表格_mgm_data[[#This Row],[成交率_min]])</f>
        <v>0.16666600000000001</v>
      </c>
      <c r="AO14">
        <f>(表格_mgm_data[[#This Row],[綁定率]]-表格_mgm_data[[#This Row],[綁定率_min]])/(表格_mgm_data[[#This Row],[綁定率_max]]-表格_mgm_data[[#This Row],[綁定率_min]])</f>
        <v>0.53021978022010829</v>
      </c>
      <c r="AP14">
        <f>(表格_mgm_data[[#This Row],[達成率]]-表格_mgm_data[[#This Row],[達成率_min]])/(表格_mgm_data[[#This Row],[達成率_max]]-表格_mgm_data[[#This Row],[達成率_min]])</f>
        <v>0.2436815779716571</v>
      </c>
      <c r="AQ14" t="str">
        <f>IF(ISERROR(表格_mgm_data[[#This Row],[Deptshort_first]]),"",表格_mgm_data[[#This Row],[Deptshort_first]])</f>
        <v>TBD_業務部_BD36</v>
      </c>
      <c r="AR14">
        <f>(表格_mgm_data[[#This Row],[預約率_last]]-表格_mgm_data[[#This Row],[預約率_last_min]])/(表格_mgm_data[[#This Row],[預約率_last_max]]-表格_mgm_data[[#This Row],[預約率_last_min]])</f>
        <v>0.1927246521959633</v>
      </c>
      <c r="AS14">
        <f>(表格_mgm_data[[#This Row],[出席率_last]]-表格_mgm_data[[#This Row],[出席率_last_min]])/(表格_mgm_data[[#This Row],[出席率_last_max]]-表格_mgm_data[[#This Row],[出席率_last_min]])</f>
        <v>0.43790692066458997</v>
      </c>
      <c r="AT14">
        <f>(表格_mgm_data[[#This Row],[成交率_last]]-表格_mgm_data[[#This Row],[成交率_last_min]])/(表格_mgm_data[[#This Row],[成交率_last_max]]-表格_mgm_data[[#This Row],[成交率_last_min]])</f>
        <v>9.0962243565341078E-3</v>
      </c>
      <c r="AU14">
        <f>(表格_mgm_data[[#This Row],[綁定率_last]]-表格_mgm_data[[#This Row],[綁定率_last_min]])/(表格_mgm_data[[#This Row],[綁定率_last_max]]-表格_mgm_data[[#This Row],[綁定率_last_min]])</f>
        <v>0.1927246521959633</v>
      </c>
      <c r="AV14">
        <f>(表格_mgm_data[[#This Row],[達成率_last]]-表格_mgm_data[[#This Row],[達成率_last_min]])/(表格_mgm_data[[#This Row],[達成率_last_max]]-表格_mgm_data[[#This Row],[達成率_last_min]])</f>
        <v>0</v>
      </c>
    </row>
    <row r="15" spans="1:55" x14ac:dyDescent="0.25">
      <c r="A15" t="s">
        <v>38</v>
      </c>
      <c r="B15">
        <v>0.81395348837199999</v>
      </c>
      <c r="C15">
        <v>0.6</v>
      </c>
      <c r="D15">
        <v>0.42857099999999998</v>
      </c>
      <c r="E15">
        <v>0.81395348837199999</v>
      </c>
      <c r="F15">
        <v>2.3977110000000001</v>
      </c>
      <c r="G15">
        <v>43</v>
      </c>
      <c r="H15">
        <v>0.45054945054899997</v>
      </c>
      <c r="I15">
        <v>0.72357723577199995</v>
      </c>
      <c r="J15">
        <v>0.24719099999999999</v>
      </c>
      <c r="K15">
        <v>0.45054945054899997</v>
      </c>
      <c r="L15">
        <v>1.0579000000000001</v>
      </c>
      <c r="M15">
        <v>273</v>
      </c>
      <c r="N15">
        <v>1</v>
      </c>
      <c r="O15">
        <v>0.26315789473599999</v>
      </c>
      <c r="P15">
        <v>0</v>
      </c>
      <c r="Q15">
        <v>0</v>
      </c>
      <c r="R15">
        <v>0.26315789473599999</v>
      </c>
      <c r="S15">
        <v>0</v>
      </c>
      <c r="T15">
        <v>1</v>
      </c>
      <c r="U15">
        <v>1</v>
      </c>
      <c r="V15">
        <v>1</v>
      </c>
      <c r="W15">
        <v>1</v>
      </c>
      <c r="X15">
        <v>2.3977110000000001</v>
      </c>
      <c r="Y15">
        <v>1</v>
      </c>
      <c r="Z15">
        <v>0.17170111287699999</v>
      </c>
      <c r="AA15">
        <v>0.53968253968199997</v>
      </c>
      <c r="AB15">
        <v>0.117647</v>
      </c>
      <c r="AC15">
        <v>0.17170111287699999</v>
      </c>
      <c r="AD15">
        <v>0.42554700000000001</v>
      </c>
      <c r="AE15">
        <v>0.944444444444</v>
      </c>
      <c r="AF15">
        <v>1</v>
      </c>
      <c r="AG15">
        <v>0.66666599999999998</v>
      </c>
      <c r="AH15">
        <v>0.944444444444</v>
      </c>
      <c r="AI15">
        <v>2.7741790000000002</v>
      </c>
      <c r="AK15" t="str">
        <f>IF(ISERROR(表格_mgm_data[[#This Row],[Deptshort_first]]),"",表格_mgm_data[[#This Row],[Deptshort_first]])</f>
        <v>TBD_業務部_BD40</v>
      </c>
      <c r="AL15">
        <f>(表格_mgm_data[[#This Row],[預約率]]-表格_mgm_data[[#This Row],[預約率_min]])/(表格_mgm_data[[#This Row],[預約率_max]]-表格_mgm_data[[#This Row],[預約率_min]])</f>
        <v>0.74750830564800297</v>
      </c>
      <c r="AM15">
        <f>(表格_mgm_data[[#This Row],[出席率]]-表格_mgm_data[[#This Row],[出席率_min]])/(表格_mgm_data[[#This Row],[出席率_max]]-表格_mgm_data[[#This Row],[出席率_min]])</f>
        <v>0.6</v>
      </c>
      <c r="AN15">
        <f>(表格_mgm_data[[#This Row],[成交率]]-表格_mgm_data[[#This Row],[成交率_min]])/(表格_mgm_data[[#This Row],[成交率_max]]-表格_mgm_data[[#This Row],[成交率_min]])</f>
        <v>0.42857099999999998</v>
      </c>
      <c r="AO15">
        <f>(表格_mgm_data[[#This Row],[綁定率]]-表格_mgm_data[[#This Row],[綁定率_min]])/(表格_mgm_data[[#This Row],[綁定率_max]]-表格_mgm_data[[#This Row],[綁定率_min]])</f>
        <v>0.74750830564800297</v>
      </c>
      <c r="AP15">
        <f>(表格_mgm_data[[#This Row],[達成率]]-表格_mgm_data[[#This Row],[達成率_min]])/(表格_mgm_data[[#This Row],[達成率_max]]-表格_mgm_data[[#This Row],[達成率_min]])</f>
        <v>1</v>
      </c>
      <c r="AQ15" t="str">
        <f>IF(ISERROR(表格_mgm_data[[#This Row],[Deptshort_first]]),"",表格_mgm_data[[#This Row],[Deptshort_first]])</f>
        <v>TBD_業務部_BD40</v>
      </c>
      <c r="AR15">
        <f>(表格_mgm_data[[#This Row],[預約率_last]]-表格_mgm_data[[#This Row],[預約率_last_min]])/(表格_mgm_data[[#This Row],[預約率_last_max]]-表格_mgm_data[[#This Row],[預約率_last_min]])</f>
        <v>0.36085505533453149</v>
      </c>
      <c r="AS15">
        <f>(表格_mgm_data[[#This Row],[出席率_last]]-表格_mgm_data[[#This Row],[出席率_last_min]])/(表格_mgm_data[[#This Row],[出席率_last_max]]-表格_mgm_data[[#This Row],[出席率_last_min]])</f>
        <v>0.39949537426401432</v>
      </c>
      <c r="AT15">
        <f>(表格_mgm_data[[#This Row],[成交率_last]]-表格_mgm_data[[#This Row],[成交率_last_min]])/(表格_mgm_data[[#This Row],[成交率_last_max]]-表格_mgm_data[[#This Row],[成交率_last_min]])</f>
        <v>0.23595540409348312</v>
      </c>
      <c r="AU15">
        <f>(表格_mgm_data[[#This Row],[綁定率_last]]-表格_mgm_data[[#This Row],[綁定率_last_min]])/(表格_mgm_data[[#This Row],[綁定率_last_max]]-表格_mgm_data[[#This Row],[綁定率_last_min]])</f>
        <v>0.36085505533453149</v>
      </c>
      <c r="AV15">
        <f>(表格_mgm_data[[#This Row],[達成率_last]]-表格_mgm_data[[#This Row],[達成率_last_min]])/(表格_mgm_data[[#This Row],[達成率_last_max]]-表格_mgm_data[[#This Row],[達成率_last_min]])</f>
        <v>0.26924311684418845</v>
      </c>
    </row>
    <row r="16" spans="1:55" x14ac:dyDescent="0.25">
      <c r="A16" t="s">
        <v>39</v>
      </c>
      <c r="B16">
        <v>0.55000000000000004</v>
      </c>
      <c r="C16">
        <v>0.72727272727199999</v>
      </c>
      <c r="D16">
        <v>0.125</v>
      </c>
      <c r="E16">
        <v>0.55000000000000004</v>
      </c>
      <c r="F16">
        <v>0.78811399999999998</v>
      </c>
      <c r="G16">
        <v>20</v>
      </c>
      <c r="H16">
        <v>0.26315789473599999</v>
      </c>
      <c r="I16">
        <v>0.93333333333299995</v>
      </c>
      <c r="J16">
        <v>0.28571400000000002</v>
      </c>
      <c r="K16">
        <v>0.26315789473599999</v>
      </c>
      <c r="L16">
        <v>0.96933599999999998</v>
      </c>
      <c r="M16">
        <v>114</v>
      </c>
      <c r="N16">
        <v>1</v>
      </c>
      <c r="O16">
        <v>0.26315789473599999</v>
      </c>
      <c r="P16">
        <v>0</v>
      </c>
      <c r="Q16">
        <v>0</v>
      </c>
      <c r="R16">
        <v>0.26315789473599999</v>
      </c>
      <c r="S16">
        <v>0</v>
      </c>
      <c r="T16">
        <v>1</v>
      </c>
      <c r="U16">
        <v>1</v>
      </c>
      <c r="V16">
        <v>1</v>
      </c>
      <c r="W16">
        <v>1</v>
      </c>
      <c r="X16">
        <v>2.3977110000000001</v>
      </c>
      <c r="Y16">
        <v>1</v>
      </c>
      <c r="Z16">
        <v>0.17170111287699999</v>
      </c>
      <c r="AA16">
        <v>0.53968253968199997</v>
      </c>
      <c r="AB16">
        <v>0.117647</v>
      </c>
      <c r="AC16">
        <v>0.17170111287699999</v>
      </c>
      <c r="AD16">
        <v>0.42554700000000001</v>
      </c>
      <c r="AE16">
        <v>0.944444444444</v>
      </c>
      <c r="AF16">
        <v>1</v>
      </c>
      <c r="AG16">
        <v>0.66666599999999998</v>
      </c>
      <c r="AH16">
        <v>0.944444444444</v>
      </c>
      <c r="AI16">
        <v>2.7741790000000002</v>
      </c>
      <c r="AK16" t="str">
        <f>IF(ISERROR(表格_mgm_data[[#This Row],[Deptshort_first]]),"",表格_mgm_data[[#This Row],[Deptshort_first]])</f>
        <v>TBD_業務部_BD55</v>
      </c>
      <c r="AL16">
        <f>(表格_mgm_data[[#This Row],[預約率]]-表格_mgm_data[[#This Row],[預約率_min]])/(表格_mgm_data[[#This Row],[預約率_max]]-表格_mgm_data[[#This Row],[預約率_min]])</f>
        <v>0.38928571428641234</v>
      </c>
      <c r="AM16">
        <f>(表格_mgm_data[[#This Row],[出席率]]-表格_mgm_data[[#This Row],[出席率_min]])/(表格_mgm_data[[#This Row],[出席率_max]]-表格_mgm_data[[#This Row],[出席率_min]])</f>
        <v>0.72727272727199999</v>
      </c>
      <c r="AN16">
        <f>(表格_mgm_data[[#This Row],[成交率]]-表格_mgm_data[[#This Row],[成交率_min]])/(表格_mgm_data[[#This Row],[成交率_max]]-表格_mgm_data[[#This Row],[成交率_min]])</f>
        <v>0.125</v>
      </c>
      <c r="AO16">
        <f>(表格_mgm_data[[#This Row],[綁定率]]-表格_mgm_data[[#This Row],[綁定率_min]])/(表格_mgm_data[[#This Row],[綁定率_max]]-表格_mgm_data[[#This Row],[綁定率_min]])</f>
        <v>0.38928571428641234</v>
      </c>
      <c r="AP16">
        <f>(表格_mgm_data[[#This Row],[達成率]]-表格_mgm_data[[#This Row],[達成率_min]])/(表格_mgm_data[[#This Row],[達成率_max]]-表格_mgm_data[[#This Row],[達成率_min]])</f>
        <v>0.32869432554632311</v>
      </c>
      <c r="AQ16" t="str">
        <f>IF(ISERROR(表格_mgm_data[[#This Row],[Deptshort_first]]),"",表格_mgm_data[[#This Row],[Deptshort_first]])</f>
        <v>TBD_業務部_BD55</v>
      </c>
      <c r="AR16">
        <f>(表格_mgm_data[[#This Row],[預約率_last]]-表格_mgm_data[[#This Row],[預約率_last_min]])/(表格_mgm_data[[#This Row],[預約率_last_max]]-表格_mgm_data[[#This Row],[預約率_last_min]])</f>
        <v>0.1183533757237869</v>
      </c>
      <c r="AS16">
        <f>(表格_mgm_data[[#This Row],[出席率_last]]-表格_mgm_data[[#This Row],[出席率_last_min]])/(表格_mgm_data[[#This Row],[出席率_last_max]]-表格_mgm_data[[#This Row],[出席率_last_min]])</f>
        <v>0.85517241379254905</v>
      </c>
      <c r="AT16">
        <f>(表格_mgm_data[[#This Row],[成交率_last]]-表格_mgm_data[[#This Row],[成交率_last_min]])/(表格_mgm_data[[#This Row],[成交率_last_max]]-表格_mgm_data[[#This Row],[成交率_last_min]])</f>
        <v>0.30612237463548631</v>
      </c>
      <c r="AU16">
        <f>(表格_mgm_data[[#This Row],[綁定率_last]]-表格_mgm_data[[#This Row],[綁定率_last_min]])/(表格_mgm_data[[#This Row],[綁定率_last_max]]-表格_mgm_data[[#This Row],[綁定率_last_min]])</f>
        <v>0.1183533757237869</v>
      </c>
      <c r="AV16">
        <f>(表格_mgm_data[[#This Row],[達成率_last]]-表格_mgm_data[[#This Row],[達成率_last_min]])/(表格_mgm_data[[#This Row],[達成率_last_max]]-表格_mgm_data[[#This Row],[達成率_last_min]])</f>
        <v>0.23153435702144903</v>
      </c>
    </row>
    <row r="17" spans="1:48" x14ac:dyDescent="0.25">
      <c r="A17" t="s">
        <v>40</v>
      </c>
      <c r="B17">
        <v>0.72499999999999998</v>
      </c>
      <c r="C17">
        <v>0.51724137931000003</v>
      </c>
      <c r="D17">
        <v>6.6666000000000003E-2</v>
      </c>
      <c r="E17">
        <v>0.72499999999999998</v>
      </c>
      <c r="F17">
        <v>0.26586399999999999</v>
      </c>
      <c r="G17">
        <v>80</v>
      </c>
      <c r="H17">
        <v>0.71206225680900004</v>
      </c>
      <c r="I17">
        <v>0.73224043715800002</v>
      </c>
      <c r="J17">
        <v>0.149253</v>
      </c>
      <c r="K17">
        <v>0.71206225680900004</v>
      </c>
      <c r="L17">
        <v>0.88651100000000005</v>
      </c>
      <c r="M17">
        <v>257</v>
      </c>
      <c r="N17">
        <v>1</v>
      </c>
      <c r="O17">
        <v>0.26315789473599999</v>
      </c>
      <c r="P17">
        <v>0</v>
      </c>
      <c r="Q17">
        <v>0</v>
      </c>
      <c r="R17">
        <v>0.26315789473599999</v>
      </c>
      <c r="S17">
        <v>0</v>
      </c>
      <c r="T17">
        <v>1</v>
      </c>
      <c r="U17">
        <v>1</v>
      </c>
      <c r="V17">
        <v>1</v>
      </c>
      <c r="W17">
        <v>1</v>
      </c>
      <c r="X17">
        <v>2.3977110000000001</v>
      </c>
      <c r="Y17">
        <v>1</v>
      </c>
      <c r="Z17">
        <v>0.17170111287699999</v>
      </c>
      <c r="AA17">
        <v>0.53968253968199997</v>
      </c>
      <c r="AB17">
        <v>0.117647</v>
      </c>
      <c r="AC17">
        <v>0.17170111287699999</v>
      </c>
      <c r="AD17">
        <v>0.42554700000000001</v>
      </c>
      <c r="AE17">
        <v>0.944444444444</v>
      </c>
      <c r="AF17">
        <v>1</v>
      </c>
      <c r="AG17">
        <v>0.66666599999999998</v>
      </c>
      <c r="AH17">
        <v>0.944444444444</v>
      </c>
      <c r="AI17">
        <v>2.7741790000000002</v>
      </c>
      <c r="AK17" t="str">
        <f>IF(ISERROR(表格_mgm_data[[#This Row],[Deptshort_first]]),"",表格_mgm_data[[#This Row],[Deptshort_first]])</f>
        <v>TBD_業務部_BD59</v>
      </c>
      <c r="AL17">
        <f>(表格_mgm_data[[#This Row],[預約率]]-表格_mgm_data[[#This Row],[預約率_min]])/(表格_mgm_data[[#This Row],[預約率_max]]-表格_mgm_data[[#This Row],[預約率_min]])</f>
        <v>0.62678571428614083</v>
      </c>
      <c r="AM17">
        <f>(表格_mgm_data[[#This Row],[出席率]]-表格_mgm_data[[#This Row],[出席率_min]])/(表格_mgm_data[[#This Row],[出席率_max]]-表格_mgm_data[[#This Row],[出席率_min]])</f>
        <v>0.51724137931000003</v>
      </c>
      <c r="AN17">
        <f>(表格_mgm_data[[#This Row],[成交率]]-表格_mgm_data[[#This Row],[成交率_min]])/(表格_mgm_data[[#This Row],[成交率_max]]-表格_mgm_data[[#This Row],[成交率_min]])</f>
        <v>6.6666000000000003E-2</v>
      </c>
      <c r="AO17">
        <f>(表格_mgm_data[[#This Row],[綁定率]]-表格_mgm_data[[#This Row],[綁定率_min]])/(表格_mgm_data[[#This Row],[綁定率_max]]-表格_mgm_data[[#This Row],[綁定率_min]])</f>
        <v>0.62678571428614083</v>
      </c>
      <c r="AP17">
        <f>(表格_mgm_data[[#This Row],[達成率]]-表格_mgm_data[[#This Row],[達成率_min]])/(表格_mgm_data[[#This Row],[達成率_max]]-表格_mgm_data[[#This Row],[達成率_min]])</f>
        <v>0.11088242077548127</v>
      </c>
      <c r="AQ17" t="str">
        <f>IF(ISERROR(表格_mgm_data[[#This Row],[Deptshort_first]]),"",表格_mgm_data[[#This Row],[Deptshort_first]])</f>
        <v>TBD_業務部_BD59</v>
      </c>
      <c r="AR17">
        <f>(表格_mgm_data[[#This Row],[預約率_last]]-表格_mgm_data[[#This Row],[預約率_last_min]])/(表格_mgm_data[[#This Row],[預約率_last_max]]-表格_mgm_data[[#This Row],[預約率_last_min]])</f>
        <v>0.69927635976648805</v>
      </c>
      <c r="AS17">
        <f>(表格_mgm_data[[#This Row],[出席率_last]]-表格_mgm_data[[#This Row],[出席率_last_min]])/(表格_mgm_data[[#This Row],[出席率_last_max]]-表格_mgm_data[[#This Row],[出席率_last_min]])</f>
        <v>0.41831543244737174</v>
      </c>
      <c r="AT17">
        <f>(表格_mgm_data[[#This Row],[成交率_last]]-表格_mgm_data[[#This Row],[成交率_last_min]])/(表格_mgm_data[[#This Row],[成交率_last_max]]-表格_mgm_data[[#This Row],[成交率_last_min]])</f>
        <v>5.7568135164721077E-2</v>
      </c>
      <c r="AU17">
        <f>(表格_mgm_data[[#This Row],[綁定率_last]]-表格_mgm_data[[#This Row],[綁定率_last_min]])/(表格_mgm_data[[#This Row],[綁定率_last_max]]-表格_mgm_data[[#This Row],[綁定率_last_min]])</f>
        <v>0.69927635976648805</v>
      </c>
      <c r="AV17">
        <f>(表格_mgm_data[[#This Row],[達成率_last]]-表格_mgm_data[[#This Row],[達成率_last_min]])/(表格_mgm_data[[#This Row],[達成率_last_max]]-表格_mgm_data[[#This Row],[達成率_last_min]])</f>
        <v>0.19626914731639525</v>
      </c>
    </row>
    <row r="18" spans="1:48" x14ac:dyDescent="0.25">
      <c r="A18" t="s">
        <v>41</v>
      </c>
      <c r="B18">
        <v>0.92307692307599998</v>
      </c>
      <c r="C18">
        <v>0.58333333333299997</v>
      </c>
      <c r="D18">
        <v>0</v>
      </c>
      <c r="E18">
        <v>0.92307692307599998</v>
      </c>
      <c r="F18">
        <v>0</v>
      </c>
      <c r="G18">
        <v>13</v>
      </c>
      <c r="H18">
        <v>0.89830508474500004</v>
      </c>
      <c r="I18">
        <v>0.61320754716899994</v>
      </c>
      <c r="J18">
        <v>0.138461</v>
      </c>
      <c r="K18">
        <v>0.89830508474500004</v>
      </c>
      <c r="L18">
        <v>0.75499099999999997</v>
      </c>
      <c r="M18">
        <v>118</v>
      </c>
      <c r="N18">
        <v>1</v>
      </c>
      <c r="O18">
        <v>0.26315789473599999</v>
      </c>
      <c r="P18">
        <v>0</v>
      </c>
      <c r="Q18">
        <v>0</v>
      </c>
      <c r="R18">
        <v>0.26315789473599999</v>
      </c>
      <c r="S18">
        <v>0</v>
      </c>
      <c r="T18">
        <v>1</v>
      </c>
      <c r="U18">
        <v>1</v>
      </c>
      <c r="V18">
        <v>1</v>
      </c>
      <c r="W18">
        <v>1</v>
      </c>
      <c r="X18">
        <v>2.3977110000000001</v>
      </c>
      <c r="Y18">
        <v>1</v>
      </c>
      <c r="Z18">
        <v>0.17170111287699999</v>
      </c>
      <c r="AA18">
        <v>0.53968253968199997</v>
      </c>
      <c r="AB18">
        <v>0.117647</v>
      </c>
      <c r="AC18">
        <v>0.17170111287699999</v>
      </c>
      <c r="AD18">
        <v>0.42554700000000001</v>
      </c>
      <c r="AE18">
        <v>0.944444444444</v>
      </c>
      <c r="AF18">
        <v>1</v>
      </c>
      <c r="AG18">
        <v>0.66666599999999998</v>
      </c>
      <c r="AH18">
        <v>0.944444444444</v>
      </c>
      <c r="AI18">
        <v>2.7741790000000002</v>
      </c>
      <c r="AK18" t="str">
        <f>IF(ISERROR(表格_mgm_data[[#This Row],[Deptshort_first]]),"",表格_mgm_data[[#This Row],[Deptshort_first]])</f>
        <v>TBD_業務部_BD6</v>
      </c>
      <c r="AL18">
        <f>(表格_mgm_data[[#This Row],[預約率]]-表格_mgm_data[[#This Row],[預約率_min]])/(表格_mgm_data[[#This Row],[預約率_max]]-表格_mgm_data[[#This Row],[預約率_min]])</f>
        <v>0.89560439560326233</v>
      </c>
      <c r="AM18">
        <f>(表格_mgm_data[[#This Row],[出席率]]-表格_mgm_data[[#This Row],[出席率_min]])/(表格_mgm_data[[#This Row],[出席率_max]]-表格_mgm_data[[#This Row],[出席率_min]])</f>
        <v>0.58333333333299997</v>
      </c>
      <c r="AN18">
        <f>(表格_mgm_data[[#This Row],[成交率]]-表格_mgm_data[[#This Row],[成交率_min]])/(表格_mgm_data[[#This Row],[成交率_max]]-表格_mgm_data[[#This Row],[成交率_min]])</f>
        <v>0</v>
      </c>
      <c r="AO18">
        <f>(表格_mgm_data[[#This Row],[綁定率]]-表格_mgm_data[[#This Row],[綁定率_min]])/(表格_mgm_data[[#This Row],[綁定率_max]]-表格_mgm_data[[#This Row],[綁定率_min]])</f>
        <v>0.89560439560326233</v>
      </c>
      <c r="AP18">
        <f>(表格_mgm_data[[#This Row],[達成率]]-表格_mgm_data[[#This Row],[達成率_min]])/(表格_mgm_data[[#This Row],[達成率_max]]-表格_mgm_data[[#This Row],[達成率_min]])</f>
        <v>0</v>
      </c>
      <c r="AQ18" t="str">
        <f>IF(ISERROR(表格_mgm_data[[#This Row],[Deptshort_first]]),"",表格_mgm_data[[#This Row],[Deptshort_first]])</f>
        <v>TBD_業務部_BD6</v>
      </c>
      <c r="AR18">
        <f>(表格_mgm_data[[#This Row],[預約率_last]]-表格_mgm_data[[#This Row],[預約率_last_min]])/(表格_mgm_data[[#This Row],[預約率_last_max]]-表格_mgm_data[[#This Row],[預約率_last_min]])</f>
        <v>0.94029148125363082</v>
      </c>
      <c r="AS18">
        <f>(表格_mgm_data[[#This Row],[出席率_last]]-表格_mgm_data[[#This Row],[出席率_last_min]])/(表格_mgm_data[[#This Row],[出席率_last_max]]-表格_mgm_data[[#This Row],[出席率_last_min]])</f>
        <v>0.15972674040260576</v>
      </c>
      <c r="AT18">
        <f>(表格_mgm_data[[#This Row],[成交率_last]]-表格_mgm_data[[#This Row],[成交率_last_min]])/(表格_mgm_data[[#This Row],[成交率_last_max]]-表格_mgm_data[[#This Row],[成交率_last_min]])</f>
        <v>3.7911256258890864E-2</v>
      </c>
      <c r="AU18">
        <f>(表格_mgm_data[[#This Row],[綁定率_last]]-表格_mgm_data[[#This Row],[綁定率_last_min]])/(表格_mgm_data[[#This Row],[綁定率_last_max]]-表格_mgm_data[[#This Row],[綁定率_last_min]])</f>
        <v>0.94029148125363082</v>
      </c>
      <c r="AV18">
        <f>(表格_mgm_data[[#This Row],[達成率_last]]-表格_mgm_data[[#This Row],[達成率_last_min]])/(表格_mgm_data[[#This Row],[達成率_last_max]]-表格_mgm_data[[#This Row],[達成率_last_min]])</f>
        <v>0.14027059156138549</v>
      </c>
    </row>
    <row r="19" spans="1:48" x14ac:dyDescent="0.25">
      <c r="A19" t="s">
        <v>42</v>
      </c>
      <c r="B19">
        <v>0.5</v>
      </c>
      <c r="C19">
        <v>0</v>
      </c>
      <c r="D19">
        <v>0</v>
      </c>
      <c r="E19">
        <v>0.5</v>
      </c>
      <c r="F19">
        <v>0</v>
      </c>
      <c r="G19">
        <v>2</v>
      </c>
      <c r="H19">
        <v>0.30769230769200001</v>
      </c>
      <c r="I19">
        <v>0.75</v>
      </c>
      <c r="J19">
        <v>0.66666599999999998</v>
      </c>
      <c r="K19">
        <v>0.30769230769200001</v>
      </c>
      <c r="L19">
        <v>0.88827800000000001</v>
      </c>
      <c r="M19">
        <v>13</v>
      </c>
      <c r="N19">
        <v>1</v>
      </c>
      <c r="O19">
        <v>0.26315789473599999</v>
      </c>
      <c r="P19">
        <v>0</v>
      </c>
      <c r="Q19">
        <v>0</v>
      </c>
      <c r="R19">
        <v>0.26315789473599999</v>
      </c>
      <c r="S19">
        <v>0</v>
      </c>
      <c r="T19">
        <v>1</v>
      </c>
      <c r="U19">
        <v>1</v>
      </c>
      <c r="V19">
        <v>1</v>
      </c>
      <c r="W19">
        <v>1</v>
      </c>
      <c r="X19">
        <v>2.3977110000000001</v>
      </c>
      <c r="Y19">
        <v>1</v>
      </c>
      <c r="Z19">
        <v>0.17170111287699999</v>
      </c>
      <c r="AA19">
        <v>0.53968253968199997</v>
      </c>
      <c r="AB19">
        <v>0.117647</v>
      </c>
      <c r="AC19">
        <v>0.17170111287699999</v>
      </c>
      <c r="AD19">
        <v>0.42554700000000001</v>
      </c>
      <c r="AE19">
        <v>0.944444444444</v>
      </c>
      <c r="AF19">
        <v>1</v>
      </c>
      <c r="AG19">
        <v>0.66666599999999998</v>
      </c>
      <c r="AH19">
        <v>0.944444444444</v>
      </c>
      <c r="AI19">
        <v>2.7741790000000002</v>
      </c>
      <c r="AK19" t="str">
        <f>IF(ISERROR(表格_mgm_data[[#This Row],[Deptshort_first]]),"",表格_mgm_data[[#This Row],[Deptshort_first]])</f>
        <v>TBD_業務部_BD65</v>
      </c>
      <c r="AL19">
        <f>(表格_mgm_data[[#This Row],[預約率]]-表格_mgm_data[[#This Row],[預約率_min]])/(表格_mgm_data[[#This Row],[預約率_max]]-表格_mgm_data[[#This Row],[預約率_min]])</f>
        <v>0.321428571429347</v>
      </c>
      <c r="AM19">
        <f>(表格_mgm_data[[#This Row],[出席率]]-表格_mgm_data[[#This Row],[出席率_min]])/(表格_mgm_data[[#This Row],[出席率_max]]-表格_mgm_data[[#This Row],[出席率_min]])</f>
        <v>0</v>
      </c>
      <c r="AN19">
        <f>(表格_mgm_data[[#This Row],[成交率]]-表格_mgm_data[[#This Row],[成交率_min]])/(表格_mgm_data[[#This Row],[成交率_max]]-表格_mgm_data[[#This Row],[成交率_min]])</f>
        <v>0</v>
      </c>
      <c r="AO19">
        <f>(表格_mgm_data[[#This Row],[綁定率]]-表格_mgm_data[[#This Row],[綁定率_min]])/(表格_mgm_data[[#This Row],[綁定率_max]]-表格_mgm_data[[#This Row],[綁定率_min]])</f>
        <v>0.321428571429347</v>
      </c>
      <c r="AP19">
        <f>(表格_mgm_data[[#This Row],[達成率]]-表格_mgm_data[[#This Row],[達成率_min]])/(表格_mgm_data[[#This Row],[達成率_max]]-表格_mgm_data[[#This Row],[達成率_min]])</f>
        <v>0</v>
      </c>
      <c r="AQ19" t="str">
        <f>IF(ISERROR(表格_mgm_data[[#This Row],[Deptshort_first]]),"",表格_mgm_data[[#This Row],[Deptshort_first]])</f>
        <v>TBD_業務部_BD65</v>
      </c>
      <c r="AR19">
        <f>(表格_mgm_data[[#This Row],[預約率_last]]-表格_mgm_data[[#This Row],[預約率_last_min]])/(表格_mgm_data[[#This Row],[預約率_last_max]]-表格_mgm_data[[#This Row],[預約率_last_min]])</f>
        <v>0.17598494773061529</v>
      </c>
      <c r="AS19">
        <f>(表格_mgm_data[[#This Row],[出席率_last]]-表格_mgm_data[[#This Row],[出席率_last_min]])/(表格_mgm_data[[#This Row],[出席率_last_max]]-表格_mgm_data[[#This Row],[出席率_last_min]])</f>
        <v>0.45689655172477472</v>
      </c>
      <c r="AT19">
        <f>(表格_mgm_data[[#This Row],[成交率_last]]-表格_mgm_data[[#This Row],[成交率_last_min]])/(表格_mgm_data[[#This Row],[成交率_last_max]]-表格_mgm_data[[#This Row],[成交率_last_min]])</f>
        <v>1</v>
      </c>
      <c r="AU19">
        <f>(表格_mgm_data[[#This Row],[綁定率_last]]-表格_mgm_data[[#This Row],[綁定率_last_min]])/(表格_mgm_data[[#This Row],[綁定率_last_max]]-表格_mgm_data[[#This Row],[綁定率_last_min]])</f>
        <v>0.17598494773061529</v>
      </c>
      <c r="AV19">
        <f>(表格_mgm_data[[#This Row],[達成率_last]]-表格_mgm_data[[#This Row],[達成率_last_min]])/(表格_mgm_data[[#This Row],[達成率_last_max]]-表格_mgm_data[[#This Row],[達成率_last_min]])</f>
        <v>0.19702150017542125</v>
      </c>
    </row>
    <row r="20" spans="1:48" x14ac:dyDescent="0.25">
      <c r="A20" t="s">
        <v>43</v>
      </c>
      <c r="B20">
        <v>1</v>
      </c>
      <c r="C20">
        <v>0</v>
      </c>
      <c r="D20">
        <v>0</v>
      </c>
      <c r="E20">
        <v>1</v>
      </c>
      <c r="F20">
        <v>0</v>
      </c>
      <c r="G20">
        <v>2</v>
      </c>
      <c r="H20">
        <v>0.944444444444</v>
      </c>
      <c r="I20">
        <v>0.88235294117600005</v>
      </c>
      <c r="J20">
        <v>0.2</v>
      </c>
      <c r="K20">
        <v>0.944444444444</v>
      </c>
      <c r="L20">
        <v>1.094754</v>
      </c>
      <c r="M20">
        <v>18</v>
      </c>
      <c r="N20">
        <v>1</v>
      </c>
      <c r="O20">
        <v>0.26315789473599999</v>
      </c>
      <c r="P20">
        <v>0</v>
      </c>
      <c r="Q20">
        <v>0</v>
      </c>
      <c r="R20">
        <v>0.26315789473599999</v>
      </c>
      <c r="S20">
        <v>0</v>
      </c>
      <c r="T20">
        <v>1</v>
      </c>
      <c r="U20">
        <v>1</v>
      </c>
      <c r="V20">
        <v>1</v>
      </c>
      <c r="W20">
        <v>1</v>
      </c>
      <c r="X20">
        <v>2.3977110000000001</v>
      </c>
      <c r="Y20">
        <v>1</v>
      </c>
      <c r="Z20">
        <v>0.17170111287699999</v>
      </c>
      <c r="AA20">
        <v>0.53968253968199997</v>
      </c>
      <c r="AB20">
        <v>0.117647</v>
      </c>
      <c r="AC20">
        <v>0.17170111287699999</v>
      </c>
      <c r="AD20">
        <v>0.42554700000000001</v>
      </c>
      <c r="AE20">
        <v>0.944444444444</v>
      </c>
      <c r="AF20">
        <v>1</v>
      </c>
      <c r="AG20">
        <v>0.66666599999999998</v>
      </c>
      <c r="AH20">
        <v>0.944444444444</v>
      </c>
      <c r="AI20">
        <v>2.7741790000000002</v>
      </c>
      <c r="AK20" t="str">
        <f>IF(ISERROR(表格_mgm_data[[#This Row],[Deptshort_first]]),"",表格_mgm_data[[#This Row],[Deptshort_first]])</f>
        <v>TBD_業務部_BD7</v>
      </c>
      <c r="AL20">
        <f>(表格_mgm_data[[#This Row],[預約率]]-表格_mgm_data[[#This Row],[預約率_min]])/(表格_mgm_data[[#This Row],[預約率_max]]-表格_mgm_data[[#This Row],[預約率_min]])</f>
        <v>1</v>
      </c>
      <c r="AM20">
        <f>(表格_mgm_data[[#This Row],[出席率]]-表格_mgm_data[[#This Row],[出席率_min]])/(表格_mgm_data[[#This Row],[出席率_max]]-表格_mgm_data[[#This Row],[出席率_min]])</f>
        <v>0</v>
      </c>
      <c r="AN20">
        <f>(表格_mgm_data[[#This Row],[成交率]]-表格_mgm_data[[#This Row],[成交率_min]])/(表格_mgm_data[[#This Row],[成交率_max]]-表格_mgm_data[[#This Row],[成交率_min]])</f>
        <v>0</v>
      </c>
      <c r="AO20">
        <f>(表格_mgm_data[[#This Row],[綁定率]]-表格_mgm_data[[#This Row],[綁定率_min]])/(表格_mgm_data[[#This Row],[綁定率_max]]-表格_mgm_data[[#This Row],[綁定率_min]])</f>
        <v>1</v>
      </c>
      <c r="AP20">
        <f>(表格_mgm_data[[#This Row],[達成率]]-表格_mgm_data[[#This Row],[達成率_min]])/(表格_mgm_data[[#This Row],[達成率_max]]-表格_mgm_data[[#This Row],[達成率_min]])</f>
        <v>0</v>
      </c>
      <c r="AQ20" t="str">
        <f>IF(ISERROR(表格_mgm_data[[#This Row],[Deptshort_first]]),"",表格_mgm_data[[#This Row],[Deptshort_first]])</f>
        <v>TBD_業務部_BD7</v>
      </c>
      <c r="AR20">
        <f>(表格_mgm_data[[#This Row],[預約率_last]]-表格_mgm_data[[#This Row],[預約率_last_min]])/(表格_mgm_data[[#This Row],[預約率_last_max]]-表格_mgm_data[[#This Row],[預約率_last_min]])</f>
        <v>1</v>
      </c>
      <c r="AS20">
        <f>(表格_mgm_data[[#This Row],[出席率_last]]-表格_mgm_data[[#This Row],[出席率_last_min]])/(表格_mgm_data[[#This Row],[出席率_last_max]]-表格_mgm_data[[#This Row],[出席率_last_min]])</f>
        <v>0.74442190669298947</v>
      </c>
      <c r="AT20">
        <f>(表格_mgm_data[[#This Row],[成交率_last]]-表格_mgm_data[[#This Row],[成交率_last_min]])/(表格_mgm_data[[#This Row],[成交率_last_max]]-表格_mgm_data[[#This Row],[成交率_last_min]])</f>
        <v>0.15000027321458825</v>
      </c>
      <c r="AU20">
        <f>(表格_mgm_data[[#This Row],[綁定率_last]]-表格_mgm_data[[#This Row],[綁定率_last_min]])/(表格_mgm_data[[#This Row],[綁定率_last_max]]-表格_mgm_data[[#This Row],[綁定率_last_min]])</f>
        <v>1</v>
      </c>
      <c r="AV20">
        <f>(表格_mgm_data[[#This Row],[達成率_last]]-表格_mgm_data[[#This Row],[達成率_last_min]])/(表格_mgm_data[[#This Row],[達成率_last_max]]-表格_mgm_data[[#This Row],[達成率_last_min]])</f>
        <v>0.28493480460114651</v>
      </c>
    </row>
    <row r="21" spans="1:48" x14ac:dyDescent="0.25">
      <c r="A21" t="s">
        <v>44</v>
      </c>
      <c r="B21">
        <v>0.9</v>
      </c>
      <c r="C21">
        <v>0.81481481481399998</v>
      </c>
      <c r="D21">
        <v>0.13636300000000001</v>
      </c>
      <c r="E21">
        <v>0.9</v>
      </c>
      <c r="F21">
        <v>1.293825</v>
      </c>
      <c r="G21">
        <v>30</v>
      </c>
      <c r="H21">
        <v>0.25613079019000001</v>
      </c>
      <c r="I21">
        <v>0.787234042553</v>
      </c>
      <c r="J21">
        <v>0.162162</v>
      </c>
      <c r="K21">
        <v>0.25613079019000001</v>
      </c>
      <c r="L21">
        <v>0.55836699999999995</v>
      </c>
      <c r="M21">
        <v>367</v>
      </c>
      <c r="N21">
        <v>1</v>
      </c>
      <c r="O21">
        <v>0.26315789473599999</v>
      </c>
      <c r="P21">
        <v>0</v>
      </c>
      <c r="Q21">
        <v>0</v>
      </c>
      <c r="R21">
        <v>0.26315789473599999</v>
      </c>
      <c r="S21">
        <v>0</v>
      </c>
      <c r="T21">
        <v>1</v>
      </c>
      <c r="U21">
        <v>1</v>
      </c>
      <c r="V21">
        <v>1</v>
      </c>
      <c r="W21">
        <v>1</v>
      </c>
      <c r="X21">
        <v>2.3977110000000001</v>
      </c>
      <c r="Y21">
        <v>1</v>
      </c>
      <c r="Z21">
        <v>0.17170111287699999</v>
      </c>
      <c r="AA21">
        <v>0.53968253968199997</v>
      </c>
      <c r="AB21">
        <v>0.117647</v>
      </c>
      <c r="AC21">
        <v>0.17170111287699999</v>
      </c>
      <c r="AD21">
        <v>0.42554700000000001</v>
      </c>
      <c r="AE21">
        <v>0.944444444444</v>
      </c>
      <c r="AF21">
        <v>1</v>
      </c>
      <c r="AG21">
        <v>0.66666599999999998</v>
      </c>
      <c r="AH21">
        <v>0.944444444444</v>
      </c>
      <c r="AI21">
        <v>2.7741790000000002</v>
      </c>
      <c r="AK21" t="str">
        <f>IF(ISERROR(表格_mgm_data[[#This Row],[Deptshort_first]]),"",表格_mgm_data[[#This Row],[Deptshort_first]])</f>
        <v>TBD_業務部_BD9</v>
      </c>
      <c r="AL21">
        <f>(表格_mgm_data[[#This Row],[預約率]]-表格_mgm_data[[#This Row],[預約率_min]])/(表格_mgm_data[[#This Row],[預約率_max]]-表格_mgm_data[[#This Row],[預約率_min]])</f>
        <v>0.86428571428586953</v>
      </c>
      <c r="AM21">
        <f>(表格_mgm_data[[#This Row],[出席率]]-表格_mgm_data[[#This Row],[出席率_min]])/(表格_mgm_data[[#This Row],[出席率_max]]-表格_mgm_data[[#This Row],[出席率_min]])</f>
        <v>0.81481481481399998</v>
      </c>
      <c r="AN21">
        <f>(表格_mgm_data[[#This Row],[成交率]]-表格_mgm_data[[#This Row],[成交率_min]])/(表格_mgm_data[[#This Row],[成交率_max]]-表格_mgm_data[[#This Row],[成交率_min]])</f>
        <v>0.13636300000000001</v>
      </c>
      <c r="AO21">
        <f>(表格_mgm_data[[#This Row],[綁定率]]-表格_mgm_data[[#This Row],[綁定率_min]])/(表格_mgm_data[[#This Row],[綁定率_max]]-表格_mgm_data[[#This Row],[綁定率_min]])</f>
        <v>0.86428571428586953</v>
      </c>
      <c r="AP21">
        <f>(表格_mgm_data[[#This Row],[達成率]]-表格_mgm_data[[#This Row],[達成率_min]])/(表格_mgm_data[[#This Row],[達成率_max]]-表格_mgm_data[[#This Row],[達成率_min]])</f>
        <v>0.53960840151294298</v>
      </c>
      <c r="AQ21" t="str">
        <f>IF(ISERROR(表格_mgm_data[[#This Row],[Deptshort_first]]),"",表格_mgm_data[[#This Row],[Deptshort_first]])</f>
        <v>TBD_業務部_BD9</v>
      </c>
      <c r="AR21">
        <f>(表格_mgm_data[[#This Row],[預約率_last]]-表格_mgm_data[[#This Row],[預約率_last_min]])/(表格_mgm_data[[#This Row],[預約率_last_max]]-表格_mgm_data[[#This Row],[預約率_last_min]])</f>
        <v>0.10925966470883693</v>
      </c>
      <c r="AS21">
        <f>(表格_mgm_data[[#This Row],[出席率_last]]-表格_mgm_data[[#This Row],[出席率_last_min]])/(表格_mgm_data[[#This Row],[出席率_last_max]]-表格_mgm_data[[#This Row],[出席率_last_min]])</f>
        <v>0.53778429933981775</v>
      </c>
      <c r="AT21">
        <f>(表格_mgm_data[[#This Row],[成交率_last]]-表格_mgm_data[[#This Row],[成交率_last_min]])/(表格_mgm_data[[#This Row],[成交率_last_max]]-表格_mgm_data[[#This Row],[成交率_last_min]])</f>
        <v>8.1080982625373624E-2</v>
      </c>
      <c r="AU21">
        <f>(表格_mgm_data[[#This Row],[綁定率_last]]-表格_mgm_data[[#This Row],[綁定率_last_min]])/(表格_mgm_data[[#This Row],[綁定率_last_max]]-表格_mgm_data[[#This Row],[綁定率_last_min]])</f>
        <v>0.10925966470883693</v>
      </c>
      <c r="AV21">
        <f>(表格_mgm_data[[#This Row],[達成率_last]]-表格_mgm_data[[#This Row],[達成率_last_min]])/(表格_mgm_data[[#This Row],[達成率_last_max]]-表格_mgm_data[[#This Row],[達成率_last_min]])</f>
        <v>5.6552069460009027E-2</v>
      </c>
    </row>
    <row r="22" spans="1:48" x14ac:dyDescent="0.25">
      <c r="AK22" t="str">
        <f>IF(ISERROR(表格_mgm_data[[#This Row],[Deptshort_first]]),"",表格_mgm_data[[#This Row],[Deptshort_first]])</f>
        <v/>
      </c>
      <c r="AL22" t="e">
        <f>(表格_mgm_data[[#This Row],[預約率]]-表格_mgm_data[[#This Row],[預約率_min]])/(表格_mgm_data[[#This Row],[預約率_max]]-表格_mgm_data[[#This Row],[預約率_min]])</f>
        <v>#VALUE!</v>
      </c>
      <c r="AM22" t="e">
        <f>(表格_mgm_data[[#This Row],[出席率]]-表格_mgm_data[[#This Row],[出席率_min]])/(表格_mgm_data[[#This Row],[出席率_max]]-表格_mgm_data[[#This Row],[出席率_min]])</f>
        <v>#VALUE!</v>
      </c>
      <c r="AN22" t="e">
        <f>(表格_mgm_data[[#This Row],[成交率]]-表格_mgm_data[[#This Row],[成交率_min]])/(表格_mgm_data[[#This Row],[成交率_max]]-表格_mgm_data[[#This Row],[成交率_min]])</f>
        <v>#VALUE!</v>
      </c>
      <c r="AO22" t="e">
        <f>(表格_mgm_data[[#This Row],[綁定率]]-表格_mgm_data[[#This Row],[綁定率_min]])/(表格_mgm_data[[#This Row],[綁定率_max]]-表格_mgm_data[[#This Row],[綁定率_min]])</f>
        <v>#VALUE!</v>
      </c>
      <c r="AP22" t="e">
        <f>(表格_mgm_data[[#This Row],[達成率]]-表格_mgm_data[[#This Row],[達成率_min]])/(表格_mgm_data[[#This Row],[達成率_max]]-表格_mgm_data[[#This Row],[達成率_min]])</f>
        <v>#VALUE!</v>
      </c>
      <c r="AQ22" t="str">
        <f>IF(ISERROR(表格_mgm_data[[#This Row],[Deptshort_first]]),"",表格_mgm_data[[#This Row],[Deptshort_first]])</f>
        <v/>
      </c>
      <c r="AR22" t="e">
        <f>(表格_mgm_data[[#This Row],[預約率_last]]-表格_mgm_data[[#This Row],[預約率_last_min]])/(表格_mgm_data[[#This Row],[預約率_last_max]]-表格_mgm_data[[#This Row],[預約率_last_min]])</f>
        <v>#VALUE!</v>
      </c>
      <c r="AS22" t="e">
        <f>(表格_mgm_data[[#This Row],[出席率_last]]-表格_mgm_data[[#This Row],[出席率_last_min]])/(表格_mgm_data[[#This Row],[出席率_last_max]]-表格_mgm_data[[#This Row],[出席率_last_min]])</f>
        <v>#VALUE!</v>
      </c>
      <c r="AT22" t="e">
        <f>(表格_mgm_data[[#This Row],[成交率_last]]-表格_mgm_data[[#This Row],[成交率_last_min]])/(表格_mgm_data[[#This Row],[成交率_last_max]]-表格_mgm_data[[#This Row],[成交率_last_min]])</f>
        <v>#VALUE!</v>
      </c>
      <c r="AU22" t="e">
        <f>(表格_mgm_data[[#This Row],[綁定率_last]]-表格_mgm_data[[#This Row],[綁定率_last_min]])/(表格_mgm_data[[#This Row],[綁定率_last_max]]-表格_mgm_data[[#This Row],[綁定率_last_min]])</f>
        <v>#VALUE!</v>
      </c>
      <c r="AV22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3" spans="1:48" x14ac:dyDescent="0.25">
      <c r="AK23" t="str">
        <f>IF(ISERROR(表格_mgm_data[[#This Row],[Deptshort_first]]),"",表格_mgm_data[[#This Row],[Deptshort_first]])</f>
        <v/>
      </c>
      <c r="AL23" t="e">
        <f>(表格_mgm_data[[#This Row],[預約率]]-表格_mgm_data[[#This Row],[預約率_min]])/(表格_mgm_data[[#This Row],[預約率_max]]-表格_mgm_data[[#This Row],[預約率_min]])</f>
        <v>#VALUE!</v>
      </c>
      <c r="AM23" t="e">
        <f>(表格_mgm_data[[#This Row],[出席率]]-表格_mgm_data[[#This Row],[出席率_min]])/(表格_mgm_data[[#This Row],[出席率_max]]-表格_mgm_data[[#This Row],[出席率_min]])</f>
        <v>#VALUE!</v>
      </c>
      <c r="AN23" t="e">
        <f>(表格_mgm_data[[#This Row],[成交率]]-表格_mgm_data[[#This Row],[成交率_min]])/(表格_mgm_data[[#This Row],[成交率_max]]-表格_mgm_data[[#This Row],[成交率_min]])</f>
        <v>#VALUE!</v>
      </c>
      <c r="AO23" t="e">
        <f>(表格_mgm_data[[#This Row],[綁定率]]-表格_mgm_data[[#This Row],[綁定率_min]])/(表格_mgm_data[[#This Row],[綁定率_max]]-表格_mgm_data[[#This Row],[綁定率_min]])</f>
        <v>#VALUE!</v>
      </c>
      <c r="AP23" t="e">
        <f>(表格_mgm_data[[#This Row],[達成率]]-表格_mgm_data[[#This Row],[達成率_min]])/(表格_mgm_data[[#This Row],[達成率_max]]-表格_mgm_data[[#This Row],[達成率_min]])</f>
        <v>#VALUE!</v>
      </c>
      <c r="AQ23" t="str">
        <f>IF(ISERROR(表格_mgm_data[[#This Row],[Deptshort_first]]),"",表格_mgm_data[[#This Row],[Deptshort_first]])</f>
        <v/>
      </c>
      <c r="AR23" t="e">
        <f>(表格_mgm_data[[#This Row],[預約率_last]]-表格_mgm_data[[#This Row],[預約率_last_min]])/(表格_mgm_data[[#This Row],[預約率_last_max]]-表格_mgm_data[[#This Row],[預約率_last_min]])</f>
        <v>#VALUE!</v>
      </c>
      <c r="AS23" t="e">
        <f>(表格_mgm_data[[#This Row],[出席率_last]]-表格_mgm_data[[#This Row],[出席率_last_min]])/(表格_mgm_data[[#This Row],[出席率_last_max]]-表格_mgm_data[[#This Row],[出席率_last_min]])</f>
        <v>#VALUE!</v>
      </c>
      <c r="AT23" t="e">
        <f>(表格_mgm_data[[#This Row],[成交率_last]]-表格_mgm_data[[#This Row],[成交率_last_min]])/(表格_mgm_data[[#This Row],[成交率_last_max]]-表格_mgm_data[[#This Row],[成交率_last_min]])</f>
        <v>#VALUE!</v>
      </c>
      <c r="AU23" t="e">
        <f>(表格_mgm_data[[#This Row],[綁定率_last]]-表格_mgm_data[[#This Row],[綁定率_last_min]])/(表格_mgm_data[[#This Row],[綁定率_last_max]]-表格_mgm_data[[#This Row],[綁定率_last_min]])</f>
        <v>#VALUE!</v>
      </c>
      <c r="AV23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4" spans="1:48" x14ac:dyDescent="0.25">
      <c r="AK24" t="str">
        <f>IF(ISERROR(表格_mgm_data[[#This Row],[Deptshort_first]]),"",表格_mgm_data[[#This Row],[Deptshort_first]])</f>
        <v/>
      </c>
      <c r="AL24" t="e">
        <f>(表格_mgm_data[[#This Row],[預約率]]-表格_mgm_data[[#This Row],[預約率_min]])/(表格_mgm_data[[#This Row],[預約率_max]]-表格_mgm_data[[#This Row],[預約率_min]])</f>
        <v>#VALUE!</v>
      </c>
      <c r="AM24" t="e">
        <f>(表格_mgm_data[[#This Row],[出席率]]-表格_mgm_data[[#This Row],[出席率_min]])/(表格_mgm_data[[#This Row],[出席率_max]]-表格_mgm_data[[#This Row],[出席率_min]])</f>
        <v>#VALUE!</v>
      </c>
      <c r="AN24" t="e">
        <f>(表格_mgm_data[[#This Row],[成交率]]-表格_mgm_data[[#This Row],[成交率_min]])/(表格_mgm_data[[#This Row],[成交率_max]]-表格_mgm_data[[#This Row],[成交率_min]])</f>
        <v>#VALUE!</v>
      </c>
      <c r="AO24" t="e">
        <f>(表格_mgm_data[[#This Row],[綁定率]]-表格_mgm_data[[#This Row],[綁定率_min]])/(表格_mgm_data[[#This Row],[綁定率_max]]-表格_mgm_data[[#This Row],[綁定率_min]])</f>
        <v>#VALUE!</v>
      </c>
      <c r="AP24" t="e">
        <f>(表格_mgm_data[[#This Row],[達成率]]-表格_mgm_data[[#This Row],[達成率_min]])/(表格_mgm_data[[#This Row],[達成率_max]]-表格_mgm_data[[#This Row],[達成率_min]])</f>
        <v>#VALUE!</v>
      </c>
      <c r="AQ24" t="str">
        <f>IF(ISERROR(表格_mgm_data[[#This Row],[Deptshort_first]]),"",表格_mgm_data[[#This Row],[Deptshort_first]])</f>
        <v/>
      </c>
      <c r="AR24" t="e">
        <f>(表格_mgm_data[[#This Row],[預約率_last]]-表格_mgm_data[[#This Row],[預約率_last_min]])/(表格_mgm_data[[#This Row],[預約率_last_max]]-表格_mgm_data[[#This Row],[預約率_last_min]])</f>
        <v>#VALUE!</v>
      </c>
      <c r="AS24" t="e">
        <f>(表格_mgm_data[[#This Row],[出席率_last]]-表格_mgm_data[[#This Row],[出席率_last_min]])/(表格_mgm_data[[#This Row],[出席率_last_max]]-表格_mgm_data[[#This Row],[出席率_last_min]])</f>
        <v>#VALUE!</v>
      </c>
      <c r="AT24" t="e">
        <f>(表格_mgm_data[[#This Row],[成交率_last]]-表格_mgm_data[[#This Row],[成交率_last_min]])/(表格_mgm_data[[#This Row],[成交率_last_max]]-表格_mgm_data[[#This Row],[成交率_last_min]])</f>
        <v>#VALUE!</v>
      </c>
      <c r="AU24" t="e">
        <f>(表格_mgm_data[[#This Row],[綁定率_last]]-表格_mgm_data[[#This Row],[綁定率_last_min]])/(表格_mgm_data[[#This Row],[綁定率_last_max]]-表格_mgm_data[[#This Row],[綁定率_last_min]])</f>
        <v>#VALUE!</v>
      </c>
      <c r="AV24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5" spans="1:48" x14ac:dyDescent="0.25">
      <c r="AK25" t="str">
        <f>IF(ISERROR(表格_mgm_data[[#This Row],[Deptshort_first]]),"",表格_mgm_data[[#This Row],[Deptshort_first]])</f>
        <v/>
      </c>
      <c r="AL25" t="e">
        <f>(表格_mgm_data[[#This Row],[預約率]]-表格_mgm_data[[#This Row],[預約率_min]])/(表格_mgm_data[[#This Row],[預約率_max]]-表格_mgm_data[[#This Row],[預約率_min]])</f>
        <v>#VALUE!</v>
      </c>
      <c r="AM25" t="e">
        <f>(表格_mgm_data[[#This Row],[出席率]]-表格_mgm_data[[#This Row],[出席率_min]])/(表格_mgm_data[[#This Row],[出席率_max]]-表格_mgm_data[[#This Row],[出席率_min]])</f>
        <v>#VALUE!</v>
      </c>
      <c r="AN25" t="e">
        <f>(表格_mgm_data[[#This Row],[成交率]]-表格_mgm_data[[#This Row],[成交率_min]])/(表格_mgm_data[[#This Row],[成交率_max]]-表格_mgm_data[[#This Row],[成交率_min]])</f>
        <v>#VALUE!</v>
      </c>
      <c r="AO25" t="e">
        <f>(表格_mgm_data[[#This Row],[綁定率]]-表格_mgm_data[[#This Row],[綁定率_min]])/(表格_mgm_data[[#This Row],[綁定率_max]]-表格_mgm_data[[#This Row],[綁定率_min]])</f>
        <v>#VALUE!</v>
      </c>
      <c r="AP25" t="e">
        <f>(表格_mgm_data[[#This Row],[達成率]]-表格_mgm_data[[#This Row],[達成率_min]])/(表格_mgm_data[[#This Row],[達成率_max]]-表格_mgm_data[[#This Row],[達成率_min]])</f>
        <v>#VALUE!</v>
      </c>
      <c r="AQ25" t="str">
        <f>IF(ISERROR(表格_mgm_data[[#This Row],[Deptshort_first]]),"",表格_mgm_data[[#This Row],[Deptshort_first]])</f>
        <v/>
      </c>
      <c r="AR25" t="e">
        <f>(表格_mgm_data[[#This Row],[預約率_last]]-表格_mgm_data[[#This Row],[預約率_last_min]])/(表格_mgm_data[[#This Row],[預約率_last_max]]-表格_mgm_data[[#This Row],[預約率_last_min]])</f>
        <v>#VALUE!</v>
      </c>
      <c r="AS25" t="e">
        <f>(表格_mgm_data[[#This Row],[出席率_last]]-表格_mgm_data[[#This Row],[出席率_last_min]])/(表格_mgm_data[[#This Row],[出席率_last_max]]-表格_mgm_data[[#This Row],[出席率_last_min]])</f>
        <v>#VALUE!</v>
      </c>
      <c r="AT25" t="e">
        <f>(表格_mgm_data[[#This Row],[成交率_last]]-表格_mgm_data[[#This Row],[成交率_last_min]])/(表格_mgm_data[[#This Row],[成交率_last_max]]-表格_mgm_data[[#This Row],[成交率_last_min]])</f>
        <v>#VALUE!</v>
      </c>
      <c r="AU25" t="e">
        <f>(表格_mgm_data[[#This Row],[綁定率_last]]-表格_mgm_data[[#This Row],[綁定率_last_min]])/(表格_mgm_data[[#This Row],[綁定率_last_max]]-表格_mgm_data[[#This Row],[綁定率_last_min]])</f>
        <v>#VALUE!</v>
      </c>
      <c r="AV25" t="e">
        <f>(表格_mgm_data[[#This Row],[達成率_last]]-表格_mgm_data[[#This Row],[達成率_last_min]])/(表格_mgm_data[[#This Row],[達成率_last_max]]-表格_mgm_data[[#This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L10" sqref="AL10"/>
    </sheetView>
  </sheetViews>
  <sheetFormatPr defaultRowHeight="16.5" x14ac:dyDescent="0.25"/>
  <cols>
    <col min="1" max="1" width="18.75" customWidth="1"/>
    <col min="2" max="6" width="12.75" customWidth="1"/>
    <col min="7" max="7" width="10.125" customWidth="1"/>
    <col min="8" max="13" width="14.625" customWidth="1"/>
    <col min="14" max="14" width="9.5" bestFit="1" customWidth="1"/>
    <col min="15" max="19" width="14.875" customWidth="1"/>
    <col min="20" max="24" width="15.25" customWidth="1"/>
    <col min="25" max="25" width="10.62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83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84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85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2.5495750708E-2</v>
      </c>
      <c r="C2">
        <v>0.291005291005</v>
      </c>
      <c r="D2">
        <v>7.2727272726999997E-2</v>
      </c>
      <c r="E2">
        <v>2.5495750708E-2</v>
      </c>
      <c r="F2">
        <v>0.36824580518631511</v>
      </c>
      <c r="G2">
        <v>483</v>
      </c>
      <c r="H2">
        <v>2.4434846893E-2</v>
      </c>
      <c r="I2">
        <v>0.343585237258</v>
      </c>
      <c r="J2">
        <v>0.13554987212200001</v>
      </c>
      <c r="K2">
        <v>2.4434846893E-2</v>
      </c>
      <c r="L2">
        <v>0.81134741838838953</v>
      </c>
      <c r="M2">
        <v>2705</v>
      </c>
      <c r="N2" t="s">
        <v>83</v>
      </c>
      <c r="O2">
        <v>0</v>
      </c>
      <c r="P2">
        <v>0</v>
      </c>
      <c r="Q2">
        <v>0</v>
      </c>
      <c r="R2">
        <v>0</v>
      </c>
      <c r="S2">
        <v>0</v>
      </c>
      <c r="T2">
        <v>4.7678795482999997E-2</v>
      </c>
      <c r="U2">
        <v>0.75</v>
      </c>
      <c r="V2">
        <v>0.28571428571399998</v>
      </c>
      <c r="W2">
        <v>4.7678795482999997E-2</v>
      </c>
      <c r="X2">
        <v>2.780555555555555</v>
      </c>
      <c r="Y2" t="s">
        <v>83</v>
      </c>
      <c r="Z2">
        <v>0</v>
      </c>
      <c r="AA2">
        <v>0</v>
      </c>
      <c r="AB2">
        <v>0</v>
      </c>
      <c r="AC2">
        <v>0</v>
      </c>
      <c r="AD2">
        <v>0</v>
      </c>
      <c r="AE2">
        <v>3.6094400739999997E-2</v>
      </c>
      <c r="AF2">
        <v>0.52</v>
      </c>
      <c r="AG2">
        <v>1</v>
      </c>
      <c r="AH2">
        <v>3.6094400739999997E-2</v>
      </c>
      <c r="AI2">
        <v>1.86020618556701</v>
      </c>
      <c r="AK2" t="str">
        <f>IF(ISERROR(表格_closed_data[[#This Row],[Deptshort_first]]),"",表格_closed_data[[#This Row],[Deptshort_first]])</f>
        <v>mean</v>
      </c>
      <c r="AL2">
        <f>(表格_closed_data[[#This Row],[預約率]]-表格_closed_data[[#This Row],[預約率_min]])/(表格_closed_data[[#This Row],[預約率_max]]-表格_closed_data[[#This Row],[預約率_min]])</f>
        <v>0.53473982406058429</v>
      </c>
      <c r="AM2">
        <f>(表格_closed_data[[#This Row],[出席率]]-表格_closed_data[[#This Row],[出席率_min]])/(表格_closed_data[[#This Row],[出席率_max]]-表格_closed_data[[#This Row],[出席率_min]])</f>
        <v>0.38800705467333335</v>
      </c>
      <c r="AN2">
        <f>(表格_closed_data[[#This Row],[成交率]]-表格_closed_data[[#This Row],[成交率_min]])/(表格_closed_data[[#This Row],[成交率_max]]-表格_closed_data[[#This Row],[成交率_min]])</f>
        <v>0.25454545454475458</v>
      </c>
      <c r="AO2">
        <f>(表格_closed_data[[#This Row],[綁定率]]-表格_closed_data[[#This Row],[綁定率_min]])/(表格_closed_data[[#This Row],[綁定率_max]]-表格_closed_data[[#This Row],[綁定率_min]])</f>
        <v>0.53473982406058429</v>
      </c>
      <c r="AP2">
        <f>(表格_closed_data[[#This Row],[達成率]]-表格_closed_data[[#This Row],[達成率_min]])/(表格_closed_data[[#This Row],[達成率_max]]-表格_closed_data[[#This Row],[達成率_min]])</f>
        <v>0.13243605381326021</v>
      </c>
      <c r="AQ2" t="str">
        <f>IF(ISERROR(表格_closed_data[[#This Row],[Deptshort_first]]),"",表格_closed_data[[#This Row],[Deptshort_first]])</f>
        <v>mean</v>
      </c>
      <c r="AR2">
        <f>(表格_closed_data[[#This Row],[預約率_last]]-表格_closed_data[[#This Row],[預約率_last_min]])/(表格_closed_data[[#This Row],[預約率_last_max]]-表格_closed_data[[#This Row],[預約率_last_min]])</f>
        <v>0.6769705658507077</v>
      </c>
      <c r="AS2">
        <f>(表格_closed_data[[#This Row],[出席率_last]]-表格_closed_data[[#This Row],[出席率_last_min]])/(表格_closed_data[[#This Row],[出席率_last_max]]-表格_closed_data[[#This Row],[出席率_last_min]])</f>
        <v>0.66074084088076923</v>
      </c>
      <c r="AT2">
        <f>(表格_closed_data[[#This Row],[成交率_last]]-表格_closed_data[[#This Row],[成交率_last_min]])/(表格_closed_data[[#This Row],[成交率_last_max]]-表格_closed_data[[#This Row],[成交率_last_min]])</f>
        <v>0.13554987212200001</v>
      </c>
      <c r="AU2">
        <f>(表格_closed_data[[#This Row],[綁定率_last]]-表格_closed_data[[#This Row],[綁定率_last_min]])/(表格_closed_data[[#This Row],[綁定率_last_max]]-表格_closed_data[[#This Row],[綁定率_last_min]])</f>
        <v>0.6769705658507077</v>
      </c>
      <c r="AV2">
        <f>(表格_closed_data[[#This Row],[達成率_last]]-表格_closed_data[[#This Row],[達成率_last_min]])/(表格_closed_data[[#This Row],[達成率_last_max]]-表格_closed_data[[#This Row],[達成率_last_min]])</f>
        <v>0.43615994005582909</v>
      </c>
      <c r="AX2" s="2" t="s">
        <v>18</v>
      </c>
      <c r="AY2">
        <f>VLOOKUP(戰力表!$C$1,closed_this!$AK2:$AP25,2,FALSE)</f>
        <v>0</v>
      </c>
      <c r="AZ2">
        <f>VLOOKUP(戰力表!$C$1,closed_this!$AK2:$AP25,3,FALSE)</f>
        <v>0</v>
      </c>
      <c r="BA2">
        <f>VLOOKUP(戰力表!$C$1,closed_this!$AK2:$AP25,4,FALSE)</f>
        <v>0</v>
      </c>
      <c r="BB2">
        <f>VLOOKUP(戰力表!$C$1,closed_this!$AK2:$AP25,5,FALSE)</f>
        <v>0</v>
      </c>
      <c r="BC2">
        <f>VLOOKUP(戰力表!$C$1,closed_this!$AK2:$AP25,6,FALSE)</f>
        <v>0</v>
      </c>
    </row>
    <row r="3" spans="1:55" x14ac:dyDescent="0.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94</v>
      </c>
      <c r="H3">
        <v>9.1743119259999999E-3</v>
      </c>
      <c r="I3">
        <v>0</v>
      </c>
      <c r="J3">
        <v>0</v>
      </c>
      <c r="K3">
        <v>9.1743119259999999E-3</v>
      </c>
      <c r="L3">
        <v>0</v>
      </c>
      <c r="M3">
        <v>109</v>
      </c>
      <c r="N3" t="s">
        <v>83</v>
      </c>
      <c r="O3">
        <v>0</v>
      </c>
      <c r="P3">
        <v>0</v>
      </c>
      <c r="Q3">
        <v>0</v>
      </c>
      <c r="R3">
        <v>0</v>
      </c>
      <c r="S3">
        <v>0</v>
      </c>
      <c r="T3">
        <v>4.7678795482999997E-2</v>
      </c>
      <c r="U3">
        <v>0.75</v>
      </c>
      <c r="V3">
        <v>0.28571428571399998</v>
      </c>
      <c r="W3">
        <v>4.7678795482999997E-2</v>
      </c>
      <c r="X3">
        <v>2.780555555555555</v>
      </c>
      <c r="Y3" t="s">
        <v>83</v>
      </c>
      <c r="Z3">
        <v>0</v>
      </c>
      <c r="AA3">
        <v>0</v>
      </c>
      <c r="AB3">
        <v>0</v>
      </c>
      <c r="AC3">
        <v>0</v>
      </c>
      <c r="AD3">
        <v>0</v>
      </c>
      <c r="AE3">
        <v>3.6094400739999997E-2</v>
      </c>
      <c r="AF3">
        <v>0.52</v>
      </c>
      <c r="AG3">
        <v>1</v>
      </c>
      <c r="AH3">
        <v>3.6094400739999997E-2</v>
      </c>
      <c r="AI3">
        <v>1.86020618556701</v>
      </c>
      <c r="AK3" t="str">
        <f>IF(ISERROR(表格_closed_data[[#This Row],[Deptshort_first]]),"",表格_closed_data[[#This Row],[Deptshort_first]])</f>
        <v>TBD_業務部_BD1</v>
      </c>
      <c r="AL3">
        <f>(表格_closed_data[[#This Row],[預約率]]-表格_closed_data[[#This Row],[預約率_min]])/(表格_closed_data[[#This Row],[預約率_max]]-表格_closed_data[[#This Row],[預約率_min]])</f>
        <v>0</v>
      </c>
      <c r="AM3">
        <f>(表格_closed_data[[#This Row],[出席率]]-表格_closed_data[[#This Row],[出席率_min]])/(表格_closed_data[[#This Row],[出席率_max]]-表格_closed_data[[#This Row],[出席率_min]])</f>
        <v>0</v>
      </c>
      <c r="AN3">
        <f>(表格_closed_data[[#This Row],[成交率]]-表格_closed_data[[#This Row],[成交率_min]])/(表格_closed_data[[#This Row],[成交率_max]]-表格_closed_data[[#This Row],[成交率_min]])</f>
        <v>0</v>
      </c>
      <c r="AO3">
        <f>(表格_closed_data[[#This Row],[綁定率]]-表格_closed_data[[#This Row],[綁定率_min]])/(表格_closed_data[[#This Row],[綁定率_max]]-表格_closed_data[[#This Row],[綁定率_min]])</f>
        <v>0</v>
      </c>
      <c r="AP3">
        <f>(表格_closed_data[[#This Row],[達成率]]-表格_closed_data[[#This Row],[達成率_min]])/(表格_closed_data[[#This Row],[達成率_max]]-表格_closed_data[[#This Row],[達成率_min]])</f>
        <v>0</v>
      </c>
      <c r="AQ3" t="str">
        <f>IF(ISERROR(表格_closed_data[[#This Row],[Deptshort_first]]),"",表格_closed_data[[#This Row],[Deptshort_first]])</f>
        <v>TBD_業務部_BD1</v>
      </c>
      <c r="AR3">
        <f>(表格_closed_data[[#This Row],[預約率_last]]-表格_closed_data[[#This Row],[預約率_last_min]])/(表格_closed_data[[#This Row],[預約率_last_max]]-表格_closed_data[[#This Row],[預約率_last_min]])</f>
        <v>0.25417548810646912</v>
      </c>
      <c r="AS3">
        <f>(表格_closed_data[[#This Row],[出席率_last]]-表格_closed_data[[#This Row],[出席率_last_min]])/(表格_closed_data[[#This Row],[出席率_last_max]]-表格_closed_data[[#This Row],[出席率_last_min]])</f>
        <v>0</v>
      </c>
      <c r="AT3">
        <f>(表格_closed_data[[#This Row],[成交率_last]]-表格_closed_data[[#This Row],[成交率_last_min]])/(表格_closed_data[[#This Row],[成交率_last_max]]-表格_closed_data[[#This Row],[成交率_last_min]])</f>
        <v>0</v>
      </c>
      <c r="AU3">
        <f>(表格_closed_data[[#This Row],[綁定率_last]]-表格_closed_data[[#This Row],[綁定率_last_min]])/(表格_closed_data[[#This Row],[綁定率_last_max]]-表格_closed_data[[#This Row],[綁定率_last_min]])</f>
        <v>0.25417548810646912</v>
      </c>
      <c r="AV3">
        <f>(表格_closed_data[[#This Row],[達成率_last]]-表格_closed_data[[#This Row],[達成率_last_min]])/(表格_closed_data[[#This Row],[達成率_last_max]]-表格_closed_data[[#This Row],[達成率_last_min]])</f>
        <v>0</v>
      </c>
      <c r="AX3" s="2" t="s">
        <v>19</v>
      </c>
      <c r="AY3">
        <f>VLOOKUP(戰力表!$C$1,closed_this!$AQ2:$AV25,2,FALSE)</f>
        <v>0.25417548810646912</v>
      </c>
      <c r="AZ3">
        <f>VLOOKUP(戰力表!$C$1,closed_this!$AQ2:$AV25,3,FALSE)</f>
        <v>0</v>
      </c>
      <c r="BA3">
        <f>VLOOKUP(戰力表!$C$1,closed_this!$AQ2:$AV25,4,FALSE)</f>
        <v>0</v>
      </c>
      <c r="BB3">
        <f>VLOOKUP(戰力表!$C$1,closed_this!$AQ2:$AV25,5,FALSE)</f>
        <v>0.25417548810646912</v>
      </c>
      <c r="BC3">
        <f>VLOOKUP(戰力表!$C$1,closed_this!$AQ2:$AV25,6,FALSE)</f>
        <v>0</v>
      </c>
    </row>
    <row r="4" spans="1:55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4</v>
      </c>
      <c r="H4">
        <v>1.8041237113E-2</v>
      </c>
      <c r="I4">
        <v>0.14285714285699999</v>
      </c>
      <c r="J4">
        <v>1</v>
      </c>
      <c r="K4">
        <v>1.8041237113E-2</v>
      </c>
      <c r="L4">
        <v>1.86020618556701</v>
      </c>
      <c r="M4">
        <v>388</v>
      </c>
      <c r="N4" t="s">
        <v>83</v>
      </c>
      <c r="O4">
        <v>0</v>
      </c>
      <c r="P4">
        <v>0</v>
      </c>
      <c r="Q4">
        <v>0</v>
      </c>
      <c r="R4">
        <v>0</v>
      </c>
      <c r="S4">
        <v>0</v>
      </c>
      <c r="T4">
        <v>4.7678795482999997E-2</v>
      </c>
      <c r="U4">
        <v>0.75</v>
      </c>
      <c r="V4">
        <v>0.28571428571399998</v>
      </c>
      <c r="W4">
        <v>4.7678795482999997E-2</v>
      </c>
      <c r="X4">
        <v>2.780555555555555</v>
      </c>
      <c r="Y4" t="s">
        <v>83</v>
      </c>
      <c r="Z4">
        <v>0</v>
      </c>
      <c r="AA4">
        <v>0</v>
      </c>
      <c r="AB4">
        <v>0</v>
      </c>
      <c r="AC4">
        <v>0</v>
      </c>
      <c r="AD4">
        <v>0</v>
      </c>
      <c r="AE4">
        <v>3.6094400739999997E-2</v>
      </c>
      <c r="AF4">
        <v>0.52</v>
      </c>
      <c r="AG4">
        <v>1</v>
      </c>
      <c r="AH4">
        <v>3.6094400739999997E-2</v>
      </c>
      <c r="AI4">
        <v>1.86020618556701</v>
      </c>
      <c r="AK4" t="str">
        <f>IF(ISERROR(表格_closed_data[[#This Row],[Deptshort_first]]),"",表格_closed_data[[#This Row],[Deptshort_first]])</f>
        <v>TBD_業務部_BD11</v>
      </c>
      <c r="AL4">
        <f>(表格_closed_data[[#This Row],[預約率]]-表格_closed_data[[#This Row],[預約率_min]])/(表格_closed_data[[#This Row],[預約率_max]]-表格_closed_data[[#This Row],[預約率_min]])</f>
        <v>0</v>
      </c>
      <c r="AM4">
        <f>(表格_closed_data[[#This Row],[出席率]]-表格_closed_data[[#This Row],[出席率_min]])/(表格_closed_data[[#This Row],[出席率_max]]-表格_closed_data[[#This Row],[出席率_min]])</f>
        <v>0</v>
      </c>
      <c r="AN4">
        <f>(表格_closed_data[[#This Row],[成交率]]-表格_closed_data[[#This Row],[成交率_min]])/(表格_closed_data[[#This Row],[成交率_max]]-表格_closed_data[[#This Row],[成交率_min]])</f>
        <v>0</v>
      </c>
      <c r="AO4">
        <f>(表格_closed_data[[#This Row],[綁定率]]-表格_closed_data[[#This Row],[綁定率_min]])/(表格_closed_data[[#This Row],[綁定率_max]]-表格_closed_data[[#This Row],[綁定率_min]])</f>
        <v>0</v>
      </c>
      <c r="AP4">
        <f>(表格_closed_data[[#This Row],[達成率]]-表格_closed_data[[#This Row],[達成率_min]])/(表格_closed_data[[#This Row],[達成率_max]]-表格_closed_data[[#This Row],[達成率_min]])</f>
        <v>0</v>
      </c>
      <c r="AQ4" t="str">
        <f>IF(ISERROR(表格_closed_data[[#This Row],[Deptshort_first]]),"",表格_closed_data[[#This Row],[Deptshort_first]])</f>
        <v>TBD_業務部_BD11</v>
      </c>
      <c r="AR4">
        <f>(表格_closed_data[[#This Row],[預約率_last]]-表格_closed_data[[#This Row],[預約率_last_min]])/(表格_closed_data[[#This Row],[預約率_last_max]]-表格_closed_data[[#This Row],[預約率_last_min]])</f>
        <v>0.49983478720029306</v>
      </c>
      <c r="AS4">
        <f>(表格_closed_data[[#This Row],[出席率_last]]-表格_closed_data[[#This Row],[出席率_last_min]])/(表格_closed_data[[#This Row],[出席率_last_max]]-表格_closed_data[[#This Row],[出席率_last_min]])</f>
        <v>0.27472527472499997</v>
      </c>
      <c r="AT4">
        <f>(表格_closed_data[[#This Row],[成交率_last]]-表格_closed_data[[#This Row],[成交率_last_min]])/(表格_closed_data[[#This Row],[成交率_last_max]]-表格_closed_data[[#This Row],[成交率_last_min]])</f>
        <v>1</v>
      </c>
      <c r="AU4">
        <f>(表格_closed_data[[#This Row],[綁定率_last]]-表格_closed_data[[#This Row],[綁定率_last_min]])/(表格_closed_data[[#This Row],[綁定率_last_max]]-表格_closed_data[[#This Row],[綁定率_last_min]])</f>
        <v>0.49983478720029306</v>
      </c>
      <c r="AV4">
        <f>(表格_closed_data[[#This Row],[達成率_last]]-表格_closed_data[[#This Row],[達成率_last_min]])/(表格_closed_data[[#This Row],[達成率_last_max]]-表格_closed_data[[#This Row],[達成率_last_min]])</f>
        <v>1</v>
      </c>
      <c r="AX4" s="2" t="s">
        <v>20</v>
      </c>
      <c r="AY4">
        <f>AL2</f>
        <v>0.53473982406058429</v>
      </c>
      <c r="AZ4">
        <f t="shared" ref="AZ4:BC4" si="0">AM2</f>
        <v>0.38800705467333335</v>
      </c>
      <c r="BA4">
        <f t="shared" si="0"/>
        <v>0.25454545454475458</v>
      </c>
      <c r="BB4">
        <f t="shared" si="0"/>
        <v>0.53473982406058429</v>
      </c>
      <c r="BC4">
        <f t="shared" si="0"/>
        <v>0.13243605381326021</v>
      </c>
    </row>
    <row r="5" spans="1:55" x14ac:dyDescent="0.25">
      <c r="A5" t="s">
        <v>28</v>
      </c>
      <c r="B5">
        <v>1.7391304347000001E-2</v>
      </c>
      <c r="C5">
        <v>0.444444444444</v>
      </c>
      <c r="D5">
        <v>0</v>
      </c>
      <c r="E5">
        <v>1.7391304347000001E-2</v>
      </c>
      <c r="F5">
        <v>0</v>
      </c>
      <c r="G5">
        <v>805</v>
      </c>
      <c r="H5">
        <v>2.3719165085E-2</v>
      </c>
      <c r="I5">
        <v>0.268292682926</v>
      </c>
      <c r="J5">
        <v>9.0909090908999998E-2</v>
      </c>
      <c r="K5">
        <v>2.3719165085E-2</v>
      </c>
      <c r="L5">
        <v>0.2215370018975332</v>
      </c>
      <c r="M5">
        <v>2108</v>
      </c>
      <c r="N5" t="s">
        <v>83</v>
      </c>
      <c r="O5">
        <v>0</v>
      </c>
      <c r="P5">
        <v>0</v>
      </c>
      <c r="Q5">
        <v>0</v>
      </c>
      <c r="R5">
        <v>0</v>
      </c>
      <c r="S5">
        <v>0</v>
      </c>
      <c r="T5">
        <v>4.7678795482999997E-2</v>
      </c>
      <c r="U5">
        <v>0.75</v>
      </c>
      <c r="V5">
        <v>0.28571428571399998</v>
      </c>
      <c r="W5">
        <v>4.7678795482999997E-2</v>
      </c>
      <c r="X5">
        <v>2.780555555555555</v>
      </c>
      <c r="Y5" t="s">
        <v>83</v>
      </c>
      <c r="Z5">
        <v>0</v>
      </c>
      <c r="AA5">
        <v>0</v>
      </c>
      <c r="AB5">
        <v>0</v>
      </c>
      <c r="AC5">
        <v>0</v>
      </c>
      <c r="AD5">
        <v>0</v>
      </c>
      <c r="AE5">
        <v>3.6094400739999997E-2</v>
      </c>
      <c r="AF5">
        <v>0.52</v>
      </c>
      <c r="AG5">
        <v>1</v>
      </c>
      <c r="AH5">
        <v>3.6094400739999997E-2</v>
      </c>
      <c r="AI5">
        <v>1.86020618556701</v>
      </c>
      <c r="AK5" t="str">
        <f>IF(ISERROR(表格_closed_data[[#This Row],[Deptshort_first]]),"",表格_closed_data[[#This Row],[Deptshort_first]])</f>
        <v>TBD_業務部_BD15</v>
      </c>
      <c r="AL5">
        <f>(表格_closed_data[[#This Row],[預約率]]-表格_closed_data[[#This Row],[預約率_min]])/(表格_closed_data[[#This Row],[預約率_max]]-表格_closed_data[[#This Row],[預約率_min]])</f>
        <v>0.36475972538360196</v>
      </c>
      <c r="AM5">
        <f>(表格_closed_data[[#This Row],[出席率]]-表格_closed_data[[#This Row],[出席率_min]])/(表格_closed_data[[#This Row],[出席率_max]]-表格_closed_data[[#This Row],[出席率_min]])</f>
        <v>0.59259259259200003</v>
      </c>
      <c r="AN5">
        <f>(表格_closed_data[[#This Row],[成交率]]-表格_closed_data[[#This Row],[成交率_min]])/(表格_closed_data[[#This Row],[成交率_max]]-表格_closed_data[[#This Row],[成交率_min]])</f>
        <v>0</v>
      </c>
      <c r="AO5">
        <f>(表格_closed_data[[#This Row],[綁定率]]-表格_closed_data[[#This Row],[綁定率_min]])/(表格_closed_data[[#This Row],[綁定率_max]]-表格_closed_data[[#This Row],[綁定率_min]])</f>
        <v>0.36475972538360196</v>
      </c>
      <c r="AP5">
        <f>(表格_closed_data[[#This Row],[達成率]]-表格_closed_data[[#This Row],[達成率_min]])/(表格_closed_data[[#This Row],[達成率_max]]-表格_closed_data[[#This Row],[達成率_min]])</f>
        <v>0</v>
      </c>
      <c r="AQ5" t="str">
        <f>IF(ISERROR(表格_closed_data[[#This Row],[Deptshort_first]]),"",表格_closed_data[[#This Row],[Deptshort_first]])</f>
        <v>TBD_業務部_BD15</v>
      </c>
      <c r="AR5">
        <f>(表格_closed_data[[#This Row],[預約率_last]]-表格_closed_data[[#This Row],[預約率_last_min]])/(表格_closed_data[[#This Row],[預約率_last_max]]-表格_closed_data[[#This Row],[預約率_last_min]])</f>
        <v>0.65714250960577114</v>
      </c>
      <c r="AS5">
        <f>(表格_closed_data[[#This Row],[出席率_last]]-表格_closed_data[[#This Row],[出席率_last_min]])/(表格_closed_data[[#This Row],[出席率_last_max]]-表格_closed_data[[#This Row],[出席率_last_min]])</f>
        <v>0.51594746716538464</v>
      </c>
      <c r="AT5">
        <f>(表格_closed_data[[#This Row],[成交率_last]]-表格_closed_data[[#This Row],[成交率_last_min]])/(表格_closed_data[[#This Row],[成交率_last_max]]-表格_closed_data[[#This Row],[成交率_last_min]])</f>
        <v>9.0909090908999998E-2</v>
      </c>
      <c r="AU5">
        <f>(表格_closed_data[[#This Row],[綁定率_last]]-表格_closed_data[[#This Row],[綁定率_last_min]])/(表格_closed_data[[#This Row],[綁定率_last_max]]-表格_closed_data[[#This Row],[綁定率_last_min]])</f>
        <v>0.65714250960577114</v>
      </c>
      <c r="AV5">
        <f>(表格_closed_data[[#This Row],[達成率_last]]-表格_closed_data[[#This Row],[達成率_last_min]])/(表格_closed_data[[#This Row],[達成率_last_max]]-表格_closed_data[[#This Row],[達成率_last_min]])</f>
        <v>0.11909271327898871</v>
      </c>
    </row>
    <row r="6" spans="1:55" x14ac:dyDescent="0.25">
      <c r="A6" t="s">
        <v>29</v>
      </c>
      <c r="B6">
        <v>4.6511627905999997E-2</v>
      </c>
      <c r="C6">
        <v>0</v>
      </c>
      <c r="D6">
        <v>0</v>
      </c>
      <c r="E6">
        <v>4.6511627905999997E-2</v>
      </c>
      <c r="F6">
        <v>0</v>
      </c>
      <c r="G6">
        <v>43</v>
      </c>
      <c r="H6">
        <v>2.5498891352000001E-2</v>
      </c>
      <c r="I6">
        <v>0.17391304347799999</v>
      </c>
      <c r="J6">
        <v>0</v>
      </c>
      <c r="K6">
        <v>2.5498891352000001E-2</v>
      </c>
      <c r="L6">
        <v>0</v>
      </c>
      <c r="M6">
        <v>902</v>
      </c>
      <c r="N6" t="s">
        <v>83</v>
      </c>
      <c r="O6">
        <v>0</v>
      </c>
      <c r="P6">
        <v>0</v>
      </c>
      <c r="Q6">
        <v>0</v>
      </c>
      <c r="R6">
        <v>0</v>
      </c>
      <c r="S6">
        <v>0</v>
      </c>
      <c r="T6">
        <v>4.7678795482999997E-2</v>
      </c>
      <c r="U6">
        <v>0.75</v>
      </c>
      <c r="V6">
        <v>0.28571428571399998</v>
      </c>
      <c r="W6">
        <v>4.7678795482999997E-2</v>
      </c>
      <c r="X6">
        <v>2.780555555555555</v>
      </c>
      <c r="Y6" t="s">
        <v>83</v>
      </c>
      <c r="Z6">
        <v>0</v>
      </c>
      <c r="AA6">
        <v>0</v>
      </c>
      <c r="AB6">
        <v>0</v>
      </c>
      <c r="AC6">
        <v>0</v>
      </c>
      <c r="AD6">
        <v>0</v>
      </c>
      <c r="AE6">
        <v>3.6094400739999997E-2</v>
      </c>
      <c r="AF6">
        <v>0.52</v>
      </c>
      <c r="AG6">
        <v>1</v>
      </c>
      <c r="AH6">
        <v>3.6094400739999997E-2</v>
      </c>
      <c r="AI6">
        <v>1.86020618556701</v>
      </c>
      <c r="AK6" t="str">
        <f>IF(ISERROR(表格_closed_data[[#This Row],[Deptshort_first]]),"",表格_closed_data[[#This Row],[Deptshort_first]])</f>
        <v>TBD_業務部_BD16</v>
      </c>
      <c r="AL6">
        <f>(表格_closed_data[[#This Row],[預約率]]-表格_closed_data[[#This Row],[預約率_min]])/(表格_closed_data[[#This Row],[預約率_max]]-表格_closed_data[[#This Row],[預約率_min]])</f>
        <v>0.97552019581920524</v>
      </c>
      <c r="AM6">
        <f>(表格_closed_data[[#This Row],[出席率]]-表格_closed_data[[#This Row],[出席率_min]])/(表格_closed_data[[#This Row],[出席率_max]]-表格_closed_data[[#This Row],[出席率_min]])</f>
        <v>0</v>
      </c>
      <c r="AN6">
        <f>(表格_closed_data[[#This Row],[成交率]]-表格_closed_data[[#This Row],[成交率_min]])/(表格_closed_data[[#This Row],[成交率_max]]-表格_closed_data[[#This Row],[成交率_min]])</f>
        <v>0</v>
      </c>
      <c r="AO6">
        <f>(表格_closed_data[[#This Row],[綁定率]]-表格_closed_data[[#This Row],[綁定率_min]])/(表格_closed_data[[#This Row],[綁定率_max]]-表格_closed_data[[#This Row],[綁定率_min]])</f>
        <v>0.97552019581920524</v>
      </c>
      <c r="AP6">
        <f>(表格_closed_data[[#This Row],[達成率]]-表格_closed_data[[#This Row],[達成率_min]])/(表格_closed_data[[#This Row],[達成率_max]]-表格_closed_data[[#This Row],[達成率_min]])</f>
        <v>0</v>
      </c>
      <c r="AQ6" t="str">
        <f>IF(ISERROR(表格_closed_data[[#This Row],[Deptshort_first]]),"",表格_closed_data[[#This Row],[Deptshort_first]])</f>
        <v>TBD_業務部_BD16</v>
      </c>
      <c r="AR6">
        <f>(表格_closed_data[[#This Row],[預約率_last]]-表格_closed_data[[#This Row],[預約率_last_min]])/(表格_closed_data[[#This Row],[預約率_last_max]]-表格_closed_data[[#This Row],[預約率_last_min]])</f>
        <v>0.70645005400358407</v>
      </c>
      <c r="AS6">
        <f>(表格_closed_data[[#This Row],[出席率_last]]-表格_closed_data[[#This Row],[出席率_last_min]])/(表格_closed_data[[#This Row],[出席率_last_max]]-表格_closed_data[[#This Row],[出席率_last_min]])</f>
        <v>0.33444816053461535</v>
      </c>
      <c r="AT6">
        <f>(表格_closed_data[[#This Row],[成交率_last]]-表格_closed_data[[#This Row],[成交率_last_min]])/(表格_closed_data[[#This Row],[成交率_last_max]]-表格_closed_data[[#This Row],[成交率_last_min]])</f>
        <v>0</v>
      </c>
      <c r="AU6">
        <f>(表格_closed_data[[#This Row],[綁定率_last]]-表格_closed_data[[#This Row],[綁定率_last_min]])/(表格_closed_data[[#This Row],[綁定率_last_max]]-表格_closed_data[[#This Row],[綁定率_last_min]])</f>
        <v>0.70645005400358407</v>
      </c>
      <c r="AV6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7" spans="1:55" x14ac:dyDescent="0.25">
      <c r="A7" t="s">
        <v>30</v>
      </c>
      <c r="B7">
        <v>3.8216560508999999E-2</v>
      </c>
      <c r="C7">
        <v>0.2</v>
      </c>
      <c r="D7">
        <v>0</v>
      </c>
      <c r="E7">
        <v>3.8216560508999999E-2</v>
      </c>
      <c r="F7">
        <v>0</v>
      </c>
      <c r="G7">
        <v>628</v>
      </c>
      <c r="H7">
        <v>2.7357579658000002E-2</v>
      </c>
      <c r="I7">
        <v>0.38157894736800002</v>
      </c>
      <c r="J7">
        <v>0.17241379310300001</v>
      </c>
      <c r="K7">
        <v>2.7357579658000002E-2</v>
      </c>
      <c r="L7">
        <v>1.3059285484390091</v>
      </c>
      <c r="M7">
        <v>3107</v>
      </c>
      <c r="N7" t="s">
        <v>83</v>
      </c>
      <c r="O7">
        <v>0</v>
      </c>
      <c r="P7">
        <v>0</v>
      </c>
      <c r="Q7">
        <v>0</v>
      </c>
      <c r="R7">
        <v>0</v>
      </c>
      <c r="S7">
        <v>0</v>
      </c>
      <c r="T7">
        <v>4.7678795482999997E-2</v>
      </c>
      <c r="U7">
        <v>0.75</v>
      </c>
      <c r="V7">
        <v>0.28571428571399998</v>
      </c>
      <c r="W7">
        <v>4.7678795482999997E-2</v>
      </c>
      <c r="X7">
        <v>2.780555555555555</v>
      </c>
      <c r="Y7" t="s">
        <v>83</v>
      </c>
      <c r="Z7">
        <v>0</v>
      </c>
      <c r="AA7">
        <v>0</v>
      </c>
      <c r="AB7">
        <v>0</v>
      </c>
      <c r="AC7">
        <v>0</v>
      </c>
      <c r="AD7">
        <v>0</v>
      </c>
      <c r="AE7">
        <v>3.6094400739999997E-2</v>
      </c>
      <c r="AF7">
        <v>0.52</v>
      </c>
      <c r="AG7">
        <v>1</v>
      </c>
      <c r="AH7">
        <v>3.6094400739999997E-2</v>
      </c>
      <c r="AI7">
        <v>1.86020618556701</v>
      </c>
      <c r="AK7" t="str">
        <f>IF(ISERROR(表格_closed_data[[#This Row],[Deptshort_first]]),"",表格_closed_data[[#This Row],[Deptshort_first]])</f>
        <v>TBD_業務部_BD17</v>
      </c>
      <c r="AL7">
        <f>(表格_closed_data[[#This Row],[預約率]]-表格_closed_data[[#This Row],[預約率_min]])/(表格_closed_data[[#This Row],[預約率_max]]-表格_closed_data[[#This Row],[預約率_min]])</f>
        <v>0.80154207172927039</v>
      </c>
      <c r="AM7">
        <f>(表格_closed_data[[#This Row],[出席率]]-表格_closed_data[[#This Row],[出席率_min]])/(表格_closed_data[[#This Row],[出席率_max]]-表格_closed_data[[#This Row],[出席率_min]])</f>
        <v>0.26666666666666666</v>
      </c>
      <c r="AN7">
        <f>(表格_closed_data[[#This Row],[成交率]]-表格_closed_data[[#This Row],[成交率_min]])/(表格_closed_data[[#This Row],[成交率_max]]-表格_closed_data[[#This Row],[成交率_min]])</f>
        <v>0</v>
      </c>
      <c r="AO7">
        <f>(表格_closed_data[[#This Row],[綁定率]]-表格_closed_data[[#This Row],[綁定率_min]])/(表格_closed_data[[#This Row],[綁定率_max]]-表格_closed_data[[#This Row],[綁定率_min]])</f>
        <v>0.80154207172927039</v>
      </c>
      <c r="AP7">
        <f>(表格_closed_data[[#This Row],[達成率]]-表格_closed_data[[#This Row],[達成率_min]])/(表格_closed_data[[#This Row],[達成率_max]]-表格_closed_data[[#This Row],[達成率_min]])</f>
        <v>0</v>
      </c>
      <c r="AQ7" t="str">
        <f>IF(ISERROR(表格_closed_data[[#This Row],[Deptshort_first]]),"",表格_closed_data[[#This Row],[Deptshort_first]])</f>
        <v>TBD_業務部_BD17</v>
      </c>
      <c r="AR7">
        <f>(表格_closed_data[[#This Row],[預約率_last]]-表格_closed_data[[#This Row],[預約率_last_min]])/(表格_closed_data[[#This Row],[預約率_last_max]]-表格_closed_data[[#This Row],[預約率_last_min]])</f>
        <v>0.75794525181525441</v>
      </c>
      <c r="AS7">
        <f>(表格_closed_data[[#This Row],[出席率_last]]-表格_closed_data[[#This Row],[出席率_last_min]])/(表格_closed_data[[#This Row],[出席率_last_max]]-表格_closed_data[[#This Row],[出席率_last_min]])</f>
        <v>0.7338056680153846</v>
      </c>
      <c r="AT7">
        <f>(表格_closed_data[[#This Row],[成交率_last]]-表格_closed_data[[#This Row],[成交率_last_min]])/(表格_closed_data[[#This Row],[成交率_last_max]]-表格_closed_data[[#This Row],[成交率_last_min]])</f>
        <v>0.17241379310300001</v>
      </c>
      <c r="AU7">
        <f>(表格_closed_data[[#This Row],[綁定率_last]]-表格_closed_data[[#This Row],[綁定率_last_min]])/(表格_closed_data[[#This Row],[綁定率_last_max]]-表格_closed_data[[#This Row],[綁定率_last_min]])</f>
        <v>0.75794525181525441</v>
      </c>
      <c r="AV7">
        <f>(表格_closed_data[[#This Row],[達成率_last]]-表格_closed_data[[#This Row],[達成率_last_min]])/(表格_closed_data[[#This Row],[達成率_last_max]]-表格_closed_data[[#This Row],[達成率_last_min]])</f>
        <v>0.70203430059068883</v>
      </c>
    </row>
    <row r="8" spans="1:55" x14ac:dyDescent="0.25">
      <c r="A8" t="s">
        <v>31</v>
      </c>
      <c r="B8">
        <v>3.4313725490000002E-2</v>
      </c>
      <c r="C8">
        <v>0.125</v>
      </c>
      <c r="D8">
        <v>0</v>
      </c>
      <c r="E8">
        <v>3.4313725490000002E-2</v>
      </c>
      <c r="F8">
        <v>0</v>
      </c>
      <c r="G8">
        <v>1020</v>
      </c>
      <c r="H8">
        <v>2.9002514667999999E-2</v>
      </c>
      <c r="I8">
        <v>0.25490196078400001</v>
      </c>
      <c r="J8">
        <v>0.25641025640999998</v>
      </c>
      <c r="K8">
        <v>2.9002514667999999E-2</v>
      </c>
      <c r="L8">
        <v>1.455369656328583</v>
      </c>
      <c r="M8">
        <v>5965</v>
      </c>
      <c r="N8" t="s">
        <v>83</v>
      </c>
      <c r="O8">
        <v>0</v>
      </c>
      <c r="P8">
        <v>0</v>
      </c>
      <c r="Q8">
        <v>0</v>
      </c>
      <c r="R8">
        <v>0</v>
      </c>
      <c r="S8">
        <v>0</v>
      </c>
      <c r="T8">
        <v>4.7678795482999997E-2</v>
      </c>
      <c r="U8">
        <v>0.75</v>
      </c>
      <c r="V8">
        <v>0.28571428571399998</v>
      </c>
      <c r="W8">
        <v>4.7678795482999997E-2</v>
      </c>
      <c r="X8">
        <v>2.780555555555555</v>
      </c>
      <c r="Y8" t="s">
        <v>83</v>
      </c>
      <c r="Z8">
        <v>0</v>
      </c>
      <c r="AA8">
        <v>0</v>
      </c>
      <c r="AB8">
        <v>0</v>
      </c>
      <c r="AC8">
        <v>0</v>
      </c>
      <c r="AD8">
        <v>0</v>
      </c>
      <c r="AE8">
        <v>3.6094400739999997E-2</v>
      </c>
      <c r="AF8">
        <v>0.52</v>
      </c>
      <c r="AG8">
        <v>1</v>
      </c>
      <c r="AH8">
        <v>3.6094400739999997E-2</v>
      </c>
      <c r="AI8">
        <v>1.86020618556701</v>
      </c>
      <c r="AK8" t="str">
        <f>IF(ISERROR(表格_closed_data[[#This Row],[Deptshort_first]]),"",表格_closed_data[[#This Row],[Deptshort_first]])</f>
        <v>TBD_業務部_BD18</v>
      </c>
      <c r="AL8">
        <f>(表格_closed_data[[#This Row],[預約率]]-表格_closed_data[[#This Row],[預約率_min]])/(表格_closed_data[[#This Row],[預約率_max]]-表格_closed_data[[#This Row],[預約率_min]])</f>
        <v>0.71968524251487542</v>
      </c>
      <c r="AM8">
        <f>(表格_closed_data[[#This Row],[出席率]]-表格_closed_data[[#This Row],[出席率_min]])/(表格_closed_data[[#This Row],[出席率_max]]-表格_closed_data[[#This Row],[出席率_min]])</f>
        <v>0.16666666666666666</v>
      </c>
      <c r="AN8">
        <f>(表格_closed_data[[#This Row],[成交率]]-表格_closed_data[[#This Row],[成交率_min]])/(表格_closed_data[[#This Row],[成交率_max]]-表格_closed_data[[#This Row],[成交率_min]])</f>
        <v>0</v>
      </c>
      <c r="AO8">
        <f>(表格_closed_data[[#This Row],[綁定率]]-表格_closed_data[[#This Row],[綁定率_min]])/(表格_closed_data[[#This Row],[綁定率_max]]-表格_closed_data[[#This Row],[綁定率_min]])</f>
        <v>0.71968524251487542</v>
      </c>
      <c r="AP8">
        <f>(表格_closed_data[[#This Row],[達成率]]-表格_closed_data[[#This Row],[達成率_min]])/(表格_closed_data[[#This Row],[達成率_max]]-表格_closed_data[[#This Row],[達成率_min]])</f>
        <v>0</v>
      </c>
      <c r="AQ8" t="str">
        <f>IF(ISERROR(表格_closed_data[[#This Row],[Deptshort_first]]),"",表格_closed_data[[#This Row],[Deptshort_first]])</f>
        <v>TBD_業務部_BD18</v>
      </c>
      <c r="AR8">
        <f>(表格_closed_data[[#This Row],[預約率_last]]-表格_closed_data[[#This Row],[預約率_last_min]])/(表格_closed_data[[#This Row],[預約率_last_max]]-表格_closed_data[[#This Row],[預約率_last_min]])</f>
        <v>0.8035183871569106</v>
      </c>
      <c r="AS8">
        <f>(表格_closed_data[[#This Row],[出席率_last]]-表格_closed_data[[#This Row],[出席率_last_min]])/(表格_closed_data[[#This Row],[出席率_last_max]]-表格_closed_data[[#This Row],[出席率_last_min]])</f>
        <v>0.49019607843076923</v>
      </c>
      <c r="AT8">
        <f>(表格_closed_data[[#This Row],[成交率_last]]-表格_closed_data[[#This Row],[成交率_last_min]])/(表格_closed_data[[#This Row],[成交率_last_max]]-表格_closed_data[[#This Row],[成交率_last_min]])</f>
        <v>0.25641025640999998</v>
      </c>
      <c r="AU8">
        <f>(表格_closed_data[[#This Row],[綁定率_last]]-表格_closed_data[[#This Row],[綁定率_last_min]])/(表格_closed_data[[#This Row],[綁定率_last_max]]-表格_closed_data[[#This Row],[綁定率_last_min]])</f>
        <v>0.8035183871569106</v>
      </c>
      <c r="AV8">
        <f>(表格_closed_data[[#This Row],[達成率_last]]-表格_closed_data[[#This Row],[達成率_last_min]])/(表格_closed_data[[#This Row],[達成率_last_max]]-表格_closed_data[[#This Row],[達成率_last_min]])</f>
        <v>0.78237007683369852</v>
      </c>
    </row>
    <row r="9" spans="1:55" x14ac:dyDescent="0.25">
      <c r="A9" t="s">
        <v>32</v>
      </c>
      <c r="B9">
        <v>2.4675324674999999E-2</v>
      </c>
      <c r="C9">
        <v>0.3125</v>
      </c>
      <c r="D9">
        <v>0.2</v>
      </c>
      <c r="E9">
        <v>2.4675324674999999E-2</v>
      </c>
      <c r="F9">
        <v>0.93735064935064938</v>
      </c>
      <c r="G9">
        <v>770</v>
      </c>
      <c r="H9">
        <v>1.6636957813000001E-2</v>
      </c>
      <c r="I9">
        <v>0.4</v>
      </c>
      <c r="J9">
        <v>0.23333333333299999</v>
      </c>
      <c r="K9">
        <v>1.6636957813000001E-2</v>
      </c>
      <c r="L9">
        <v>1.171035848682908</v>
      </c>
      <c r="M9">
        <v>5049</v>
      </c>
      <c r="N9" t="s">
        <v>83</v>
      </c>
      <c r="O9">
        <v>0</v>
      </c>
      <c r="P9">
        <v>0</v>
      </c>
      <c r="Q9">
        <v>0</v>
      </c>
      <c r="R9">
        <v>0</v>
      </c>
      <c r="S9">
        <v>0</v>
      </c>
      <c r="T9">
        <v>4.7678795482999997E-2</v>
      </c>
      <c r="U9">
        <v>0.75</v>
      </c>
      <c r="V9">
        <v>0.28571428571399998</v>
      </c>
      <c r="W9">
        <v>4.7678795482999997E-2</v>
      </c>
      <c r="X9">
        <v>2.780555555555555</v>
      </c>
      <c r="Y9" t="s">
        <v>83</v>
      </c>
      <c r="Z9">
        <v>0</v>
      </c>
      <c r="AA9">
        <v>0</v>
      </c>
      <c r="AB9">
        <v>0</v>
      </c>
      <c r="AC9">
        <v>0</v>
      </c>
      <c r="AD9">
        <v>0</v>
      </c>
      <c r="AE9">
        <v>3.6094400739999997E-2</v>
      </c>
      <c r="AF9">
        <v>0.52</v>
      </c>
      <c r="AG9">
        <v>1</v>
      </c>
      <c r="AH9">
        <v>3.6094400739999997E-2</v>
      </c>
      <c r="AI9">
        <v>1.86020618556701</v>
      </c>
      <c r="AK9" t="str">
        <f>IF(ISERROR(表格_closed_data[[#This Row],[Deptshort_first]]),"",表格_closed_data[[#This Row],[Deptshort_first]])</f>
        <v>TBD_業務部_BD19</v>
      </c>
      <c r="AL9">
        <f>(表格_closed_data[[#This Row],[預約率]]-表格_closed_data[[#This Row],[預約率_min]])/(表格_closed_data[[#This Row],[預約率_max]]-表格_closed_data[[#This Row],[預約率_min]])</f>
        <v>0.5175324675263252</v>
      </c>
      <c r="AM9">
        <f>(表格_closed_data[[#This Row],[出席率]]-表格_closed_data[[#This Row],[出席率_min]])/(表格_closed_data[[#This Row],[出席率_max]]-表格_closed_data[[#This Row],[出席率_min]])</f>
        <v>0.41666666666666669</v>
      </c>
      <c r="AN9">
        <f>(表格_closed_data[[#This Row],[成交率]]-表格_closed_data[[#This Row],[成交率_min]])/(表格_closed_data[[#This Row],[成交率_max]]-表格_closed_data[[#This Row],[成交率_min]])</f>
        <v>0.70000000000070006</v>
      </c>
      <c r="AO9">
        <f>(表格_closed_data[[#This Row],[綁定率]]-表格_closed_data[[#This Row],[綁定率_min]])/(表格_closed_data[[#This Row],[綁定率_max]]-表格_closed_data[[#This Row],[綁定率_min]])</f>
        <v>0.5175324675263252</v>
      </c>
      <c r="AP9">
        <f>(表格_closed_data[[#This Row],[達成率]]-表格_closed_data[[#This Row],[達成率_min]])/(表格_closed_data[[#This Row],[達成率_max]]-表格_closed_data[[#This Row],[達成率_min]])</f>
        <v>0.33710912464159226</v>
      </c>
      <c r="AQ9" t="str">
        <f>IF(ISERROR(表格_closed_data[[#This Row],[Deptshort_first]]),"",表格_closed_data[[#This Row],[Deptshort_first]])</f>
        <v>TBD_業務部_BD19</v>
      </c>
      <c r="AR9">
        <f>(表格_closed_data[[#This Row],[預約率_last]]-表格_closed_data[[#This Row],[預約率_last_min]])/(表格_closed_data[[#This Row],[預約率_last_max]]-表格_closed_data[[#This Row],[預約率_last_min]])</f>
        <v>0.46092904915755645</v>
      </c>
      <c r="AS9">
        <f>(表格_closed_data[[#This Row],[出席率_last]]-表格_closed_data[[#This Row],[出席率_last_min]])/(表格_closed_data[[#This Row],[出席率_last_max]]-表格_closed_data[[#This Row],[出席率_last_min]])</f>
        <v>0.76923076923076927</v>
      </c>
      <c r="AT9">
        <f>(表格_closed_data[[#This Row],[成交率_last]]-表格_closed_data[[#This Row],[成交率_last_min]])/(表格_closed_data[[#This Row],[成交率_last_max]]-表格_closed_data[[#This Row],[成交率_last_min]])</f>
        <v>0.23333333333299999</v>
      </c>
      <c r="AU9">
        <f>(表格_closed_data[[#This Row],[綁定率_last]]-表格_closed_data[[#This Row],[綁定率_last_min]])/(表格_closed_data[[#This Row],[綁定率_last_max]]-表格_closed_data[[#This Row],[綁定率_last_min]])</f>
        <v>0.46092904915755645</v>
      </c>
      <c r="AV9">
        <f>(表格_closed_data[[#This Row],[達成率_last]]-表格_closed_data[[#This Row],[達成率_last_min]])/(表格_closed_data[[#This Row],[達成率_last_max]]-表格_closed_data[[#This Row],[達成率_last_min]])</f>
        <v>0.62951938218932657</v>
      </c>
    </row>
    <row r="10" spans="1:5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69</v>
      </c>
      <c r="H10">
        <v>1.1382113821E-2</v>
      </c>
      <c r="I10">
        <v>0.5</v>
      </c>
      <c r="J10">
        <v>0</v>
      </c>
      <c r="K10">
        <v>1.1382113821E-2</v>
      </c>
      <c r="L10">
        <v>0</v>
      </c>
      <c r="M10">
        <v>615</v>
      </c>
      <c r="N10" t="s">
        <v>83</v>
      </c>
      <c r="O10">
        <v>0</v>
      </c>
      <c r="P10">
        <v>0</v>
      </c>
      <c r="Q10">
        <v>0</v>
      </c>
      <c r="R10">
        <v>0</v>
      </c>
      <c r="S10">
        <v>0</v>
      </c>
      <c r="T10">
        <v>4.7678795482999997E-2</v>
      </c>
      <c r="U10">
        <v>0.75</v>
      </c>
      <c r="V10">
        <v>0.28571428571399998</v>
      </c>
      <c r="W10">
        <v>4.7678795482999997E-2</v>
      </c>
      <c r="X10">
        <v>2.780555555555555</v>
      </c>
      <c r="Y10" t="s">
        <v>83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3.6094400739999997E-2</v>
      </c>
      <c r="AF10">
        <v>0.52</v>
      </c>
      <c r="AG10">
        <v>1</v>
      </c>
      <c r="AH10">
        <v>3.6094400739999997E-2</v>
      </c>
      <c r="AI10">
        <v>1.86020618556701</v>
      </c>
      <c r="AK10" t="str">
        <f>IF(ISERROR(表格_closed_data[[#This Row],[Deptshort_first]]),"",表格_closed_data[[#This Row],[Deptshort_first]])</f>
        <v>TBD_業務部_BD2</v>
      </c>
      <c r="AL10">
        <f>(表格_closed_data[[#This Row],[預約率]]-表格_closed_data[[#This Row],[預約率_min]])/(表格_closed_data[[#This Row],[預約率_max]]-表格_closed_data[[#This Row],[預約率_min]])</f>
        <v>0</v>
      </c>
      <c r="AM10">
        <f>(表格_closed_data[[#This Row],[出席率]]-表格_closed_data[[#This Row],[出席率_min]])/(表格_closed_data[[#This Row],[出席率_max]]-表格_closed_data[[#This Row],[出席率_min]])</f>
        <v>0</v>
      </c>
      <c r="AN10">
        <f>(表格_closed_data[[#This Row],[成交率]]-表格_closed_data[[#This Row],[成交率_min]])/(表格_closed_data[[#This Row],[成交率_max]]-表格_closed_data[[#This Row],[成交率_min]])</f>
        <v>0</v>
      </c>
      <c r="AO10">
        <f>(表格_closed_data[[#This Row],[綁定率]]-表格_closed_data[[#This Row],[綁定率_min]])/(表格_closed_data[[#This Row],[綁定率_max]]-表格_closed_data[[#This Row],[綁定率_min]])</f>
        <v>0</v>
      </c>
      <c r="AP10">
        <f>(表格_closed_data[[#This Row],[達成率]]-表格_closed_data[[#This Row],[達成率_min]])/(表格_closed_data[[#This Row],[達成率_max]]-表格_closed_data[[#This Row],[達成率_min]])</f>
        <v>0</v>
      </c>
      <c r="AQ10" t="str">
        <f>IF(ISERROR(表格_closed_data[[#This Row],[Deptshort_first]]),"",表格_closed_data[[#This Row],[Deptshort_first]])</f>
        <v>TBD_業務部_BD2</v>
      </c>
      <c r="AR10">
        <f>(表格_closed_data[[#This Row],[預約率_last]]-表格_closed_data[[#This Row],[預約率_last_min]])/(表格_closed_data[[#This Row],[預約率_last_max]]-表格_closed_data[[#This Row],[預約率_last_min]])</f>
        <v>0.31534292265964353</v>
      </c>
      <c r="AS10">
        <f>(表格_closed_data[[#This Row],[出席率_last]]-表格_closed_data[[#This Row],[出席率_last_min]])/(表格_closed_data[[#This Row],[出席率_last_max]]-表格_closed_data[[#This Row],[出席率_last_min]])</f>
        <v>0.96153846153846145</v>
      </c>
      <c r="AT10">
        <f>(表格_closed_data[[#This Row],[成交率_last]]-表格_closed_data[[#This Row],[成交率_last_min]])/(表格_closed_data[[#This Row],[成交率_last_max]]-表格_closed_data[[#This Row],[成交率_last_min]])</f>
        <v>0</v>
      </c>
      <c r="AU10">
        <f>(表格_closed_data[[#This Row],[綁定率_last]]-表格_closed_data[[#This Row],[綁定率_last_min]])/(表格_closed_data[[#This Row],[綁定率_last_max]]-表格_closed_data[[#This Row],[綁定率_last_min]])</f>
        <v>0.31534292265964353</v>
      </c>
      <c r="AV1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11" spans="1:55" x14ac:dyDescent="0.25">
      <c r="A11" t="s">
        <v>34</v>
      </c>
      <c r="B11">
        <v>1.9444444444000002E-2</v>
      </c>
      <c r="C11">
        <v>0.53846153846099998</v>
      </c>
      <c r="D11">
        <v>0.28571428571399998</v>
      </c>
      <c r="E11">
        <v>1.9444444444000002E-2</v>
      </c>
      <c r="F11">
        <v>2.780555555555555</v>
      </c>
      <c r="G11">
        <v>720</v>
      </c>
      <c r="H11">
        <v>2.6082552544E-2</v>
      </c>
      <c r="I11">
        <v>0.41237113401999997</v>
      </c>
      <c r="J11">
        <v>0.125</v>
      </c>
      <c r="K11">
        <v>2.6082552544E-2</v>
      </c>
      <c r="L11">
        <v>1.056854899974677</v>
      </c>
      <c r="M11">
        <v>3949</v>
      </c>
      <c r="N11" t="s">
        <v>83</v>
      </c>
      <c r="O11">
        <v>0</v>
      </c>
      <c r="P11">
        <v>0</v>
      </c>
      <c r="Q11">
        <v>0</v>
      </c>
      <c r="R11">
        <v>0</v>
      </c>
      <c r="S11">
        <v>0</v>
      </c>
      <c r="T11">
        <v>4.7678795482999997E-2</v>
      </c>
      <c r="U11">
        <v>0.75</v>
      </c>
      <c r="V11">
        <v>0.28571428571399998</v>
      </c>
      <c r="W11">
        <v>4.7678795482999997E-2</v>
      </c>
      <c r="X11">
        <v>2.780555555555555</v>
      </c>
      <c r="Y11" t="s">
        <v>83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3.6094400739999997E-2</v>
      </c>
      <c r="AF11">
        <v>0.52</v>
      </c>
      <c r="AG11">
        <v>1</v>
      </c>
      <c r="AH11">
        <v>3.6094400739999997E-2</v>
      </c>
      <c r="AI11">
        <v>1.86020618556701</v>
      </c>
      <c r="AK11" t="str">
        <f>IF(ISERROR(表格_closed_data[[#This Row],[Deptshort_first]]),"",表格_closed_data[[#This Row],[Deptshort_first]])</f>
        <v>TBD_業務部_BD20</v>
      </c>
      <c r="AL11">
        <f>(表格_closed_data[[#This Row],[預約率]]-表格_closed_data[[#This Row],[預約率_min]])/(表格_closed_data[[#This Row],[預約率_max]]-表格_closed_data[[#This Row],[預約率_min]])</f>
        <v>0.4078216374181049</v>
      </c>
      <c r="AM11">
        <f>(表格_closed_data[[#This Row],[出席率]]-表格_closed_data[[#This Row],[出席率_min]])/(表格_closed_data[[#This Row],[出席率_max]]-表格_closed_data[[#This Row],[出席率_min]])</f>
        <v>0.71794871794799997</v>
      </c>
      <c r="AN11">
        <f>(表格_closed_data[[#This Row],[成交率]]-表格_closed_data[[#This Row],[成交率_min]])/(表格_closed_data[[#This Row],[成交率_max]]-表格_closed_data[[#This Row],[成交率_min]])</f>
        <v>1</v>
      </c>
      <c r="AO11">
        <f>(表格_closed_data[[#This Row],[綁定率]]-表格_closed_data[[#This Row],[綁定率_min]])/(表格_closed_data[[#This Row],[綁定率_max]]-表格_closed_data[[#This Row],[綁定率_min]])</f>
        <v>0.4078216374181049</v>
      </c>
      <c r="AP11">
        <f>(表格_closed_data[[#This Row],[達成率]]-表格_closed_data[[#This Row],[達成率_min]])/(表格_closed_data[[#This Row],[達成率_max]]-表格_closed_data[[#This Row],[達成率_min]])</f>
        <v>1</v>
      </c>
      <c r="AQ11" t="str">
        <f>IF(ISERROR(表格_closed_data[[#This Row],[Deptshort_first]]),"",表格_closed_data[[#This Row],[Deptshort_first]])</f>
        <v>TBD_業務部_BD20</v>
      </c>
      <c r="AR11">
        <f>(表格_closed_data[[#This Row],[預約率_last]]-表格_closed_data[[#This Row],[預約率_last_min]])/(表格_closed_data[[#This Row],[預約率_last_max]]-表格_closed_data[[#This Row],[預約率_last_min]])</f>
        <v>0.72262046215648024</v>
      </c>
      <c r="AS11">
        <f>(表格_closed_data[[#This Row],[出席率_last]]-表格_closed_data[[#This Row],[出席率_last_min]])/(表格_closed_data[[#This Row],[出席率_last_max]]-表格_closed_data[[#This Row],[出席率_last_min]])</f>
        <v>0.79302141157692296</v>
      </c>
      <c r="AT11">
        <f>(表格_closed_data[[#This Row],[成交率_last]]-表格_closed_data[[#This Row],[成交率_last_min]])/(表格_closed_data[[#This Row],[成交率_last_max]]-表格_closed_data[[#This Row],[成交率_last_min]])</f>
        <v>0.125</v>
      </c>
      <c r="AU11">
        <f>(表格_closed_data[[#This Row],[綁定率_last]]-表格_closed_data[[#This Row],[綁定率_last_min]])/(表格_closed_data[[#This Row],[綁定率_last_max]]-表格_closed_data[[#This Row],[綁定率_last_min]])</f>
        <v>0.72262046215648024</v>
      </c>
      <c r="AV11">
        <f>(表格_closed_data[[#This Row],[達成率_last]]-表格_closed_data[[#This Row],[達成率_last_min]])/(表格_closed_data[[#This Row],[達成率_last_max]]-表格_closed_data[[#This Row],[達成率_last_min]])</f>
        <v>0.56813857956962799</v>
      </c>
    </row>
    <row r="12" spans="1:55" x14ac:dyDescent="0.25">
      <c r="A12" t="s">
        <v>35</v>
      </c>
      <c r="B12">
        <v>4.7678795482999997E-2</v>
      </c>
      <c r="C12">
        <v>0.21212121212099999</v>
      </c>
      <c r="D12">
        <v>0</v>
      </c>
      <c r="E12">
        <v>4.7678795482999997E-2</v>
      </c>
      <c r="F12">
        <v>0</v>
      </c>
      <c r="G12">
        <v>797</v>
      </c>
      <c r="H12">
        <v>2.9793103448E-2</v>
      </c>
      <c r="I12">
        <v>0.260869565217</v>
      </c>
      <c r="J12">
        <v>0.125</v>
      </c>
      <c r="K12">
        <v>2.9793103448E-2</v>
      </c>
      <c r="L12">
        <v>0.6872275862068965</v>
      </c>
      <c r="M12">
        <v>3625</v>
      </c>
      <c r="N12" t="s">
        <v>83</v>
      </c>
      <c r="O12">
        <v>0</v>
      </c>
      <c r="P12">
        <v>0</v>
      </c>
      <c r="Q12">
        <v>0</v>
      </c>
      <c r="R12">
        <v>0</v>
      </c>
      <c r="S12">
        <v>0</v>
      </c>
      <c r="T12">
        <v>4.7678795482999997E-2</v>
      </c>
      <c r="U12">
        <v>0.75</v>
      </c>
      <c r="V12">
        <v>0.28571428571399998</v>
      </c>
      <c r="W12">
        <v>4.7678795482999997E-2</v>
      </c>
      <c r="X12">
        <v>2.780555555555555</v>
      </c>
      <c r="Y12" t="s">
        <v>83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3.6094400739999997E-2</v>
      </c>
      <c r="AF12">
        <v>0.52</v>
      </c>
      <c r="AG12">
        <v>1</v>
      </c>
      <c r="AH12">
        <v>3.6094400739999997E-2</v>
      </c>
      <c r="AI12">
        <v>1.86020618556701</v>
      </c>
      <c r="AK12" t="str">
        <f>IF(ISERROR(表格_closed_data[[#This Row],[Deptshort_first]]),"",表格_closed_data[[#This Row],[Deptshort_first]])</f>
        <v>TBD_業務部_BD24</v>
      </c>
      <c r="AL12">
        <f>(表格_closed_data[[#This Row],[預約率]]-表格_closed_data[[#This Row],[預約率_min]])/(表格_closed_data[[#This Row],[預約率_max]]-表格_closed_data[[#This Row],[預約率_min]])</f>
        <v>1</v>
      </c>
      <c r="AM12">
        <f>(表格_closed_data[[#This Row],[出席率]]-表格_closed_data[[#This Row],[出席率_min]])/(表格_closed_data[[#This Row],[出席率_max]]-表格_closed_data[[#This Row],[出席率_min]])</f>
        <v>0.28282828282799999</v>
      </c>
      <c r="AN12">
        <f>(表格_closed_data[[#This Row],[成交率]]-表格_closed_data[[#This Row],[成交率_min]])/(表格_closed_data[[#This Row],[成交率_max]]-表格_closed_data[[#This Row],[成交率_min]])</f>
        <v>0</v>
      </c>
      <c r="AO12">
        <f>(表格_closed_data[[#This Row],[綁定率]]-表格_closed_data[[#This Row],[綁定率_min]])/(表格_closed_data[[#This Row],[綁定率_max]]-表格_closed_data[[#This Row],[綁定率_min]])</f>
        <v>1</v>
      </c>
      <c r="AP12">
        <f>(表格_closed_data[[#This Row],[達成率]]-表格_closed_data[[#This Row],[達成率_min]])/(表格_closed_data[[#This Row],[達成率_max]]-表格_closed_data[[#This Row],[達成率_min]])</f>
        <v>0</v>
      </c>
      <c r="AQ12" t="str">
        <f>IF(ISERROR(表格_closed_data[[#This Row],[Deptshort_first]]),"",表格_closed_data[[#This Row],[Deptshort_first]])</f>
        <v>TBD_業務部_BD24</v>
      </c>
      <c r="AR12">
        <f>(表格_closed_data[[#This Row],[預約率_last]]-表格_closed_data[[#This Row],[預約率_last_min]])/(表格_closed_data[[#This Row],[預約率_last_max]]-表格_closed_data[[#This Row],[預約率_last_min]])</f>
        <v>0.82542175066458801</v>
      </c>
      <c r="AS12">
        <f>(表格_closed_data[[#This Row],[出席率_last]]-表格_closed_data[[#This Row],[出席率_last_min]])/(表格_closed_data[[#This Row],[出席率_last_max]]-表格_closed_data[[#This Row],[出席率_last_min]])</f>
        <v>0.50167224080192308</v>
      </c>
      <c r="AT12">
        <f>(表格_closed_data[[#This Row],[成交率_last]]-表格_closed_data[[#This Row],[成交率_last_min]])/(表格_closed_data[[#This Row],[成交率_last_max]]-表格_closed_data[[#This Row],[成交率_last_min]])</f>
        <v>0.125</v>
      </c>
      <c r="AU12">
        <f>(表格_closed_data[[#This Row],[綁定率_last]]-表格_closed_data[[#This Row],[綁定率_last_min]])/(表格_closed_data[[#This Row],[綁定率_last_max]]-表格_closed_data[[#This Row],[綁定率_last_min]])</f>
        <v>0.82542175066458801</v>
      </c>
      <c r="AV12">
        <f>(表格_closed_data[[#This Row],[達成率_last]]-表格_closed_data[[#This Row],[達成率_last_min]])/(表格_closed_data[[#This Row],[達成率_last_max]]-表格_closed_data[[#This Row],[達成率_last_min]])</f>
        <v>0.36943624397067709</v>
      </c>
    </row>
    <row r="13" spans="1:55" x14ac:dyDescent="0.25">
      <c r="A13" t="s">
        <v>36</v>
      </c>
      <c r="B13">
        <v>3.3472803347000001E-2</v>
      </c>
      <c r="C13">
        <v>0</v>
      </c>
      <c r="D13">
        <v>0</v>
      </c>
      <c r="E13">
        <v>3.3472803347000001E-2</v>
      </c>
      <c r="F13">
        <v>0</v>
      </c>
      <c r="G13">
        <v>239</v>
      </c>
      <c r="H13">
        <v>3.0956329463000001E-2</v>
      </c>
      <c r="I13">
        <v>0.45238095237999998</v>
      </c>
      <c r="J13">
        <v>0.105263157894</v>
      </c>
      <c r="K13">
        <v>3.0956329463000001E-2</v>
      </c>
      <c r="L13">
        <v>0.81468214483139856</v>
      </c>
      <c r="M13">
        <v>1809</v>
      </c>
      <c r="N13" t="s">
        <v>83</v>
      </c>
      <c r="O13">
        <v>0</v>
      </c>
      <c r="P13">
        <v>0</v>
      </c>
      <c r="Q13">
        <v>0</v>
      </c>
      <c r="R13">
        <v>0</v>
      </c>
      <c r="S13">
        <v>0</v>
      </c>
      <c r="T13">
        <v>4.7678795482999997E-2</v>
      </c>
      <c r="U13">
        <v>0.75</v>
      </c>
      <c r="V13">
        <v>0.28571428571399998</v>
      </c>
      <c r="W13">
        <v>4.7678795482999997E-2</v>
      </c>
      <c r="X13">
        <v>2.780555555555555</v>
      </c>
      <c r="Y13" t="s">
        <v>83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3.6094400739999997E-2</v>
      </c>
      <c r="AF13">
        <v>0.52</v>
      </c>
      <c r="AG13">
        <v>1</v>
      </c>
      <c r="AH13">
        <v>3.6094400739999997E-2</v>
      </c>
      <c r="AI13">
        <v>1.86020618556701</v>
      </c>
      <c r="AK13" t="str">
        <f>IF(ISERROR(表格_closed_data[[#This Row],[Deptshort_first]]),"",表格_closed_data[[#This Row],[Deptshort_first]])</f>
        <v>TBD_業務部_BD35</v>
      </c>
      <c r="AL13">
        <f>(表格_closed_data[[#This Row],[預約率]]-表格_closed_data[[#This Row],[預約率_min]])/(表格_closed_data[[#This Row],[預約率_max]]-表格_closed_data[[#This Row],[預約率_min]])</f>
        <v>0.7020480070419316</v>
      </c>
      <c r="AM13">
        <f>(表格_closed_data[[#This Row],[出席率]]-表格_closed_data[[#This Row],[出席率_min]])/(表格_closed_data[[#This Row],[出席率_max]]-表格_closed_data[[#This Row],[出席率_min]])</f>
        <v>0</v>
      </c>
      <c r="AN13">
        <f>(表格_closed_data[[#This Row],[成交率]]-表格_closed_data[[#This Row],[成交率_min]])/(表格_closed_data[[#This Row],[成交率_max]]-表格_closed_data[[#This Row],[成交率_min]])</f>
        <v>0</v>
      </c>
      <c r="AO13">
        <f>(表格_closed_data[[#This Row],[綁定率]]-表格_closed_data[[#This Row],[綁定率_min]])/(表格_closed_data[[#This Row],[綁定率_max]]-表格_closed_data[[#This Row],[綁定率_min]])</f>
        <v>0.7020480070419316</v>
      </c>
      <c r="AP13">
        <f>(表格_closed_data[[#This Row],[達成率]]-表格_closed_data[[#This Row],[達成率_min]])/(表格_closed_data[[#This Row],[達成率_max]]-表格_closed_data[[#This Row],[達成率_min]])</f>
        <v>0</v>
      </c>
      <c r="AQ13" t="str">
        <f>IF(ISERROR(表格_closed_data[[#This Row],[Deptshort_first]]),"",表格_closed_data[[#This Row],[Deptshort_first]])</f>
        <v>TBD_業務部_BD35</v>
      </c>
      <c r="AR13">
        <f>(表格_closed_data[[#This Row],[預約率_last]]-表格_closed_data[[#This Row],[預約率_last_min]])/(表格_closed_data[[#This Row],[預約率_last_max]]-表格_closed_data[[#This Row],[預約率_last_min]])</f>
        <v>0.8576490765420588</v>
      </c>
      <c r="AS13">
        <f>(表格_closed_data[[#This Row],[出席率_last]]-表格_closed_data[[#This Row],[出席率_last_min]])/(表格_closed_data[[#This Row],[出席率_last_max]]-表格_closed_data[[#This Row],[出席率_last_min]])</f>
        <v>0.86996336996153845</v>
      </c>
      <c r="AT13">
        <f>(表格_closed_data[[#This Row],[成交率_last]]-表格_closed_data[[#This Row],[成交率_last_min]])/(表格_closed_data[[#This Row],[成交率_last_max]]-表格_closed_data[[#This Row],[成交率_last_min]])</f>
        <v>0.105263157894</v>
      </c>
      <c r="AU13">
        <f>(表格_closed_data[[#This Row],[綁定率_last]]-表格_closed_data[[#This Row],[綁定率_last_min]])/(表格_closed_data[[#This Row],[綁定率_last_max]]-表格_closed_data[[#This Row],[綁定率_last_min]])</f>
        <v>0.8576490765420588</v>
      </c>
      <c r="AV13">
        <f>(表格_closed_data[[#This Row],[達成率_last]]-表格_closed_data[[#This Row],[達成率_last_min]])/(表格_closed_data[[#This Row],[達成率_last_max]]-表格_closed_data[[#This Row],[達成率_last_min]])</f>
        <v>0.43795260501355393</v>
      </c>
    </row>
    <row r="14" spans="1:55" x14ac:dyDescent="0.25">
      <c r="A14" t="s">
        <v>37</v>
      </c>
      <c r="B14">
        <v>1.7892644135E-2</v>
      </c>
      <c r="C14">
        <v>0.75</v>
      </c>
      <c r="D14">
        <v>0.166666666666</v>
      </c>
      <c r="E14">
        <v>1.7892644135E-2</v>
      </c>
      <c r="F14">
        <v>1.304174950298211</v>
      </c>
      <c r="G14">
        <v>503</v>
      </c>
      <c r="H14">
        <v>2.9123571038999999E-2</v>
      </c>
      <c r="I14">
        <v>0.52</v>
      </c>
      <c r="J14">
        <v>9.6153846153000003E-2</v>
      </c>
      <c r="K14">
        <v>2.9123571038999999E-2</v>
      </c>
      <c r="L14">
        <v>0.98734893848666305</v>
      </c>
      <c r="M14">
        <v>3674</v>
      </c>
      <c r="N14" t="s">
        <v>83</v>
      </c>
      <c r="O14">
        <v>0</v>
      </c>
      <c r="P14">
        <v>0</v>
      </c>
      <c r="Q14">
        <v>0</v>
      </c>
      <c r="R14">
        <v>0</v>
      </c>
      <c r="S14">
        <v>0</v>
      </c>
      <c r="T14">
        <v>4.7678795482999997E-2</v>
      </c>
      <c r="U14">
        <v>0.75</v>
      </c>
      <c r="V14">
        <v>0.28571428571399998</v>
      </c>
      <c r="W14">
        <v>4.7678795482999997E-2</v>
      </c>
      <c r="X14">
        <v>2.780555555555555</v>
      </c>
      <c r="Y14" t="s">
        <v>83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3.6094400739999997E-2</v>
      </c>
      <c r="AF14">
        <v>0.52</v>
      </c>
      <c r="AG14">
        <v>1</v>
      </c>
      <c r="AH14">
        <v>3.6094400739999997E-2</v>
      </c>
      <c r="AI14">
        <v>1.86020618556701</v>
      </c>
      <c r="AK14" t="str">
        <f>IF(ISERROR(表格_closed_data[[#This Row],[Deptshort_first]]),"",表格_closed_data[[#This Row],[Deptshort_first]])</f>
        <v>TBD_業務部_BD36</v>
      </c>
      <c r="AL14">
        <f>(表格_closed_data[[#This Row],[預約率]]-表格_closed_data[[#This Row],[預約率_min]])/(表格_closed_data[[#This Row],[預約率_max]]-表格_closed_data[[#This Row],[預約率_min]])</f>
        <v>0.37527466777929974</v>
      </c>
      <c r="AM14">
        <f>(表格_closed_data[[#This Row],[出席率]]-表格_closed_data[[#This Row],[出席率_min]])/(表格_closed_data[[#This Row],[出席率_max]]-表格_closed_data[[#This Row],[出席率_min]])</f>
        <v>1</v>
      </c>
      <c r="AN14">
        <f>(表格_closed_data[[#This Row],[成交率]]-表格_closed_data[[#This Row],[成交率_min]])/(表格_closed_data[[#This Row],[成交率_max]]-表格_closed_data[[#This Row],[成交率_min]])</f>
        <v>0.58333333333158333</v>
      </c>
      <c r="AO14">
        <f>(表格_closed_data[[#This Row],[綁定率]]-表格_closed_data[[#This Row],[綁定率_min]])/(表格_closed_data[[#This Row],[綁定率_max]]-表格_closed_data[[#This Row],[綁定率_min]])</f>
        <v>0.37527466777929974</v>
      </c>
      <c r="AP14">
        <f>(表格_closed_data[[#This Row],[達成率]]-表格_closed_data[[#This Row],[達成率_min]])/(表格_closed_data[[#This Row],[達成率_max]]-表格_closed_data[[#This Row],[達成率_min]])</f>
        <v>0.46903394815919686</v>
      </c>
      <c r="AQ14" t="str">
        <f>IF(ISERROR(表格_closed_data[[#This Row],[Deptshort_first]]),"",表格_closed_data[[#This Row],[Deptshort_first]])</f>
        <v>TBD_業務部_BD36</v>
      </c>
      <c r="AR14">
        <f>(表格_closed_data[[#This Row],[預約率_last]]-表格_closed_data[[#This Row],[預約率_last_min]])/(表格_closed_data[[#This Row],[預約率_last_max]]-表格_closed_data[[#This Row],[預約率_last_min]])</f>
        <v>0.80687226943555013</v>
      </c>
      <c r="AS14">
        <f>(表格_closed_data[[#This Row],[出席率_last]]-表格_closed_data[[#This Row],[出席率_last_min]])/(表格_closed_data[[#This Row],[出席率_last_max]]-表格_closed_data[[#This Row],[出席率_last_min]])</f>
        <v>1</v>
      </c>
      <c r="AT14">
        <f>(表格_closed_data[[#This Row],[成交率_last]]-表格_closed_data[[#This Row],[成交率_last_min]])/(表格_closed_data[[#This Row],[成交率_last_max]]-表格_closed_data[[#This Row],[成交率_last_min]])</f>
        <v>9.6153846153000003E-2</v>
      </c>
      <c r="AU14">
        <f>(表格_closed_data[[#This Row],[綁定率_last]]-表格_closed_data[[#This Row],[綁定率_last_min]])/(表格_closed_data[[#This Row],[綁定率_last_max]]-表格_closed_data[[#This Row],[綁定率_last_min]])</f>
        <v>0.80687226943555013</v>
      </c>
      <c r="AV14">
        <f>(表格_closed_data[[#This Row],[達成率_last]]-表格_closed_data[[#This Row],[達成率_last_min]])/(表格_closed_data[[#This Row],[達成率_last_max]]-表格_closed_data[[#This Row],[達成率_last_min]])</f>
        <v>0.53077392503439558</v>
      </c>
    </row>
    <row r="15" spans="1:55" x14ac:dyDescent="0.25">
      <c r="A15" t="s">
        <v>38</v>
      </c>
      <c r="B15">
        <v>3.2362459540000001E-3</v>
      </c>
      <c r="C15">
        <v>0</v>
      </c>
      <c r="D15">
        <v>0</v>
      </c>
      <c r="E15">
        <v>3.2362459540000001E-3</v>
      </c>
      <c r="F15">
        <v>0</v>
      </c>
      <c r="G15">
        <v>309</v>
      </c>
      <c r="H15">
        <v>2.5792959218999999E-2</v>
      </c>
      <c r="I15">
        <v>0.21621621621600001</v>
      </c>
      <c r="J15">
        <v>6.25E-2</v>
      </c>
      <c r="K15">
        <v>2.5792959218999999E-2</v>
      </c>
      <c r="L15">
        <v>0.27256883931683512</v>
      </c>
      <c r="M15">
        <v>2869</v>
      </c>
      <c r="N15" t="s">
        <v>83</v>
      </c>
      <c r="O15">
        <v>0</v>
      </c>
      <c r="P15">
        <v>0</v>
      </c>
      <c r="Q15">
        <v>0</v>
      </c>
      <c r="R15">
        <v>0</v>
      </c>
      <c r="S15">
        <v>0</v>
      </c>
      <c r="T15">
        <v>4.7678795482999997E-2</v>
      </c>
      <c r="U15">
        <v>0.75</v>
      </c>
      <c r="V15">
        <v>0.28571428571399998</v>
      </c>
      <c r="W15">
        <v>4.7678795482999997E-2</v>
      </c>
      <c r="X15">
        <v>2.780555555555555</v>
      </c>
      <c r="Y15" t="s">
        <v>83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3.6094400739999997E-2</v>
      </c>
      <c r="AF15">
        <v>0.52</v>
      </c>
      <c r="AG15">
        <v>1</v>
      </c>
      <c r="AH15">
        <v>3.6094400739999997E-2</v>
      </c>
      <c r="AI15">
        <v>1.86020618556701</v>
      </c>
      <c r="AK15" t="str">
        <f>IF(ISERROR(表格_closed_data[[#This Row],[Deptshort_first]]),"",表格_closed_data[[#This Row],[Deptshort_first]])</f>
        <v>TBD_業務部_BD40</v>
      </c>
      <c r="AL15">
        <f>(表格_closed_data[[#This Row],[預約率]]-表格_closed_data[[#This Row],[預約率_min]])/(表格_closed_data[[#This Row],[預約率_max]]-表格_closed_data[[#This Row],[預約率_min]])</f>
        <v>6.7876000666877004E-2</v>
      </c>
      <c r="AM15">
        <f>(表格_closed_data[[#This Row],[出席率]]-表格_closed_data[[#This Row],[出席率_min]])/(表格_closed_data[[#This Row],[出席率_max]]-表格_closed_data[[#This Row],[出席率_min]])</f>
        <v>0</v>
      </c>
      <c r="AN15">
        <f>(表格_closed_data[[#This Row],[成交率]]-表格_closed_data[[#This Row],[成交率_min]])/(表格_closed_data[[#This Row],[成交率_max]]-表格_closed_data[[#This Row],[成交率_min]])</f>
        <v>0</v>
      </c>
      <c r="AO15">
        <f>(表格_closed_data[[#This Row],[綁定率]]-表格_closed_data[[#This Row],[綁定率_min]])/(表格_closed_data[[#This Row],[綁定率_max]]-表格_closed_data[[#This Row],[綁定率_min]])</f>
        <v>6.7876000666877004E-2</v>
      </c>
      <c r="AP15">
        <f>(表格_closed_data[[#This Row],[達成率]]-表格_closed_data[[#This Row],[達成率_min]])/(表格_closed_data[[#This Row],[達成率_max]]-表格_closed_data[[#This Row],[達成率_min]])</f>
        <v>0</v>
      </c>
      <c r="AQ15" t="str">
        <f>IF(ISERROR(表格_closed_data[[#This Row],[Deptshort_first]]),"",表格_closed_data[[#This Row],[Deptshort_first]])</f>
        <v>TBD_業務部_BD40</v>
      </c>
      <c r="AR15">
        <f>(表格_closed_data[[#This Row],[預約率_last]]-表格_closed_data[[#This Row],[預約率_last_min]])/(表格_closed_data[[#This Row],[預約率_last_max]]-表格_closed_data[[#This Row],[預約率_last_min]])</f>
        <v>0.71459724195991736</v>
      </c>
      <c r="AS15">
        <f>(表格_closed_data[[#This Row],[出席率_last]]-表格_closed_data[[#This Row],[出席率_last_min]])/(表格_closed_data[[#This Row],[出席率_last_max]]-表格_closed_data[[#This Row],[出席率_last_min]])</f>
        <v>0.41580041579999999</v>
      </c>
      <c r="AT15">
        <f>(表格_closed_data[[#This Row],[成交率_last]]-表格_closed_data[[#This Row],[成交率_last_min]])/(表格_closed_data[[#This Row],[成交率_last_max]]-表格_closed_data[[#This Row],[成交率_last_min]])</f>
        <v>6.25E-2</v>
      </c>
      <c r="AU15">
        <f>(表格_closed_data[[#This Row],[綁定率_last]]-表格_closed_data[[#This Row],[綁定率_last_min]])/(表格_closed_data[[#This Row],[綁定率_last_max]]-表格_closed_data[[#This Row],[綁定率_last_min]])</f>
        <v>0.71459724195991736</v>
      </c>
      <c r="AV15">
        <f>(表格_closed_data[[#This Row],[達成率_last]]-表格_closed_data[[#This Row],[達成率_last_min]])/(表格_closed_data[[#This Row],[達成率_last_max]]-表格_closed_data[[#This Row],[達成率_last_min]])</f>
        <v>0.14652614394664715</v>
      </c>
    </row>
    <row r="16" spans="1:55" x14ac:dyDescent="0.25">
      <c r="A16" t="s">
        <v>39</v>
      </c>
      <c r="B16">
        <v>2.3602484472000002E-2</v>
      </c>
      <c r="C16">
        <v>0.34482758620600001</v>
      </c>
      <c r="D16">
        <v>0</v>
      </c>
      <c r="E16">
        <v>2.3602484472000002E-2</v>
      </c>
      <c r="F16">
        <v>0</v>
      </c>
      <c r="G16">
        <v>1610</v>
      </c>
      <c r="H16">
        <v>1.7630057803000001E-2</v>
      </c>
      <c r="I16">
        <v>0.33644859813</v>
      </c>
      <c r="J16">
        <v>0.194444444444</v>
      </c>
      <c r="K16">
        <v>1.7630057803000001E-2</v>
      </c>
      <c r="L16">
        <v>0.71780924855491335</v>
      </c>
      <c r="M16">
        <v>6920</v>
      </c>
      <c r="N16" t="s">
        <v>83</v>
      </c>
      <c r="O16">
        <v>0</v>
      </c>
      <c r="P16">
        <v>0</v>
      </c>
      <c r="Q16">
        <v>0</v>
      </c>
      <c r="R16">
        <v>0</v>
      </c>
      <c r="S16">
        <v>0</v>
      </c>
      <c r="T16">
        <v>4.7678795482999997E-2</v>
      </c>
      <c r="U16">
        <v>0.75</v>
      </c>
      <c r="V16">
        <v>0.28571428571399998</v>
      </c>
      <c r="W16">
        <v>4.7678795482999997E-2</v>
      </c>
      <c r="X16">
        <v>2.780555555555555</v>
      </c>
      <c r="Y16" t="s">
        <v>83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3.6094400739999997E-2</v>
      </c>
      <c r="AF16">
        <v>0.52</v>
      </c>
      <c r="AG16">
        <v>1</v>
      </c>
      <c r="AH16">
        <v>3.6094400739999997E-2</v>
      </c>
      <c r="AI16">
        <v>1.86020618556701</v>
      </c>
      <c r="AK16" t="str">
        <f>IF(ISERROR(表格_closed_data[[#This Row],[Deptshort_first]]),"",表格_closed_data[[#This Row],[Deptshort_first]])</f>
        <v>TBD_業務部_BD55</v>
      </c>
      <c r="AL16">
        <f>(表格_closed_data[[#This Row],[預約率]]-表格_closed_data[[#This Row],[預約率_min]])/(表格_closed_data[[#This Row],[預約率_max]]-表格_closed_data[[#This Row],[預約率_min]])</f>
        <v>0.49503105590021734</v>
      </c>
      <c r="AM16">
        <f>(表格_closed_data[[#This Row],[出席率]]-表格_closed_data[[#This Row],[出席率_min]])/(表格_closed_data[[#This Row],[出席率_max]]-表格_closed_data[[#This Row],[出席率_min]])</f>
        <v>0.45977011494133335</v>
      </c>
      <c r="AN16">
        <f>(表格_closed_data[[#This Row],[成交率]]-表格_closed_data[[#This Row],[成交率_min]])/(表格_closed_data[[#This Row],[成交率_max]]-表格_closed_data[[#This Row],[成交率_min]])</f>
        <v>0</v>
      </c>
      <c r="AO16">
        <f>(表格_closed_data[[#This Row],[綁定率]]-表格_closed_data[[#This Row],[綁定率_min]])/(表格_closed_data[[#This Row],[綁定率_max]]-表格_closed_data[[#This Row],[綁定率_min]])</f>
        <v>0.49503105590021734</v>
      </c>
      <c r="AP16">
        <f>(表格_closed_data[[#This Row],[達成率]]-表格_closed_data[[#This Row],[達成率_min]])/(表格_closed_data[[#This Row],[達成率_max]]-表格_closed_data[[#This Row],[達成率_min]])</f>
        <v>0</v>
      </c>
      <c r="AQ16" t="str">
        <f>IF(ISERROR(表格_closed_data[[#This Row],[Deptshort_first]]),"",表格_closed_data[[#This Row],[Deptshort_first]])</f>
        <v>TBD_業務部_BD55</v>
      </c>
      <c r="AR16">
        <f>(表格_closed_data[[#This Row],[預約率_last]]-表格_closed_data[[#This Row],[預約率_last_min]])/(表格_closed_data[[#This Row],[預約率_last_max]]-表格_closed_data[[#This Row],[預約率_last_min]])</f>
        <v>0.48844301170132137</v>
      </c>
      <c r="AS16">
        <f>(表格_closed_data[[#This Row],[出席率_last]]-表格_closed_data[[#This Row],[出席率_last_min]])/(表格_closed_data[[#This Row],[出席率_last_max]]-表格_closed_data[[#This Row],[出席率_last_min]])</f>
        <v>0.64701653486538457</v>
      </c>
      <c r="AT16">
        <f>(表格_closed_data[[#This Row],[成交率_last]]-表格_closed_data[[#This Row],[成交率_last_min]])/(表格_closed_data[[#This Row],[成交率_last_max]]-表格_closed_data[[#This Row],[成交率_last_min]])</f>
        <v>0.194444444444</v>
      </c>
      <c r="AU16">
        <f>(表格_closed_data[[#This Row],[綁定率_last]]-表格_closed_data[[#This Row],[綁定率_last_min]])/(表格_closed_data[[#This Row],[綁定率_last_max]]-表格_closed_data[[#This Row],[綁定率_last_min]])</f>
        <v>0.48844301170132137</v>
      </c>
      <c r="AV16">
        <f>(表格_closed_data[[#This Row],[達成率_last]]-表格_closed_data[[#This Row],[達成率_last_min]])/(表格_closed_data[[#This Row],[達成率_last_max]]-表格_closed_data[[#This Row],[達成率_last_min]])</f>
        <v>0.38587617551444581</v>
      </c>
    </row>
    <row r="17" spans="1:48" x14ac:dyDescent="0.25">
      <c r="A17" t="s">
        <v>40</v>
      </c>
      <c r="B17">
        <v>2.3952095808E-2</v>
      </c>
      <c r="C17">
        <v>0.25</v>
      </c>
      <c r="D17">
        <v>0</v>
      </c>
      <c r="E17">
        <v>2.3952095808E-2</v>
      </c>
      <c r="F17">
        <v>0</v>
      </c>
      <c r="G17">
        <v>501</v>
      </c>
      <c r="H17">
        <v>2.4236846142000001E-2</v>
      </c>
      <c r="I17">
        <v>0.39735099337699997</v>
      </c>
      <c r="J17">
        <v>6.6666666666000005E-2</v>
      </c>
      <c r="K17">
        <v>2.4236846142000001E-2</v>
      </c>
      <c r="L17">
        <v>0.43653321061512501</v>
      </c>
      <c r="M17">
        <v>6519</v>
      </c>
      <c r="N17" t="s">
        <v>83</v>
      </c>
      <c r="O17">
        <v>0</v>
      </c>
      <c r="P17">
        <v>0</v>
      </c>
      <c r="Q17">
        <v>0</v>
      </c>
      <c r="R17">
        <v>0</v>
      </c>
      <c r="S17">
        <v>0</v>
      </c>
      <c r="T17">
        <v>4.7678795482999997E-2</v>
      </c>
      <c r="U17">
        <v>0.75</v>
      </c>
      <c r="V17">
        <v>0.28571428571399998</v>
      </c>
      <c r="W17">
        <v>4.7678795482999997E-2</v>
      </c>
      <c r="X17">
        <v>2.780555555555555</v>
      </c>
      <c r="Y17" t="s">
        <v>83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3.6094400739999997E-2</v>
      </c>
      <c r="AF17">
        <v>0.52</v>
      </c>
      <c r="AG17">
        <v>1</v>
      </c>
      <c r="AH17">
        <v>3.6094400739999997E-2</v>
      </c>
      <c r="AI17">
        <v>1.86020618556701</v>
      </c>
      <c r="AK17" t="str">
        <f>IF(ISERROR(表格_closed_data[[#This Row],[Deptshort_first]]),"",表格_closed_data[[#This Row],[Deptshort_first]])</f>
        <v>TBD_業務部_BD59</v>
      </c>
      <c r="AL17">
        <f>(表格_closed_data[[#This Row],[預約率]]-表格_closed_data[[#This Row],[預約率_min]])/(表格_closed_data[[#This Row],[預約率_max]]-表格_closed_data[[#This Row],[預約率_min]])</f>
        <v>0.502363693657911</v>
      </c>
      <c r="AM17">
        <f>(表格_closed_data[[#This Row],[出席率]]-表格_closed_data[[#This Row],[出席率_min]])/(表格_closed_data[[#This Row],[出席率_max]]-表格_closed_data[[#This Row],[出席率_min]])</f>
        <v>0.33333333333333331</v>
      </c>
      <c r="AN17">
        <f>(表格_closed_data[[#This Row],[成交率]]-表格_closed_data[[#This Row],[成交率_min]])/(表格_closed_data[[#This Row],[成交率_max]]-表格_closed_data[[#This Row],[成交率_min]])</f>
        <v>0</v>
      </c>
      <c r="AO17">
        <f>(表格_closed_data[[#This Row],[綁定率]]-表格_closed_data[[#This Row],[綁定率_min]])/(表格_closed_data[[#This Row],[綁定率_max]]-表格_closed_data[[#This Row],[綁定率_min]])</f>
        <v>0.502363693657911</v>
      </c>
      <c r="AP17">
        <f>(表格_closed_data[[#This Row],[達成率]]-表格_closed_data[[#This Row],[達成率_min]])/(表格_closed_data[[#This Row],[達成率_max]]-表格_closed_data[[#This Row],[達成率_min]])</f>
        <v>0</v>
      </c>
      <c r="AQ17" t="str">
        <f>IF(ISERROR(表格_closed_data[[#This Row],[Deptshort_first]]),"",表格_closed_data[[#This Row],[Deptshort_first]])</f>
        <v>TBD_業務部_BD59</v>
      </c>
      <c r="AR17">
        <f>(表格_closed_data[[#This Row],[預約率_last]]-表格_closed_data[[#This Row],[預約率_last_min]])/(表格_closed_data[[#This Row],[預約率_last_max]]-表格_closed_data[[#This Row],[預約率_last_min]])</f>
        <v>0.67148492965948059</v>
      </c>
      <c r="AS17">
        <f>(表格_closed_data[[#This Row],[出席率_last]]-表格_closed_data[[#This Row],[出席率_last_min]])/(表格_closed_data[[#This Row],[出席率_last_max]]-表格_closed_data[[#This Row],[出席率_last_min]])</f>
        <v>0.7641365257249999</v>
      </c>
      <c r="AT17">
        <f>(表格_closed_data[[#This Row],[成交率_last]]-表格_closed_data[[#This Row],[成交率_last_min]])/(表格_closed_data[[#This Row],[成交率_last_max]]-表格_closed_data[[#This Row],[成交率_last_min]])</f>
        <v>6.6666666666000005E-2</v>
      </c>
      <c r="AU17">
        <f>(表格_closed_data[[#This Row],[綁定率_last]]-表格_closed_data[[#This Row],[綁定率_last_min]])/(表格_closed_data[[#This Row],[綁定率_last_max]]-表格_closed_data[[#This Row],[綁定率_last_min]])</f>
        <v>0.67148492965948059</v>
      </c>
      <c r="AV17">
        <f>(表格_closed_data[[#This Row],[達成率_last]]-表格_closed_data[[#This Row],[達成率_last_min]])/(表格_closed_data[[#This Row],[達成率_last_max]]-表格_closed_data[[#This Row],[達成率_last_min]])</f>
        <v>0.23466926086049175</v>
      </c>
    </row>
    <row r="18" spans="1:48" x14ac:dyDescent="0.25">
      <c r="A18" t="s">
        <v>41</v>
      </c>
      <c r="B18">
        <v>2.0979020979E-2</v>
      </c>
      <c r="C18">
        <v>0.444444444444</v>
      </c>
      <c r="D18">
        <v>0</v>
      </c>
      <c r="E18">
        <v>2.0979020979E-2</v>
      </c>
      <c r="F18">
        <v>0</v>
      </c>
      <c r="G18">
        <v>429</v>
      </c>
      <c r="H18">
        <v>3.6094400739999997E-2</v>
      </c>
      <c r="I18">
        <v>0.28378378378300001</v>
      </c>
      <c r="J18">
        <v>9.5238095238000003E-2</v>
      </c>
      <c r="K18">
        <v>3.6094400739999997E-2</v>
      </c>
      <c r="L18">
        <v>0.69586302637667752</v>
      </c>
      <c r="M18">
        <v>2161</v>
      </c>
      <c r="N18" t="s">
        <v>83</v>
      </c>
      <c r="O18">
        <v>0</v>
      </c>
      <c r="P18">
        <v>0</v>
      </c>
      <c r="Q18">
        <v>0</v>
      </c>
      <c r="R18">
        <v>0</v>
      </c>
      <c r="S18">
        <v>0</v>
      </c>
      <c r="T18">
        <v>4.7678795482999997E-2</v>
      </c>
      <c r="U18">
        <v>0.75</v>
      </c>
      <c r="V18">
        <v>0.28571428571399998</v>
      </c>
      <c r="W18">
        <v>4.7678795482999997E-2</v>
      </c>
      <c r="X18">
        <v>2.780555555555555</v>
      </c>
      <c r="Y18" t="s">
        <v>83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3.6094400739999997E-2</v>
      </c>
      <c r="AF18">
        <v>0.52</v>
      </c>
      <c r="AG18">
        <v>1</v>
      </c>
      <c r="AH18">
        <v>3.6094400739999997E-2</v>
      </c>
      <c r="AI18">
        <v>1.86020618556701</v>
      </c>
      <c r="AK18" t="str">
        <f>IF(ISERROR(表格_closed_data[[#This Row],[Deptshort_first]]),"",表格_closed_data[[#This Row],[Deptshort_first]])</f>
        <v>TBD_業務部_BD6</v>
      </c>
      <c r="AL18">
        <f>(表格_closed_data[[#This Row],[預約率]]-表格_closed_data[[#This Row],[預約率_min]])/(表格_closed_data[[#This Row],[預約率_max]]-表格_closed_data[[#This Row],[預約率_min]])</f>
        <v>0.44000736106012006</v>
      </c>
      <c r="AM18">
        <f>(表格_closed_data[[#This Row],[出席率]]-表格_closed_data[[#This Row],[出席率_min]])/(表格_closed_data[[#This Row],[出席率_max]]-表格_closed_data[[#This Row],[出席率_min]])</f>
        <v>0.59259259259200003</v>
      </c>
      <c r="AN18">
        <f>(表格_closed_data[[#This Row],[成交率]]-表格_closed_data[[#This Row],[成交率_min]])/(表格_closed_data[[#This Row],[成交率_max]]-表格_closed_data[[#This Row],[成交率_min]])</f>
        <v>0</v>
      </c>
      <c r="AO18">
        <f>(表格_closed_data[[#This Row],[綁定率]]-表格_closed_data[[#This Row],[綁定率_min]])/(表格_closed_data[[#This Row],[綁定率_max]]-表格_closed_data[[#This Row],[綁定率_min]])</f>
        <v>0.44000736106012006</v>
      </c>
      <c r="AP18">
        <f>(表格_closed_data[[#This Row],[達成率]]-表格_closed_data[[#This Row],[達成率_min]])/(表格_closed_data[[#This Row],[達成率_max]]-表格_closed_data[[#This Row],[達成率_min]])</f>
        <v>0</v>
      </c>
      <c r="AQ18" t="str">
        <f>IF(ISERROR(表格_closed_data[[#This Row],[Deptshort_first]]),"",表格_closed_data[[#This Row],[Deptshort_first]])</f>
        <v>TBD_業務部_BD6</v>
      </c>
      <c r="AR18">
        <f>(表格_closed_data[[#This Row],[預約率_last]]-表格_closed_data[[#This Row],[預約率_last_min]])/(表格_closed_data[[#This Row],[預約率_last_max]]-表格_closed_data[[#This Row],[預約率_last_min]])</f>
        <v>1</v>
      </c>
      <c r="AS18">
        <f>(表格_closed_data[[#This Row],[出席率_last]]-表格_closed_data[[#This Row],[出席率_last_min]])/(表格_closed_data[[#This Row],[出席率_last_max]]-表格_closed_data[[#This Row],[出席率_last_min]])</f>
        <v>0.5457380457365385</v>
      </c>
      <c r="AT18">
        <f>(表格_closed_data[[#This Row],[成交率_last]]-表格_closed_data[[#This Row],[成交率_last_min]])/(表格_closed_data[[#This Row],[成交率_last_max]]-表格_closed_data[[#This Row],[成交率_last_min]])</f>
        <v>9.5238095238000003E-2</v>
      </c>
      <c r="AU18">
        <f>(表格_closed_data[[#This Row],[綁定率_last]]-表格_closed_data[[#This Row],[綁定率_last_min]])/(表格_closed_data[[#This Row],[綁定率_last_max]]-表格_closed_data[[#This Row],[綁定率_last_min]])</f>
        <v>1</v>
      </c>
      <c r="AV18">
        <f>(表格_closed_data[[#This Row],[達成率_last]]-表格_closed_data[[#This Row],[達成率_last_min]])/(表格_closed_data[[#This Row],[達成率_last_max]]-表格_closed_data[[#This Row],[達成率_last_min]])</f>
        <v>0.37407843914064359</v>
      </c>
    </row>
    <row r="19" spans="1:48" x14ac:dyDescent="0.25">
      <c r="A19" t="s">
        <v>42</v>
      </c>
      <c r="B19">
        <v>2.1505376343999998E-2</v>
      </c>
      <c r="C19">
        <v>0.5</v>
      </c>
      <c r="D19">
        <v>0</v>
      </c>
      <c r="E19">
        <v>2.1505376343999998E-2</v>
      </c>
      <c r="F19">
        <v>0</v>
      </c>
      <c r="G19">
        <v>279</v>
      </c>
      <c r="H19">
        <v>0</v>
      </c>
      <c r="I19">
        <v>0</v>
      </c>
      <c r="J19">
        <v>0</v>
      </c>
      <c r="K19">
        <v>0</v>
      </c>
      <c r="L19">
        <v>0</v>
      </c>
      <c r="M19">
        <v>27</v>
      </c>
      <c r="N19" t="s">
        <v>83</v>
      </c>
      <c r="O19">
        <v>0</v>
      </c>
      <c r="P19">
        <v>0</v>
      </c>
      <c r="Q19">
        <v>0</v>
      </c>
      <c r="R19">
        <v>0</v>
      </c>
      <c r="S19">
        <v>0</v>
      </c>
      <c r="T19">
        <v>4.7678795482999997E-2</v>
      </c>
      <c r="U19">
        <v>0.75</v>
      </c>
      <c r="V19">
        <v>0.28571428571399998</v>
      </c>
      <c r="W19">
        <v>4.7678795482999997E-2</v>
      </c>
      <c r="X19">
        <v>2.780555555555555</v>
      </c>
      <c r="Y19" t="s">
        <v>83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3.6094400739999997E-2</v>
      </c>
      <c r="AF19">
        <v>0.52</v>
      </c>
      <c r="AG19">
        <v>1</v>
      </c>
      <c r="AH19">
        <v>3.6094400739999997E-2</v>
      </c>
      <c r="AI19">
        <v>1.86020618556701</v>
      </c>
      <c r="AK19" t="str">
        <f>IF(ISERROR(表格_closed_data[[#This Row],[Deptshort_first]]),"",表格_closed_data[[#This Row],[Deptshort_first]])</f>
        <v>TBD_業務部_BD65</v>
      </c>
      <c r="AL19">
        <f>(表格_closed_data[[#This Row],[預約率]]-表格_closed_data[[#This Row],[預約率_min]])/(表格_closed_data[[#This Row],[預約率_max]]-表格_closed_data[[#This Row],[預約率_min]])</f>
        <v>0.45104697226816054</v>
      </c>
      <c r="AM19">
        <f>(表格_closed_data[[#This Row],[出席率]]-表格_closed_data[[#This Row],[出席率_min]])/(表格_closed_data[[#This Row],[出席率_max]]-表格_closed_data[[#This Row],[出席率_min]])</f>
        <v>0.66666666666666663</v>
      </c>
      <c r="AN19">
        <f>(表格_closed_data[[#This Row],[成交率]]-表格_closed_data[[#This Row],[成交率_min]])/(表格_closed_data[[#This Row],[成交率_max]]-表格_closed_data[[#This Row],[成交率_min]])</f>
        <v>0</v>
      </c>
      <c r="AO19">
        <f>(表格_closed_data[[#This Row],[綁定率]]-表格_closed_data[[#This Row],[綁定率_min]])/(表格_closed_data[[#This Row],[綁定率_max]]-表格_closed_data[[#This Row],[綁定率_min]])</f>
        <v>0.45104697226816054</v>
      </c>
      <c r="AP19">
        <f>(表格_closed_data[[#This Row],[達成率]]-表格_closed_data[[#This Row],[達成率_min]])/(表格_closed_data[[#This Row],[達成率_max]]-表格_closed_data[[#This Row],[達成率_min]])</f>
        <v>0</v>
      </c>
      <c r="AQ19" t="str">
        <f>IF(ISERROR(表格_closed_data[[#This Row],[Deptshort_first]]),"",表格_closed_data[[#This Row],[Deptshort_first]])</f>
        <v>TBD_業務部_BD65</v>
      </c>
      <c r="AR19">
        <f>(表格_closed_data[[#This Row],[預約率_last]]-表格_closed_data[[#This Row],[預約率_last_min]])/(表格_closed_data[[#This Row],[預約率_last_max]]-表格_closed_data[[#This Row],[預約率_last_min]])</f>
        <v>0</v>
      </c>
      <c r="AS19">
        <f>(表格_closed_data[[#This Row],[出席率_last]]-表格_closed_data[[#This Row],[出席率_last_min]])/(表格_closed_data[[#This Row],[出席率_last_max]]-表格_closed_data[[#This Row],[出席率_last_min]])</f>
        <v>0</v>
      </c>
      <c r="AT19">
        <f>(表格_closed_data[[#This Row],[成交率_last]]-表格_closed_data[[#This Row],[成交率_last_min]])/(表格_closed_data[[#This Row],[成交率_last_max]]-表格_closed_data[[#This Row],[成交率_last_min]])</f>
        <v>0</v>
      </c>
      <c r="AU19">
        <f>(表格_closed_data[[#This Row],[綁定率_last]]-表格_closed_data[[#This Row],[綁定率_last_min]])/(表格_closed_data[[#This Row],[綁定率_last_max]]-表格_closed_data[[#This Row],[綁定率_last_min]])</f>
        <v>0</v>
      </c>
      <c r="AV19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0" spans="1:48" x14ac:dyDescent="0.25">
      <c r="A20" t="s">
        <v>43</v>
      </c>
      <c r="B20">
        <v>1.4388489208E-2</v>
      </c>
      <c r="C20">
        <v>0.33333333333300003</v>
      </c>
      <c r="D20">
        <v>0</v>
      </c>
      <c r="E20">
        <v>1.4388489208E-2</v>
      </c>
      <c r="F20">
        <v>0</v>
      </c>
      <c r="G20">
        <v>278</v>
      </c>
      <c r="H20">
        <v>1.4476614699000001E-2</v>
      </c>
      <c r="I20">
        <v>0.25</v>
      </c>
      <c r="J20">
        <v>0</v>
      </c>
      <c r="K20">
        <v>1.4476614699000001E-2</v>
      </c>
      <c r="L20">
        <v>0</v>
      </c>
      <c r="M20">
        <v>898</v>
      </c>
      <c r="N20" t="s">
        <v>83</v>
      </c>
      <c r="O20">
        <v>0</v>
      </c>
      <c r="P20">
        <v>0</v>
      </c>
      <c r="Q20">
        <v>0</v>
      </c>
      <c r="R20">
        <v>0</v>
      </c>
      <c r="S20">
        <v>0</v>
      </c>
      <c r="T20">
        <v>4.7678795482999997E-2</v>
      </c>
      <c r="U20">
        <v>0.75</v>
      </c>
      <c r="V20">
        <v>0.28571428571399998</v>
      </c>
      <c r="W20">
        <v>4.7678795482999997E-2</v>
      </c>
      <c r="X20">
        <v>2.780555555555555</v>
      </c>
      <c r="Y20" t="s">
        <v>83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3.6094400739999997E-2</v>
      </c>
      <c r="AF20">
        <v>0.52</v>
      </c>
      <c r="AG20">
        <v>1</v>
      </c>
      <c r="AH20">
        <v>3.6094400739999997E-2</v>
      </c>
      <c r="AI20">
        <v>1.86020618556701</v>
      </c>
      <c r="AK20" t="str">
        <f>IF(ISERROR(表格_closed_data[[#This Row],[Deptshort_first]]),"",表格_closed_data[[#This Row],[Deptshort_first]])</f>
        <v>TBD_業務部_BD7</v>
      </c>
      <c r="AL20">
        <f>(表格_closed_data[[#This Row],[預約率]]-表格_closed_data[[#This Row],[預約率_min]])/(表格_closed_data[[#This Row],[預約率_max]]-表格_closed_data[[#This Row],[預約率_min]])</f>
        <v>0.30177962891554705</v>
      </c>
      <c r="AM20">
        <f>(表格_closed_data[[#This Row],[出席率]]-表格_closed_data[[#This Row],[出席率_min]])/(表格_closed_data[[#This Row],[出席率_max]]-表格_closed_data[[#This Row],[出席率_min]])</f>
        <v>0.44444444444400005</v>
      </c>
      <c r="AN20">
        <f>(表格_closed_data[[#This Row],[成交率]]-表格_closed_data[[#This Row],[成交率_min]])/(表格_closed_data[[#This Row],[成交率_max]]-表格_closed_data[[#This Row],[成交率_min]])</f>
        <v>0</v>
      </c>
      <c r="AO20">
        <f>(表格_closed_data[[#This Row],[綁定率]]-表格_closed_data[[#This Row],[綁定率_min]])/(表格_closed_data[[#This Row],[綁定率_max]]-表格_closed_data[[#This Row],[綁定率_min]])</f>
        <v>0.30177962891554705</v>
      </c>
      <c r="AP20">
        <f>(表格_closed_data[[#This Row],[達成率]]-表格_closed_data[[#This Row],[達成率_min]])/(表格_closed_data[[#This Row],[達成率_max]]-表格_closed_data[[#This Row],[達成率_min]])</f>
        <v>0</v>
      </c>
      <c r="AQ20" t="str">
        <f>IF(ISERROR(表格_closed_data[[#This Row],[Deptshort_first]]),"",表格_closed_data[[#This Row],[Deptshort_first]])</f>
        <v>TBD_業務部_BD7</v>
      </c>
      <c r="AR20">
        <f>(表格_closed_data[[#This Row],[預約率_last]]-表格_closed_data[[#This Row],[預約率_last_min]])/(表格_closed_data[[#This Row],[預約率_last_max]]-表格_closed_data[[#This Row],[預約率_last_min]])</f>
        <v>0.40107646621646065</v>
      </c>
      <c r="AS20">
        <f>(表格_closed_data[[#This Row],[出席率_last]]-表格_closed_data[[#This Row],[出席率_last_min]])/(表格_closed_data[[#This Row],[出席率_last_max]]-表格_closed_data[[#This Row],[出席率_last_min]])</f>
        <v>0.48076923076923073</v>
      </c>
      <c r="AT20">
        <f>(表格_closed_data[[#This Row],[成交率_last]]-表格_closed_data[[#This Row],[成交率_last_min]])/(表格_closed_data[[#This Row],[成交率_last_max]]-表格_closed_data[[#This Row],[成交率_last_min]])</f>
        <v>0</v>
      </c>
      <c r="AU20">
        <f>(表格_closed_data[[#This Row],[綁定率_last]]-表格_closed_data[[#This Row],[綁定率_last_min]])/(表格_closed_data[[#This Row],[綁定率_last_max]]-表格_closed_data[[#This Row],[綁定率_last_min]])</f>
        <v>0.40107646621646065</v>
      </c>
      <c r="AV2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1" spans="1:48" x14ac:dyDescent="0.25">
      <c r="A21" t="s">
        <v>44</v>
      </c>
      <c r="B21">
        <v>1.2500000000000001E-2</v>
      </c>
      <c r="C21">
        <v>0</v>
      </c>
      <c r="D21">
        <v>0</v>
      </c>
      <c r="E21">
        <v>1.2500000000000001E-2</v>
      </c>
      <c r="F21">
        <v>0</v>
      </c>
      <c r="G21">
        <v>80</v>
      </c>
      <c r="H21">
        <v>9.8870056490000004E-3</v>
      </c>
      <c r="I21">
        <v>0.428571428571</v>
      </c>
      <c r="J21">
        <v>0</v>
      </c>
      <c r="K21">
        <v>9.8870056490000004E-3</v>
      </c>
      <c r="L21">
        <v>0</v>
      </c>
      <c r="M21">
        <v>708</v>
      </c>
      <c r="N21" t="s">
        <v>83</v>
      </c>
      <c r="O21">
        <v>0</v>
      </c>
      <c r="P21">
        <v>0</v>
      </c>
      <c r="Q21">
        <v>0</v>
      </c>
      <c r="R21">
        <v>0</v>
      </c>
      <c r="S21">
        <v>0</v>
      </c>
      <c r="T21">
        <v>4.7678795482999997E-2</v>
      </c>
      <c r="U21">
        <v>0.75</v>
      </c>
      <c r="V21">
        <v>0.28571428571399998</v>
      </c>
      <c r="W21">
        <v>4.7678795482999997E-2</v>
      </c>
      <c r="X21">
        <v>2.780555555555555</v>
      </c>
      <c r="Y21" t="s">
        <v>83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3.6094400739999997E-2</v>
      </c>
      <c r="AF21">
        <v>0.52</v>
      </c>
      <c r="AG21">
        <v>1</v>
      </c>
      <c r="AH21">
        <v>3.6094400739999997E-2</v>
      </c>
      <c r="AI21">
        <v>1.86020618556701</v>
      </c>
      <c r="AK21" t="str">
        <f>IF(ISERROR(表格_closed_data[[#This Row],[Deptshort_first]]),"",表格_closed_data[[#This Row],[Deptshort_first]])</f>
        <v>TBD_業務部_BD9</v>
      </c>
      <c r="AL21">
        <f>(表格_closed_data[[#This Row],[預約率]]-表格_closed_data[[#This Row],[預約率_min]])/(表格_closed_data[[#This Row],[預約率_max]]-表格_closed_data[[#This Row],[預約率_min]])</f>
        <v>0.26217105263191703</v>
      </c>
      <c r="AM21">
        <f>(表格_closed_data[[#This Row],[出席率]]-表格_closed_data[[#This Row],[出席率_min]])/(表格_closed_data[[#This Row],[出席率_max]]-表格_closed_data[[#This Row],[出席率_min]])</f>
        <v>0</v>
      </c>
      <c r="AN21">
        <f>(表格_closed_data[[#This Row],[成交率]]-表格_closed_data[[#This Row],[成交率_min]])/(表格_closed_data[[#This Row],[成交率_max]]-表格_closed_data[[#This Row],[成交率_min]])</f>
        <v>0</v>
      </c>
      <c r="AO21">
        <f>(表格_closed_data[[#This Row],[綁定率]]-表格_closed_data[[#This Row],[綁定率_min]])/(表格_closed_data[[#This Row],[綁定率_max]]-表格_closed_data[[#This Row],[綁定率_min]])</f>
        <v>0.26217105263191703</v>
      </c>
      <c r="AP21">
        <f>(表格_closed_data[[#This Row],[達成率]]-表格_closed_data[[#This Row],[達成率_min]])/(表格_closed_data[[#This Row],[達成率_max]]-表格_closed_data[[#This Row],[達成率_min]])</f>
        <v>0</v>
      </c>
      <c r="AQ21" t="str">
        <f>IF(ISERROR(表格_closed_data[[#This Row],[Deptshort_first]]),"",表格_closed_data[[#This Row],[Deptshort_first]])</f>
        <v>TBD_業務部_BD9</v>
      </c>
      <c r="AR21">
        <f>(表格_closed_data[[#This Row],[預約率_last]]-表格_closed_data[[#This Row],[預約率_last_min]])/(表格_closed_data[[#This Row],[預約率_last_max]]-表格_closed_data[[#This Row],[預約率_last_min]])</f>
        <v>0.27392075907339197</v>
      </c>
      <c r="AS21">
        <f>(表格_closed_data[[#This Row],[出席率_last]]-表格_closed_data[[#This Row],[出席率_last_min]])/(表格_closed_data[[#This Row],[出席率_last_max]]-表格_closed_data[[#This Row],[出席率_last_min]])</f>
        <v>0.82417582417500002</v>
      </c>
      <c r="AT21">
        <f>(表格_closed_data[[#This Row],[成交率_last]]-表格_closed_data[[#This Row],[成交率_last_min]])/(表格_closed_data[[#This Row],[成交率_last_max]]-表格_closed_data[[#This Row],[成交率_last_min]])</f>
        <v>0</v>
      </c>
      <c r="AU21">
        <f>(表格_closed_data[[#This Row],[綁定率_last]]-表格_closed_data[[#This Row],[綁定率_last_min]])/(表格_closed_data[[#This Row],[綁定率_last_max]]-表格_closed_data[[#This Row],[綁定率_last_min]])</f>
        <v>0.27392075907339197</v>
      </c>
      <c r="AV21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2" spans="1:48" x14ac:dyDescent="0.25">
      <c r="AK22" t="str">
        <f>IF(ISERROR(表格_closed_data[[#This Row],[Deptshort_first]]),"",表格_closed_data[[#This Row],[Deptshort_first]])</f>
        <v/>
      </c>
      <c r="AL22" t="e">
        <f>(表格_closed_data[[#This Row],[預約率]]-表格_closed_data[[#This Row],[預約率_min]])/(表格_closed_data[[#This Row],[預約率_max]]-表格_closed_data[[#This Row],[預約率_min]])</f>
        <v>#VALUE!</v>
      </c>
      <c r="AM22" t="e">
        <f>(表格_closed_data[[#This Row],[出席率]]-表格_closed_data[[#This Row],[出席率_min]])/(表格_closed_data[[#This Row],[出席率_max]]-表格_closed_data[[#This Row],[出席率_min]])</f>
        <v>#VALUE!</v>
      </c>
      <c r="AN22" t="e">
        <f>(表格_closed_data[[#This Row],[成交率]]-表格_closed_data[[#This Row],[成交率_min]])/(表格_closed_data[[#This Row],[成交率_max]]-表格_closed_data[[#This Row],[成交率_min]])</f>
        <v>#VALUE!</v>
      </c>
      <c r="AO22" t="e">
        <f>(表格_closed_data[[#This Row],[綁定率]]-表格_closed_data[[#This Row],[綁定率_min]])/(表格_closed_data[[#This Row],[綁定率_max]]-表格_closed_data[[#This Row],[綁定率_min]])</f>
        <v>#VALUE!</v>
      </c>
      <c r="AP22" t="e">
        <f>(表格_closed_data[[#This Row],[達成率]]-表格_closed_data[[#This Row],[達成率_min]])/(表格_closed_data[[#This Row],[達成率_max]]-表格_closed_data[[#This Row],[達成率_min]])</f>
        <v>#VALUE!</v>
      </c>
      <c r="AQ22" t="str">
        <f>IF(ISERROR(表格_closed_data[[#This Row],[Deptshort_first]]),"",表格_closed_data[[#This Row],[Deptshort_first]])</f>
        <v/>
      </c>
      <c r="AR22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2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2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2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2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3" spans="1:48" x14ac:dyDescent="0.25">
      <c r="AK23" t="str">
        <f>IF(ISERROR(表格_closed_data[[#This Row],[Deptshort_first]]),"",表格_closed_data[[#This Row],[Deptshort_first]])</f>
        <v/>
      </c>
      <c r="AL23" t="e">
        <f>(表格_closed_data[[#This Row],[預約率]]-表格_closed_data[[#This Row],[預約率_min]])/(表格_closed_data[[#This Row],[預約率_max]]-表格_closed_data[[#This Row],[預約率_min]])</f>
        <v>#VALUE!</v>
      </c>
      <c r="AM23" t="e">
        <f>(表格_closed_data[[#This Row],[出席率]]-表格_closed_data[[#This Row],[出席率_min]])/(表格_closed_data[[#This Row],[出席率_max]]-表格_closed_data[[#This Row],[出席率_min]])</f>
        <v>#VALUE!</v>
      </c>
      <c r="AN23" t="e">
        <f>(表格_closed_data[[#This Row],[成交率]]-表格_closed_data[[#This Row],[成交率_min]])/(表格_closed_data[[#This Row],[成交率_max]]-表格_closed_data[[#This Row],[成交率_min]])</f>
        <v>#VALUE!</v>
      </c>
      <c r="AO23" t="e">
        <f>(表格_closed_data[[#This Row],[綁定率]]-表格_closed_data[[#This Row],[綁定率_min]])/(表格_closed_data[[#This Row],[綁定率_max]]-表格_closed_data[[#This Row],[綁定率_min]])</f>
        <v>#VALUE!</v>
      </c>
      <c r="AP23" t="e">
        <f>(表格_closed_data[[#This Row],[達成率]]-表格_closed_data[[#This Row],[達成率_min]])/(表格_closed_data[[#This Row],[達成率_max]]-表格_closed_data[[#This Row],[達成率_min]])</f>
        <v>#VALUE!</v>
      </c>
      <c r="AQ23" t="str">
        <f>IF(ISERROR(表格_closed_data[[#This Row],[Deptshort_first]]),"",表格_closed_data[[#This Row],[Deptshort_first]])</f>
        <v/>
      </c>
      <c r="AR23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3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3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3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3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4" spans="1:48" x14ac:dyDescent="0.25">
      <c r="AK24" t="str">
        <f>IF(ISERROR(表格_closed_data[[#This Row],[Deptshort_first]]),"",表格_closed_data[[#This Row],[Deptshort_first]])</f>
        <v/>
      </c>
      <c r="AL24" t="e">
        <f>(表格_closed_data[[#This Row],[預約率]]-表格_closed_data[[#This Row],[預約率_min]])/(表格_closed_data[[#This Row],[預約率_max]]-表格_closed_data[[#This Row],[預約率_min]])</f>
        <v>#VALUE!</v>
      </c>
      <c r="AM24" t="e">
        <f>(表格_closed_data[[#This Row],[出席率]]-表格_closed_data[[#This Row],[出席率_min]])/(表格_closed_data[[#This Row],[出席率_max]]-表格_closed_data[[#This Row],[出席率_min]])</f>
        <v>#VALUE!</v>
      </c>
      <c r="AN24" t="e">
        <f>(表格_closed_data[[#This Row],[成交率]]-表格_closed_data[[#This Row],[成交率_min]])/(表格_closed_data[[#This Row],[成交率_max]]-表格_closed_data[[#This Row],[成交率_min]])</f>
        <v>#VALUE!</v>
      </c>
      <c r="AO24" t="e">
        <f>(表格_closed_data[[#This Row],[綁定率]]-表格_closed_data[[#This Row],[綁定率_min]])/(表格_closed_data[[#This Row],[綁定率_max]]-表格_closed_data[[#This Row],[綁定率_min]])</f>
        <v>#VALUE!</v>
      </c>
      <c r="AP24" t="e">
        <f>(表格_closed_data[[#This Row],[達成率]]-表格_closed_data[[#This Row],[達成率_min]])/(表格_closed_data[[#This Row],[達成率_max]]-表格_closed_data[[#This Row],[達成率_min]])</f>
        <v>#VALUE!</v>
      </c>
      <c r="AQ24" t="str">
        <f>IF(ISERROR(表格_closed_data[[#This Row],[Deptshort_first]]),"",表格_closed_data[[#This Row],[Deptshort_first]])</f>
        <v/>
      </c>
      <c r="AR24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4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4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4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4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5" spans="1:48" x14ac:dyDescent="0.25">
      <c r="AK25" t="str">
        <f>IF(ISERROR(表格_closed_data[[#This Row],[Deptshort_first]]),"",表格_closed_data[[#This Row],[Deptshort_first]])</f>
        <v/>
      </c>
      <c r="AL25" t="e">
        <f>(表格_closed_data[[#This Row],[預約率]]-表格_closed_data[[#This Row],[預約率_min]])/(表格_closed_data[[#This Row],[預約率_max]]-表格_closed_data[[#This Row],[預約率_min]])</f>
        <v>#VALUE!</v>
      </c>
      <c r="AM25" t="e">
        <f>(表格_closed_data[[#This Row],[出席率]]-表格_closed_data[[#This Row],[出席率_min]])/(表格_closed_data[[#This Row],[出席率_max]]-表格_closed_data[[#This Row],[出席率_min]])</f>
        <v>#VALUE!</v>
      </c>
      <c r="AN25" t="e">
        <f>(表格_closed_data[[#This Row],[成交率]]-表格_closed_data[[#This Row],[成交率_min]])/(表格_closed_data[[#This Row],[成交率_max]]-表格_closed_data[[#This Row],[成交率_min]])</f>
        <v>#VALUE!</v>
      </c>
      <c r="AO25" t="e">
        <f>(表格_closed_data[[#This Row],[綁定率]]-表格_closed_data[[#This Row],[綁定率_min]])/(表格_closed_data[[#This Row],[綁定率_max]]-表格_closed_data[[#This Row],[綁定率_min]])</f>
        <v>#VALUE!</v>
      </c>
      <c r="AP25" t="e">
        <f>(表格_closed_data[[#This Row],[達成率]]-表格_closed_data[[#This Row],[達成率_min]])/(表格_closed_data[[#This Row],[達成率_max]]-表格_closed_data[[#This Row],[達成率_min]])</f>
        <v>#VALUE!</v>
      </c>
      <c r="AQ25" t="str">
        <f>IF(ISERROR(表格_closed_data[[#This Row],[Deptshort_first]]),"",表格_closed_data[[#This Row],[Deptshort_first]])</f>
        <v/>
      </c>
      <c r="AR25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5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5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5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5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戰力表</vt:lpstr>
      <vt:lpstr>new_this</vt:lpstr>
      <vt:lpstr>mgm_this</vt:lpstr>
      <vt:lpstr>closed_this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Lin_林鴻儒</dc:creator>
  <cp:lastModifiedBy>Julian Lin_林鴻儒</cp:lastModifiedBy>
  <cp:lastPrinted>2021-05-18T01:45:38Z</cp:lastPrinted>
  <dcterms:created xsi:type="dcterms:W3CDTF">2021-05-17T09:58:58Z</dcterms:created>
  <dcterms:modified xsi:type="dcterms:W3CDTF">2021-06-08T07:12:34Z</dcterms:modified>
</cp:coreProperties>
</file>