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20475" windowHeight="9855" activeTab="4"/>
  </bookViews>
  <sheets>
    <sheet name="工作表4" sheetId="4" r:id="rId1"/>
    <sheet name="工作表1" sheetId="1" r:id="rId2"/>
    <sheet name="工作表2" sheetId="2" r:id="rId3"/>
    <sheet name="工作表3" sheetId="3" r:id="rId4"/>
    <sheet name="工作表5" sheetId="5" r:id="rId5"/>
  </sheets>
  <definedNames>
    <definedName name="xgb_features" localSheetId="4">工作表5!$A$2:$A$47</definedName>
  </definedNames>
  <calcPr calcId="145621"/>
  <pivotCaches>
    <pivotCache cacheId="4" r:id="rId6"/>
  </pivotCaches>
</workbook>
</file>

<file path=xl/calcChain.xml><?xml version="1.0" encoding="utf-8"?>
<calcChain xmlns="http://schemas.openxmlformats.org/spreadsheetml/2006/main">
  <c r="D7" i="3" l="1"/>
  <c r="D11" i="3"/>
  <c r="E7" i="3"/>
  <c r="J7" i="3" s="1"/>
  <c r="D4" i="3"/>
  <c r="E4" i="3" s="1"/>
  <c r="J4" i="3" s="1"/>
  <c r="E11" i="3"/>
  <c r="J11" i="3" s="1"/>
  <c r="I14" i="3"/>
  <c r="I13" i="3"/>
  <c r="H14" i="3"/>
  <c r="H15" i="3"/>
  <c r="H13" i="3"/>
  <c r="G14" i="3"/>
  <c r="G15" i="3"/>
  <c r="G16" i="3"/>
  <c r="G13" i="3"/>
  <c r="E14" i="4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2" i="1"/>
  <c r="B2" i="2"/>
  <c r="B3" i="2"/>
  <c r="B4" i="2"/>
  <c r="B5" i="2"/>
  <c r="B6" i="2"/>
  <c r="B7" i="2"/>
  <c r="B8" i="2"/>
  <c r="B9" i="2"/>
  <c r="B10" i="2"/>
  <c r="B11" i="2"/>
  <c r="B12" i="2"/>
  <c r="B1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2" i="1"/>
  <c r="B14" i="4"/>
  <c r="I7" i="4"/>
  <c r="I6" i="4"/>
  <c r="I5" i="4"/>
  <c r="I4" i="4"/>
  <c r="E15" i="4"/>
  <c r="F14" i="4" l="1"/>
</calcChain>
</file>

<file path=xl/connections.xml><?xml version="1.0" encoding="utf-8"?>
<connections xmlns="http://schemas.openxmlformats.org/spreadsheetml/2006/main">
  <connection id="1" name="xgb_features" type="6" refreshedVersion="4" background="1" saveData="1">
    <textPr codePage="950" sourceFile="C:\Users\mingkao\PycharmProjects\Modeling\result\xgb_features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<sst xmlns="http://schemas.openxmlformats.org/spreadsheetml/2006/main" count="955" uniqueCount="284">
  <si>
    <t>stv</t>
  </si>
  <si>
    <t>cnt</t>
  </si>
  <si>
    <t>salessn</t>
  </si>
  <si>
    <t>depttw</t>
  </si>
  <si>
    <t>mn</t>
  </si>
  <si>
    <t>salesename</t>
  </si>
  <si>
    <t>coding_stv</t>
  </si>
  <si>
    <t>coding_cnt</t>
  </si>
  <si>
    <t>TBD_業務部_BD11</t>
  </si>
  <si>
    <t>Maia Huang</t>
  </si>
  <si>
    <t>TBD_業務部_BD9</t>
  </si>
  <si>
    <t>Jamie Jian</t>
  </si>
  <si>
    <t>Anna Chang</t>
  </si>
  <si>
    <t>TBD_業務部_BD7</t>
  </si>
  <si>
    <t>Liyer Shiu</t>
  </si>
  <si>
    <t>TBD_業務部_BD2</t>
  </si>
  <si>
    <t>Candy Chen</t>
  </si>
  <si>
    <t>TBD_業務部_BD18</t>
  </si>
  <si>
    <t>Audi Chang</t>
  </si>
  <si>
    <t>Hazel Chen</t>
  </si>
  <si>
    <t>TBD_業務部_BD1</t>
  </si>
  <si>
    <t>Dawson Chen</t>
  </si>
  <si>
    <t>Ronnie Li</t>
  </si>
  <si>
    <t>Jennifer_yw Huang</t>
  </si>
  <si>
    <t>Jill Chang</t>
  </si>
  <si>
    <t>TBD_業務部_BD19</t>
  </si>
  <si>
    <t>Hannah_mh Yang</t>
  </si>
  <si>
    <t>Astella Huang</t>
  </si>
  <si>
    <t>TBD_業務部_BD36</t>
  </si>
  <si>
    <t>Joe Huang</t>
  </si>
  <si>
    <t>TBD_業務部_BD40</t>
  </si>
  <si>
    <t>Mika_yj Chen</t>
  </si>
  <si>
    <t>Robbie Hsu</t>
  </si>
  <si>
    <t>Rita.l Liang</t>
  </si>
  <si>
    <t>Ken_sk Liu</t>
  </si>
  <si>
    <t>TBD_業務部_BD59</t>
  </si>
  <si>
    <t>Rex Ke</t>
  </si>
  <si>
    <t>Calvin_kc Yang</t>
  </si>
  <si>
    <t>River Dai</t>
  </si>
  <si>
    <t>Sue Ko</t>
  </si>
  <si>
    <t>Winnie_wj Lee</t>
  </si>
  <si>
    <t>Brandon_bc Chen</t>
  </si>
  <si>
    <t>Clark Lin</t>
  </si>
  <si>
    <t>TBD_業務部_BD16</t>
  </si>
  <si>
    <t>York_yy Wang</t>
  </si>
  <si>
    <t>Zero Hsu</t>
  </si>
  <si>
    <t>Vince Tsai</t>
  </si>
  <si>
    <t>Winnie_sc Wu</t>
  </si>
  <si>
    <t>Diana Chung</t>
  </si>
  <si>
    <t>Linda_zl Chen</t>
  </si>
  <si>
    <t>TBD_業務部_BD6</t>
  </si>
  <si>
    <t>Angelina_sw Li</t>
  </si>
  <si>
    <t>Willy Hsieh</t>
  </si>
  <si>
    <t>Wayne_sw Zhang</t>
  </si>
  <si>
    <t>Patty Chung</t>
  </si>
  <si>
    <t>Ike Liu</t>
  </si>
  <si>
    <t>TBD_業務部_BD35</t>
  </si>
  <si>
    <t>Gina Fang</t>
  </si>
  <si>
    <t>Tanny Chen</t>
  </si>
  <si>
    <t>Ten Lin</t>
  </si>
  <si>
    <t>Josh Shen</t>
  </si>
  <si>
    <t>Michael Chu</t>
  </si>
  <si>
    <t>Tim Chien</t>
  </si>
  <si>
    <t>Brook Chen</t>
  </si>
  <si>
    <t>TBD_業務部_BD55</t>
  </si>
  <si>
    <t>Patrick_sk Tsai</t>
  </si>
  <si>
    <t>Nora_wt Chen</t>
  </si>
  <si>
    <t>Terry_ch Huang</t>
  </si>
  <si>
    <t>Ivan Guo</t>
  </si>
  <si>
    <t>Jeremy Wei</t>
  </si>
  <si>
    <t>Nick_yh Wu</t>
  </si>
  <si>
    <t>Mia Man</t>
  </si>
  <si>
    <t>Claire_hy Yeh</t>
  </si>
  <si>
    <t>Marat Lin</t>
  </si>
  <si>
    <t>Jordan Chang</t>
  </si>
  <si>
    <t>Alice Jian</t>
  </si>
  <si>
    <t>Annie_ts Yen</t>
  </si>
  <si>
    <t>Jill Pai</t>
  </si>
  <si>
    <t>Stephen Chao</t>
  </si>
  <si>
    <t>Jay_cw Chang</t>
  </si>
  <si>
    <t>TBD_業務部_BD24</t>
  </si>
  <si>
    <t>Vic Li</t>
  </si>
  <si>
    <t>Leo Yeh</t>
  </si>
  <si>
    <t>Will_sh Wang</t>
  </si>
  <si>
    <t>Christina Zeng</t>
  </si>
  <si>
    <t>Ziv Chen</t>
  </si>
  <si>
    <t>Holly Tsao</t>
  </si>
  <si>
    <t>Tai Tsai</t>
  </si>
  <si>
    <t>Arthus Chang</t>
  </si>
  <si>
    <t>Fiona_yj Chou</t>
  </si>
  <si>
    <t>Charline Hsueh</t>
  </si>
  <si>
    <t>Hank Su</t>
  </si>
  <si>
    <t>Nick Wei</t>
  </si>
  <si>
    <t>Ian_yz Lin</t>
  </si>
  <si>
    <t>Jason_yh Su</t>
  </si>
  <si>
    <t>Rex Tseng</t>
  </si>
  <si>
    <t>Megan Tsai</t>
  </si>
  <si>
    <t>Nick_rz Chen</t>
  </si>
  <si>
    <t>Spensor Hsu</t>
  </si>
  <si>
    <t>Ken_hy Dai</t>
  </si>
  <si>
    <t>Joanne_mz Lin</t>
  </si>
  <si>
    <t>TBD_業務部_BD20</t>
  </si>
  <si>
    <t>John_yx Wang</t>
  </si>
  <si>
    <t>Bill_wt Huang</t>
  </si>
  <si>
    <t>Wei Yeh</t>
  </si>
  <si>
    <t>Reina Chuang</t>
  </si>
  <si>
    <t>Yusen Chu</t>
  </si>
  <si>
    <t>Alex_my Tang</t>
  </si>
  <si>
    <t>Laura Chiang</t>
  </si>
  <si>
    <t>TBD_業務部_BD15</t>
  </si>
  <si>
    <t>Jessica_hp Wu</t>
  </si>
  <si>
    <t>Vicky_hz Chen</t>
  </si>
  <si>
    <t>Eva Gu</t>
  </si>
  <si>
    <t>Alice_wf Chang</t>
  </si>
  <si>
    <t>Johnny_jf Lin</t>
  </si>
  <si>
    <t>Peter_hw Hsu</t>
  </si>
  <si>
    <t>Nicole Lee</t>
  </si>
  <si>
    <t>Thun Chen</t>
  </si>
  <si>
    <t>Lala Yuan</t>
  </si>
  <si>
    <t>Kevin_ycw Yang</t>
  </si>
  <si>
    <t>Vicky_sh Hung</t>
  </si>
  <si>
    <t>Erica Lo</t>
  </si>
  <si>
    <t>Sandy Kung</t>
  </si>
  <si>
    <t>Kumi Lo</t>
  </si>
  <si>
    <t>Tisha Hsu</t>
  </si>
  <si>
    <t>Cindy_yt Chen</t>
  </si>
  <si>
    <t>Duncan_nj Wu</t>
  </si>
  <si>
    <t>Wallis Chen</t>
  </si>
  <si>
    <t>Judy_sc Wang</t>
  </si>
  <si>
    <t>Lucy_th Liao</t>
  </si>
  <si>
    <t>Jerry_jr Hsu</t>
  </si>
  <si>
    <t>Vivian_lw Cheng</t>
  </si>
  <si>
    <t>Jasmine Liu</t>
  </si>
  <si>
    <t>Angel Lu</t>
  </si>
  <si>
    <t>Scott Xu</t>
  </si>
  <si>
    <t>Penny_pn Chen</t>
  </si>
  <si>
    <t>Grace Hsu</t>
  </si>
  <si>
    <t>Sam_yt Huang</t>
  </si>
  <si>
    <t>Anna Qiu</t>
  </si>
  <si>
    <t>Josh Wu</t>
  </si>
  <si>
    <t>Eva Tsai</t>
  </si>
  <si>
    <t>Jimmy_sm Hong</t>
  </si>
  <si>
    <t>Nancy Lai</t>
  </si>
  <si>
    <t>Joe Shiang</t>
  </si>
  <si>
    <t>John_jm Wu</t>
  </si>
  <si>
    <t>Leo_ck Lin</t>
  </si>
  <si>
    <t>Alex_ha Wang</t>
  </si>
  <si>
    <t>Johnny_mh Lee</t>
  </si>
  <si>
    <t>Zoe_xy Yu</t>
  </si>
  <si>
    <t>Dannie Hong</t>
  </si>
  <si>
    <t>Kason Zhang</t>
  </si>
  <si>
    <t>Felix Zhu</t>
  </si>
  <si>
    <t>Champ Lin</t>
  </si>
  <si>
    <t>Amanda Chueh</t>
  </si>
  <si>
    <t>TBD_業務部_BD65</t>
  </si>
  <si>
    <t>Joe_yf Lin</t>
  </si>
  <si>
    <t>Frank_yy Lin</t>
  </si>
  <si>
    <t>Monica Hsiao</t>
  </si>
  <si>
    <t>Sammy_sn Chen</t>
  </si>
  <si>
    <t>Ellen_ht Chen</t>
  </si>
  <si>
    <t>Vita Shih</t>
  </si>
  <si>
    <t>Daisy_yt Chen</t>
  </si>
  <si>
    <t>Husky Wang</t>
  </si>
  <si>
    <t>Vincent_cc Chen</t>
  </si>
  <si>
    <t>Daisy_wr Chang</t>
  </si>
  <si>
    <t>Eliza Chien</t>
  </si>
  <si>
    <t>Paul Lin</t>
  </si>
  <si>
    <t>Emily_hc Liang</t>
  </si>
  <si>
    <t>Jeremy_yj Lai</t>
  </si>
  <si>
    <t>Layla_yh Wang</t>
  </si>
  <si>
    <t>Jessie_wy Lin</t>
  </si>
  <si>
    <t>TBD_業務部_BD12</t>
  </si>
  <si>
    <t>Dylan_hc Chen</t>
  </si>
  <si>
    <t>Rebecca Chiang</t>
  </si>
  <si>
    <t>Ed Hsueh</t>
  </si>
  <si>
    <t>Sylvia_mf Chen</t>
  </si>
  <si>
    <t>Alex Hsiao</t>
  </si>
  <si>
    <t>Julia Yang</t>
  </si>
  <si>
    <t>stv_wo_coding</t>
    <phoneticPr fontId="2" type="noConversion"/>
  </si>
  <si>
    <t>獎金佔比</t>
    <phoneticPr fontId="2" type="noConversion"/>
  </si>
  <si>
    <t>獎金佔比_調整</t>
    <phoneticPr fontId="2" type="noConversion"/>
  </si>
  <si>
    <t>差異</t>
    <phoneticPr fontId="2" type="noConversion"/>
  </si>
  <si>
    <t>Coding獎金</t>
    <phoneticPr fontId="2" type="noConversion"/>
  </si>
  <si>
    <t>列標籤</t>
  </si>
  <si>
    <t>總計</t>
  </si>
  <si>
    <t>加總 - 差異</t>
  </si>
  <si>
    <t>加總 - stv</t>
  </si>
  <si>
    <t>加總 - 欄位1</t>
  </si>
  <si>
    <t>加總 - Coding獎金</t>
  </si>
  <si>
    <t>加總 - coding_cnt</t>
  </si>
  <si>
    <t>加總 - coding_stv</t>
  </si>
  <si>
    <t>d</t>
  </si>
  <si>
    <t>age</t>
  </si>
  <si>
    <t>brand</t>
  </si>
  <si>
    <t>upgrade</t>
  </si>
  <si>
    <t>gender</t>
  </si>
  <si>
    <t>location</t>
  </si>
  <si>
    <t>open_new</t>
  </si>
  <si>
    <t>dayoff_ma7</t>
  </si>
  <si>
    <t>stv_ma7</t>
  </si>
  <si>
    <t>dayoff</t>
  </si>
  <si>
    <t>dealcnt_ma14</t>
  </si>
  <si>
    <t>closed_cnt_ma7</t>
  </si>
  <si>
    <t>dealcnt_ma7</t>
  </si>
  <si>
    <t>reserv_scrm_new</t>
  </si>
  <si>
    <t>scrm_new_cnt_ma14</t>
  </si>
  <si>
    <t>dayoff_ma14</t>
  </si>
  <si>
    <t>reserv_new_ma7</t>
  </si>
  <si>
    <t>dayoff_ma3</t>
  </si>
  <si>
    <t>work_hr_ma14</t>
  </si>
  <si>
    <t>reserv_new_ma14</t>
  </si>
  <si>
    <t>work_hr_ma3</t>
  </si>
  <si>
    <t>new_cnt</t>
  </si>
  <si>
    <t>reserv_new</t>
  </si>
  <si>
    <t>new_cnt_ma14</t>
  </si>
  <si>
    <t>closed_cnt_ma14</t>
  </si>
  <si>
    <t>work_hr_ma7</t>
  </si>
  <si>
    <t>reserv_closed</t>
  </si>
  <si>
    <t>stv_ma14</t>
  </si>
  <si>
    <t>new_cnt_ma7</t>
  </si>
  <si>
    <t>closed_cnt</t>
  </si>
  <si>
    <t>closed_cnt_ma3</t>
  </si>
  <si>
    <t>work_hr</t>
  </si>
  <si>
    <t>dealcnt</t>
  </si>
  <si>
    <t>scrm_new_cnt</t>
  </si>
  <si>
    <t>stv_t</t>
  </si>
  <si>
    <t>new_cnt_t</t>
  </si>
  <si>
    <t>closed_cnt_t</t>
  </si>
  <si>
    <t>dayoff_t</t>
  </si>
  <si>
    <t>scrm_new_cnt_t</t>
  </si>
  <si>
    <t>reserv_scrm_new_t</t>
  </si>
  <si>
    <t>dayoff_ma3_t</t>
  </si>
  <si>
    <t>scrm_new_cnt_ma7_t</t>
  </si>
  <si>
    <t>reserv_new_ma14_t</t>
  </si>
  <si>
    <t>dayoff_ma14_t</t>
  </si>
  <si>
    <t>scrm_new_cnt_ma14_t</t>
  </si>
  <si>
    <t>年齡</t>
    <phoneticPr fontId="2" type="noConversion"/>
  </si>
  <si>
    <t>品牌</t>
    <phoneticPr fontId="2" type="noConversion"/>
  </si>
  <si>
    <t>是否升級</t>
    <phoneticPr fontId="2" type="noConversion"/>
  </si>
  <si>
    <t>性別</t>
    <phoneticPr fontId="2" type="noConversion"/>
  </si>
  <si>
    <t>地點</t>
    <phoneticPr fontId="2" type="noConversion"/>
  </si>
  <si>
    <t>是否開啟新名單</t>
    <phoneticPr fontId="2" type="noConversion"/>
  </si>
  <si>
    <t>近14天成交數</t>
    <phoneticPr fontId="2" type="noConversion"/>
  </si>
  <si>
    <t>近7天平均業績</t>
    <phoneticPr fontId="2" type="noConversion"/>
  </si>
  <si>
    <t>近7天休假數</t>
    <phoneticPr fontId="2" type="noConversion"/>
  </si>
  <si>
    <t>近7天結案派發數</t>
    <phoneticPr fontId="2" type="noConversion"/>
  </si>
  <si>
    <t>社群新名單預約數</t>
    <phoneticPr fontId="2" type="noConversion"/>
  </si>
  <si>
    <t>近14天社群新名單派發數</t>
    <phoneticPr fontId="2" type="noConversion"/>
  </si>
  <si>
    <t>近7天成交數</t>
    <phoneticPr fontId="2" type="noConversion"/>
  </si>
  <si>
    <t>累計休假數</t>
    <phoneticPr fontId="2" type="noConversion"/>
  </si>
  <si>
    <t>累計非社群新名單派發數</t>
    <phoneticPr fontId="2" type="noConversion"/>
  </si>
  <si>
    <t>累計非社群新名單預約數</t>
    <phoneticPr fontId="2" type="noConversion"/>
  </si>
  <si>
    <t>累計STV</t>
    <phoneticPr fontId="2" type="noConversion"/>
  </si>
  <si>
    <t>累計結案預約數</t>
    <phoneticPr fontId="2" type="noConversion"/>
  </si>
  <si>
    <t>近14天STV</t>
    <phoneticPr fontId="2" type="noConversion"/>
  </si>
  <si>
    <t>累計結案派發數</t>
    <phoneticPr fontId="2" type="noConversion"/>
  </si>
  <si>
    <t>累計工時</t>
    <phoneticPr fontId="2" type="noConversion"/>
  </si>
  <si>
    <t>累計成交數</t>
    <phoneticPr fontId="2" type="noConversion"/>
  </si>
  <si>
    <t>累計社群新名單派發數</t>
    <phoneticPr fontId="2" type="noConversion"/>
  </si>
  <si>
    <t>累計STV與七天前差異</t>
    <phoneticPr fontId="2" type="noConversion"/>
  </si>
  <si>
    <t>累計結案派發數與七天前差異</t>
    <phoneticPr fontId="2" type="noConversion"/>
  </si>
  <si>
    <t>累計休假數與七天前差異</t>
    <phoneticPr fontId="2" type="noConversion"/>
  </si>
  <si>
    <t>累計社群新名單派發數與七天前差異</t>
    <phoneticPr fontId="2" type="noConversion"/>
  </si>
  <si>
    <t>累計非社群新名單派發數與七天前差異</t>
    <phoneticPr fontId="2" type="noConversion"/>
  </si>
  <si>
    <t>累計社群新名單預約數與七天前差異</t>
    <phoneticPr fontId="2" type="noConversion"/>
  </si>
  <si>
    <t>近3日休假數與七天前差異</t>
    <phoneticPr fontId="2" type="noConversion"/>
  </si>
  <si>
    <t>近7日社群新名單派發數與七天前差異</t>
    <phoneticPr fontId="2" type="noConversion"/>
  </si>
  <si>
    <t>近14天非社群新名單預約數與七天前差異</t>
    <phoneticPr fontId="2" type="noConversion"/>
  </si>
  <si>
    <t>近14天休假數與七天前差異</t>
    <phoneticPr fontId="2" type="noConversion"/>
  </si>
  <si>
    <t>近14天社群新名單派發數與七天前差異</t>
    <phoneticPr fontId="2" type="noConversion"/>
  </si>
  <si>
    <t>近14天休假數</t>
    <phoneticPr fontId="2" type="noConversion"/>
  </si>
  <si>
    <t>近7天非社群新名單預約數</t>
    <phoneticPr fontId="2" type="noConversion"/>
  </si>
  <si>
    <t>近3天休假數</t>
    <phoneticPr fontId="2" type="noConversion"/>
  </si>
  <si>
    <t>近14天工時</t>
    <phoneticPr fontId="2" type="noConversion"/>
  </si>
  <si>
    <t>近14天非社群新名單預約數</t>
    <phoneticPr fontId="2" type="noConversion"/>
  </si>
  <si>
    <t>近3天工時</t>
    <phoneticPr fontId="2" type="noConversion"/>
  </si>
  <si>
    <t>近14天結案派發數</t>
    <phoneticPr fontId="2" type="noConversion"/>
  </si>
  <si>
    <t>近14天非社群新名單派發數</t>
    <phoneticPr fontId="2" type="noConversion"/>
  </si>
  <si>
    <t>近7天工時</t>
    <phoneticPr fontId="2" type="noConversion"/>
  </si>
  <si>
    <t>近7天非社群新名單派發數</t>
    <phoneticPr fontId="2" type="noConversion"/>
  </si>
  <si>
    <t>近3天結案派發數</t>
    <phoneticPr fontId="2" type="noConversion"/>
  </si>
  <si>
    <t>到職天數</t>
    <phoneticPr fontId="2" type="noConversion"/>
  </si>
  <si>
    <t>definition</t>
    <phoneticPr fontId="2" type="noConversion"/>
  </si>
  <si>
    <t>feature_name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</si>
</sst>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indexed="8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9">
    <xf numFmtId="0" fontId="0" fillId="0" borderId="0" xfId="0">
      <alignment vertical="center"/>
    </xf>
    <xf numFmtId="17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0" fontId="0" fillId="0" borderId="0" xfId="0" pivotButton="1">
      <alignment vertical="center"/>
    </xf>
    <xf numFmtId="17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0" fontId="3" fillId="0" borderId="0" xfId="2">
      <alignment vertical="center"/>
    </xf>
    <xf numFmtId="0" fontId="3" fillId="0" borderId="0" xfId="2">
      <alignment vertical="center"/>
    </xf>
  </cellXfs>
  <cellStyles count="3">
    <cellStyle name="一般" xfId="0" builtinId="0"/>
    <cellStyle name="一般 2" xfId="2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ng Kao_高銘彣" refreshedDate="44412.515824768518" createdVersion="4" refreshedVersion="4" minRefreshableVersion="3" recordCount="419">
  <cacheSource type="worksheet">
    <worksheetSource ref="A1:M420" sheet="工作表1"/>
  </cacheSource>
  <cacheFields count="14">
    <cacheField name="stv" numFmtId="0">
      <sharedItems containsSemiMixedTypes="0" containsString="0" containsNumber="1" minValue="0" maxValue="3088596.95"/>
    </cacheField>
    <cacheField name="cnt" numFmtId="0">
      <sharedItems containsSemiMixedTypes="0" containsString="0" containsNumber="1" minValue="0" maxValue="47.8"/>
    </cacheField>
    <cacheField name="salessn" numFmtId="0">
      <sharedItems containsSemiMixedTypes="0" containsString="0" containsNumber="1" containsInteger="1" minValue="125" maxValue="87368"/>
    </cacheField>
    <cacheField name="depttw" numFmtId="0">
      <sharedItems/>
    </cacheField>
    <cacheField name="mn" numFmtId="17">
      <sharedItems containsSemiMixedTypes="0" containsNonDate="0" containsDate="1" containsString="0" minDate="2021-03-01T00:00:00" maxDate="2021-07-02T00:00:00" count="5">
        <d v="2021-05-01T00:00:00"/>
        <d v="2021-06-01T00:00:00"/>
        <d v="2021-07-01T00:00:00"/>
        <d v="2021-03-01T00:00:00"/>
        <d v="2021-04-01T00:00:00"/>
      </sharedItems>
    </cacheField>
    <cacheField name="salesename" numFmtId="0">
      <sharedItems/>
    </cacheField>
    <cacheField name="coding_stv" numFmtId="0">
      <sharedItems containsSemiMixedTypes="0" containsString="0" containsNumber="1" minValue="0" maxValue="367852"/>
    </cacheField>
    <cacheField name="coding_cnt" numFmtId="0">
      <sharedItems containsSemiMixedTypes="0" containsString="0" containsNumber="1" minValue="0" maxValue="6"/>
    </cacheField>
    <cacheField name="stv_wo_coding" numFmtId="0">
      <sharedItems containsSemiMixedTypes="0" containsString="0" containsNumber="1" minValue="0" maxValue="3006596.95"/>
    </cacheField>
    <cacheField name="獎金佔比" numFmtId="176">
      <sharedItems containsSemiMixedTypes="0" containsString="0" containsNumber="1" minValue="0" maxValue="7.8E-2"/>
    </cacheField>
    <cacheField name="獎金佔比_調整" numFmtId="176">
      <sharedItems containsSemiMixedTypes="0" containsString="0" containsNumber="1" minValue="0" maxValue="7.8E-2"/>
    </cacheField>
    <cacheField name="差異" numFmtId="0">
      <sharedItems containsSemiMixedTypes="0" containsString="0" containsNumber="1" minValue="0" maxValue="15167.741999999997"/>
    </cacheField>
    <cacheField name="Coding獎金" numFmtId="0">
      <sharedItems containsSemiMixedTypes="0" containsString="0" containsNumber="1" minValue="0" maxValue="28692.455999999998"/>
    </cacheField>
    <cacheField name="欄位1" numFmtId="0" formula="差異 /stv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9">
  <r>
    <n v="752820"/>
    <n v="13"/>
    <n v="1020"/>
    <s v="TBD_業務部_BD11"/>
    <x v="0"/>
    <s v="Maia Huang"/>
    <n v="22500"/>
    <n v="1"/>
    <n v="730320"/>
    <n v="3.5000000000000003E-2"/>
    <n v="3.5000000000000003E-2"/>
    <n v="0"/>
    <n v="787.50000000000011"/>
  </r>
  <r>
    <n v="709365"/>
    <n v="13.5"/>
    <n v="1020"/>
    <s v="TBD_業務部_BD11"/>
    <x v="1"/>
    <s v="Maia Huang"/>
    <n v="65800"/>
    <n v="2"/>
    <n v="643565"/>
    <n v="3.5000000000000003E-2"/>
    <n v="0.03"/>
    <n v="3217.825000000003"/>
    <n v="2303"/>
  </r>
  <r>
    <n v="712444"/>
    <n v="13.5"/>
    <n v="1020"/>
    <s v="TBD_業務部_BD11"/>
    <x v="2"/>
    <s v="Maia Huang"/>
    <n v="21100"/>
    <n v="2"/>
    <n v="691344"/>
    <n v="3.5000000000000003E-2"/>
    <n v="0.03"/>
    <n v="3456.720000000003"/>
    <n v="738.50000000000011"/>
  </r>
  <r>
    <n v="1064894"/>
    <n v="14.5"/>
    <n v="10512"/>
    <s v="TBD_業務部_BD9"/>
    <x v="0"/>
    <s v="Jamie Jian"/>
    <n v="0"/>
    <n v="0"/>
    <n v="1064894"/>
    <n v="5.3999999999999999E-2"/>
    <n v="5.3999999999999999E-2"/>
    <n v="0"/>
    <n v="0"/>
  </r>
  <r>
    <n v="1748778"/>
    <n v="26.2"/>
    <n v="10512"/>
    <s v="TBD_業務部_BD9"/>
    <x v="1"/>
    <s v="Jamie Jian"/>
    <n v="0"/>
    <n v="0"/>
    <n v="1748778"/>
    <n v="7.8E-2"/>
    <n v="7.8E-2"/>
    <n v="0"/>
    <n v="0"/>
  </r>
  <r>
    <n v="1619866.4"/>
    <n v="23.85"/>
    <n v="10512"/>
    <s v="TBD_業務部_BD9"/>
    <x v="2"/>
    <s v="Jamie Jian"/>
    <n v="0"/>
    <n v="0"/>
    <n v="1619866.4"/>
    <n v="7.8E-2"/>
    <n v="7.8E-2"/>
    <n v="0"/>
    <n v="0"/>
  </r>
  <r>
    <n v="754394"/>
    <n v="12"/>
    <n v="1114"/>
    <s v="TBD_業務部_BD11"/>
    <x v="1"/>
    <s v="Anna Chang"/>
    <n v="79440"/>
    <n v="1"/>
    <n v="674954"/>
    <n v="3.5000000000000003E-2"/>
    <n v="0.03"/>
    <n v="3374.7700000000032"/>
    <n v="2780.4"/>
  </r>
  <r>
    <n v="666628"/>
    <n v="8.75"/>
    <n v="11150"/>
    <s v="TBD_業務部_BD7"/>
    <x v="0"/>
    <s v="Liyer Shiu"/>
    <n v="0"/>
    <n v="0"/>
    <n v="666628"/>
    <n v="0.03"/>
    <n v="0.03"/>
    <n v="0"/>
    <n v="0"/>
  </r>
  <r>
    <n v="1185225.8"/>
    <n v="16.149999999999999"/>
    <n v="11150"/>
    <s v="TBD_業務部_BD7"/>
    <x v="1"/>
    <s v="Liyer Shiu"/>
    <n v="0"/>
    <n v="0"/>
    <n v="1185225.8"/>
    <n v="0.06"/>
    <n v="0.06"/>
    <n v="0"/>
    <n v="0"/>
  </r>
  <r>
    <n v="888815"/>
    <n v="17"/>
    <n v="125"/>
    <s v="TBD_業務部_BD2"/>
    <x v="3"/>
    <s v="Candy Chen"/>
    <n v="0"/>
    <n v="0"/>
    <n v="888815"/>
    <n v="0.04"/>
    <n v="0.04"/>
    <n v="0"/>
    <n v="0"/>
  </r>
  <r>
    <n v="769784"/>
    <n v="13.5"/>
    <n v="125"/>
    <s v="TBD_業務部_BD2"/>
    <x v="4"/>
    <s v="Candy Chen"/>
    <n v="116300"/>
    <n v="2"/>
    <n v="653484"/>
    <n v="3.5000000000000003E-2"/>
    <n v="0.03"/>
    <n v="3267.4200000000028"/>
    <n v="4070.5000000000005"/>
  </r>
  <r>
    <n v="709119"/>
    <n v="19"/>
    <n v="125"/>
    <s v="TBD_業務部_BD2"/>
    <x v="1"/>
    <s v="Candy Chen"/>
    <n v="15000"/>
    <n v="1"/>
    <n v="694119"/>
    <n v="3.5000000000000003E-2"/>
    <n v="0.03"/>
    <n v="3470.595000000003"/>
    <n v="525"/>
  </r>
  <r>
    <n v="807756"/>
    <n v="13"/>
    <n v="125"/>
    <s v="TBD_業務部_BD2"/>
    <x v="2"/>
    <s v="Candy Chen"/>
    <n v="0"/>
    <n v="0"/>
    <n v="807756"/>
    <n v="0.04"/>
    <n v="0.04"/>
    <n v="0"/>
    <n v="0"/>
  </r>
  <r>
    <n v="1106290.7"/>
    <n v="15.2"/>
    <n v="12505"/>
    <s v="TBD_業務部_BD18"/>
    <x v="3"/>
    <s v="Audi Chang"/>
    <n v="0"/>
    <n v="0"/>
    <n v="1106290.7"/>
    <n v="0.06"/>
    <n v="0.06"/>
    <n v="0"/>
    <n v="0"/>
  </r>
  <r>
    <n v="603083.5"/>
    <n v="6.9"/>
    <n v="12505"/>
    <s v="TBD_業務部_BD18"/>
    <x v="4"/>
    <s v="Audi Chang"/>
    <n v="0"/>
    <n v="0"/>
    <n v="603083.5"/>
    <n v="0.03"/>
    <n v="0.03"/>
    <n v="0"/>
    <n v="0"/>
  </r>
  <r>
    <n v="372746"/>
    <n v="6.5"/>
    <n v="12681"/>
    <s v="TBD_業務部_BD11"/>
    <x v="4"/>
    <s v="Hazel Chen"/>
    <n v="72000"/>
    <n v="1"/>
    <n v="300746"/>
    <n v="1.4E-2"/>
    <n v="1.4E-2"/>
    <n v="0"/>
    <n v="1008"/>
  </r>
  <r>
    <n v="438745"/>
    <n v="9"/>
    <n v="12681"/>
    <s v="TBD_業務部_BD11"/>
    <x v="0"/>
    <s v="Hazel Chen"/>
    <n v="0"/>
    <n v="0"/>
    <n v="438745"/>
    <n v="1.7999999999999999E-2"/>
    <n v="1.7999999999999999E-2"/>
    <n v="0"/>
    <n v="0"/>
  </r>
  <r>
    <n v="718016"/>
    <n v="11.5"/>
    <n v="12681"/>
    <s v="TBD_業務部_BD11"/>
    <x v="1"/>
    <s v="Hazel Chen"/>
    <n v="15500"/>
    <n v="1"/>
    <n v="702516"/>
    <n v="3.5000000000000003E-2"/>
    <n v="3.5000000000000003E-2"/>
    <n v="0"/>
    <n v="542.5"/>
  </r>
  <r>
    <n v="624997.5"/>
    <n v="14.5"/>
    <n v="12681"/>
    <s v="TBD_業務部_BD11"/>
    <x v="2"/>
    <s v="Hazel Chen"/>
    <n v="16000"/>
    <n v="1"/>
    <n v="608997.5"/>
    <n v="0.03"/>
    <n v="0.03"/>
    <n v="0"/>
    <n v="480"/>
  </r>
  <r>
    <n v="0"/>
    <n v="0"/>
    <n v="13361"/>
    <s v="TBD_業務部_BD1"/>
    <x v="4"/>
    <s v="Dawson Chen"/>
    <n v="0"/>
    <n v="0"/>
    <n v="0"/>
    <n v="0"/>
    <n v="0"/>
    <n v="0"/>
    <n v="0"/>
  </r>
  <r>
    <n v="536666"/>
    <n v="8.1"/>
    <n v="13361"/>
    <s v="TBD_業務部_BD1"/>
    <x v="1"/>
    <s v="Dawson Chen"/>
    <n v="0"/>
    <n v="0"/>
    <n v="536666"/>
    <n v="2.5000000000000001E-2"/>
    <n v="2.5000000000000001E-2"/>
    <n v="0"/>
    <n v="0"/>
  </r>
  <r>
    <n v="343269.8"/>
    <n v="7.1"/>
    <n v="13361"/>
    <s v="TBD_業務部_BD1"/>
    <x v="2"/>
    <s v="Dawson Chen"/>
    <n v="85800"/>
    <n v="2.2999999999999998"/>
    <n v="257469.8"/>
    <n v="1.4E-2"/>
    <n v="0"/>
    <n v="3604.5771999999997"/>
    <n v="1201.2"/>
  </r>
  <r>
    <n v="765294"/>
    <n v="14.5"/>
    <n v="15090"/>
    <s v="TBD_業務部_BD2"/>
    <x v="4"/>
    <s v="Ronnie Li"/>
    <n v="0"/>
    <n v="0"/>
    <n v="765294"/>
    <n v="3.5000000000000003E-2"/>
    <n v="3.5000000000000003E-2"/>
    <n v="0"/>
    <n v="0"/>
  </r>
  <r>
    <n v="1300595"/>
    <n v="18.75"/>
    <n v="15090"/>
    <s v="TBD_業務部_BD2"/>
    <x v="0"/>
    <s v="Ronnie Li"/>
    <n v="0"/>
    <n v="0"/>
    <n v="1300595"/>
    <n v="7.1999999999999995E-2"/>
    <n v="7.1999999999999995E-2"/>
    <n v="0"/>
    <n v="0"/>
  </r>
  <r>
    <n v="605584"/>
    <n v="9.3000000000000007"/>
    <n v="15090"/>
    <s v="TBD_業務部_BD2"/>
    <x v="1"/>
    <s v="Ronnie Li"/>
    <n v="0"/>
    <n v="0"/>
    <n v="605584"/>
    <n v="0.03"/>
    <n v="0.03"/>
    <n v="0"/>
    <n v="0"/>
  </r>
  <r>
    <n v="1064904"/>
    <n v="14.5"/>
    <n v="15090"/>
    <s v="TBD_業務部_BD2"/>
    <x v="2"/>
    <s v="Ronnie Li"/>
    <n v="40500"/>
    <n v="1"/>
    <n v="1024404"/>
    <n v="5.3999999999999999E-2"/>
    <n v="5.3999999999999999E-2"/>
    <n v="0"/>
    <n v="2187"/>
  </r>
  <r>
    <n v="330518"/>
    <n v="7.45"/>
    <n v="16694"/>
    <s v="TBD_業務部_BD11"/>
    <x v="3"/>
    <s v="Jennifer_yw Huang"/>
    <n v="48800"/>
    <n v="1"/>
    <n v="281718"/>
    <n v="1.4E-2"/>
    <n v="0"/>
    <n v="3944.0520000000001"/>
    <n v="683.2"/>
  </r>
  <r>
    <n v="743646"/>
    <n v="11.4"/>
    <n v="16694"/>
    <s v="TBD_業務部_BD11"/>
    <x v="4"/>
    <s v="Jennifer_yw Huang"/>
    <n v="25900"/>
    <n v="0.5"/>
    <n v="717746"/>
    <n v="3.5000000000000003E-2"/>
    <n v="3.5000000000000003E-2"/>
    <n v="0"/>
    <n v="906.50000000000011"/>
  </r>
  <r>
    <n v="574683"/>
    <n v="8.6999999999999993"/>
    <n v="16694"/>
    <s v="TBD_業務部_BD11"/>
    <x v="0"/>
    <s v="Jennifer_yw Huang"/>
    <n v="0"/>
    <n v="0"/>
    <n v="574683"/>
    <n v="2.5000000000000001E-2"/>
    <n v="2.5000000000000001E-2"/>
    <n v="0"/>
    <n v="0"/>
  </r>
  <r>
    <n v="595402"/>
    <n v="11"/>
    <n v="16694"/>
    <s v="TBD_業務部_BD11"/>
    <x v="2"/>
    <s v="Jennifer_yw Huang"/>
    <n v="0"/>
    <n v="0"/>
    <n v="595402"/>
    <n v="2.5000000000000001E-2"/>
    <n v="2.5000000000000001E-2"/>
    <n v="0"/>
    <n v="0"/>
  </r>
  <r>
    <n v="730005"/>
    <n v="14"/>
    <n v="18278"/>
    <s v="TBD_業務部_BD2"/>
    <x v="0"/>
    <s v="Jill Chang"/>
    <n v="0"/>
    <n v="0"/>
    <n v="730005"/>
    <n v="3.5000000000000003E-2"/>
    <n v="3.5000000000000003E-2"/>
    <n v="0"/>
    <n v="0"/>
  </r>
  <r>
    <n v="717158"/>
    <n v="11.5"/>
    <n v="19968"/>
    <s v="TBD_業務部_BD19"/>
    <x v="2"/>
    <s v="Hannah_mh Yang"/>
    <n v="0"/>
    <n v="0"/>
    <n v="717158"/>
    <n v="3.5000000000000003E-2"/>
    <n v="3.5000000000000003E-2"/>
    <n v="0"/>
    <n v="0"/>
  </r>
  <r>
    <n v="1045608"/>
    <n v="14"/>
    <n v="2099"/>
    <s v="TBD_業務部_BD2"/>
    <x v="4"/>
    <s v="Astella Huang"/>
    <n v="0"/>
    <n v="0"/>
    <n v="1045608"/>
    <n v="5.3999999999999999E-2"/>
    <n v="5.3999999999999999E-2"/>
    <n v="0"/>
    <n v="0"/>
  </r>
  <r>
    <n v="1111452"/>
    <n v="16.5"/>
    <n v="2099"/>
    <s v="TBD_業務部_BD2"/>
    <x v="0"/>
    <s v="Astella Huang"/>
    <n v="0"/>
    <n v="0"/>
    <n v="1111452"/>
    <n v="0.06"/>
    <n v="0.06"/>
    <n v="0"/>
    <n v="0"/>
  </r>
  <r>
    <n v="1027982"/>
    <n v="13.5"/>
    <n v="2099"/>
    <s v="TBD_業務部_BD2"/>
    <x v="1"/>
    <s v="Astella Huang"/>
    <n v="81440"/>
    <n v="1"/>
    <n v="946542"/>
    <n v="5.3999999999999999E-2"/>
    <n v="4.5999999999999999E-2"/>
    <n v="7572.3360000000002"/>
    <n v="4397.76"/>
  </r>
  <r>
    <n v="1086644"/>
    <n v="14.8"/>
    <n v="2099"/>
    <s v="TBD_業務部_BD2"/>
    <x v="2"/>
    <s v="Astella Huang"/>
    <n v="144940"/>
    <n v="3"/>
    <n v="941704"/>
    <n v="5.3999999999999999E-2"/>
    <n v="4.5999999999999999E-2"/>
    <n v="7533.6320000000005"/>
    <n v="7826.76"/>
  </r>
  <r>
    <n v="779827"/>
    <n v="14.5"/>
    <n v="21044"/>
    <s v="TBD_業務部_BD36"/>
    <x v="3"/>
    <s v="Joe Huang"/>
    <n v="0"/>
    <n v="0"/>
    <n v="779827"/>
    <n v="3.5000000000000003E-2"/>
    <n v="3.5000000000000003E-2"/>
    <n v="0"/>
    <n v="0"/>
  </r>
  <r>
    <n v="872476"/>
    <n v="13.5"/>
    <n v="21044"/>
    <s v="TBD_業務部_BD36"/>
    <x v="4"/>
    <s v="Joe Huang"/>
    <n v="109300"/>
    <n v="2"/>
    <n v="763176"/>
    <n v="0.04"/>
    <n v="3.5000000000000003E-2"/>
    <n v="3815.8799999999983"/>
    <n v="4372"/>
  </r>
  <r>
    <n v="649674"/>
    <n v="11.2"/>
    <n v="21044"/>
    <s v="TBD_業務部_BD36"/>
    <x v="0"/>
    <s v="Joe Huang"/>
    <n v="58700"/>
    <n v="1"/>
    <n v="590974"/>
    <n v="0.03"/>
    <n v="2.5000000000000001E-2"/>
    <n v="2954.8699999999985"/>
    <n v="1761"/>
  </r>
  <r>
    <n v="1425868.5"/>
    <n v="26.6"/>
    <n v="21044"/>
    <s v="TBD_業務部_BD36"/>
    <x v="1"/>
    <s v="Joe Huang"/>
    <n v="161890"/>
    <n v="3.5"/>
    <n v="1263978.5"/>
    <n v="7.8E-2"/>
    <n v="6.6000000000000003E-2"/>
    <n v="15167.741999999997"/>
    <n v="12627.42"/>
  </r>
  <r>
    <n v="1093338.5"/>
    <n v="21.8"/>
    <n v="21044"/>
    <s v="TBD_業務部_BD36"/>
    <x v="2"/>
    <s v="Joe Huang"/>
    <n v="213490"/>
    <n v="5.5"/>
    <n v="879848.5"/>
    <n v="5.3999999999999999E-2"/>
    <n v="0.04"/>
    <n v="12317.878999999999"/>
    <n v="11528.46"/>
  </r>
  <r>
    <n v="1553677.25"/>
    <n v="22.5"/>
    <n v="21229"/>
    <s v="TBD_業務部_BD40"/>
    <x v="3"/>
    <s v="Mika_yj Chen"/>
    <n v="43300"/>
    <n v="1"/>
    <n v="1510377.25"/>
    <n v="7.8E-2"/>
    <n v="7.8E-2"/>
    <n v="0"/>
    <n v="3377.4"/>
  </r>
  <r>
    <n v="1338512.8500000001"/>
    <n v="20.100000000000001"/>
    <n v="21229"/>
    <s v="TBD_業務部_BD40"/>
    <x v="4"/>
    <s v="Mika_yj Chen"/>
    <n v="23900"/>
    <n v="0.5"/>
    <n v="1314612.8500000001"/>
    <n v="7.1999999999999995E-2"/>
    <n v="7.1999999999999995E-2"/>
    <n v="0"/>
    <n v="1720.8"/>
  </r>
  <r>
    <n v="1703382.2"/>
    <n v="27.25"/>
    <n v="21229"/>
    <s v="TBD_業務部_BD40"/>
    <x v="0"/>
    <s v="Mika_yj Chen"/>
    <n v="77800"/>
    <n v="1.5"/>
    <n v="1625582.2"/>
    <n v="7.8E-2"/>
    <n v="7.8E-2"/>
    <n v="0"/>
    <n v="6068.4"/>
  </r>
  <r>
    <n v="2738251"/>
    <n v="44.35"/>
    <n v="21229"/>
    <s v="TBD_業務部_BD40"/>
    <x v="1"/>
    <s v="Mika_yj Chen"/>
    <n v="22400"/>
    <n v="0.5"/>
    <n v="2715851"/>
    <n v="7.8E-2"/>
    <n v="7.8E-2"/>
    <n v="0"/>
    <n v="1747.2"/>
  </r>
  <r>
    <n v="3088596.95"/>
    <n v="47.8"/>
    <n v="21229"/>
    <s v="TBD_業務部_BD40"/>
    <x v="2"/>
    <s v="Mika_yj Chen"/>
    <n v="82000"/>
    <n v="2"/>
    <n v="3006596.95"/>
    <n v="7.8E-2"/>
    <n v="7.8E-2"/>
    <n v="0"/>
    <n v="6396"/>
  </r>
  <r>
    <n v="399"/>
    <n v="1"/>
    <n v="21997"/>
    <s v="TBD_業務部_BD40"/>
    <x v="3"/>
    <s v="Robbie Hsu"/>
    <n v="0"/>
    <n v="0"/>
    <n v="399"/>
    <n v="0"/>
    <n v="0"/>
    <n v="0"/>
    <n v="0"/>
  </r>
  <r>
    <n v="0"/>
    <n v="0"/>
    <n v="21997"/>
    <s v="TBD_業務部_BD40"/>
    <x v="0"/>
    <s v="Robbie Hsu"/>
    <n v="0"/>
    <n v="0"/>
    <n v="0"/>
    <n v="0"/>
    <n v="0"/>
    <n v="0"/>
    <n v="0"/>
  </r>
  <r>
    <n v="0"/>
    <n v="0"/>
    <n v="21997"/>
    <s v="TBD_業務部_BD40"/>
    <x v="1"/>
    <s v="Robbie Hsu"/>
    <n v="0"/>
    <n v="0"/>
    <n v="0"/>
    <n v="0"/>
    <n v="0"/>
    <n v="0"/>
    <n v="0"/>
  </r>
  <r>
    <n v="0"/>
    <n v="0"/>
    <n v="21997"/>
    <s v="TBD_業務部_BD40"/>
    <x v="2"/>
    <s v="Robbie Hsu"/>
    <n v="0"/>
    <n v="0"/>
    <n v="0"/>
    <n v="0"/>
    <n v="0"/>
    <n v="0"/>
    <n v="0"/>
  </r>
  <r>
    <n v="717760"/>
    <n v="13"/>
    <n v="228"/>
    <s v="TBD_業務部_BD2"/>
    <x v="3"/>
    <s v="Rita.l Liang"/>
    <n v="0"/>
    <n v="0"/>
    <n v="717760"/>
    <n v="3.5000000000000003E-2"/>
    <n v="3.5000000000000003E-2"/>
    <n v="0"/>
    <n v="0"/>
  </r>
  <r>
    <n v="697862"/>
    <n v="12"/>
    <n v="228"/>
    <s v="TBD_業務部_BD2"/>
    <x v="4"/>
    <s v="Rita.l Liang"/>
    <n v="38424"/>
    <n v="2"/>
    <n v="659438"/>
    <n v="0.03"/>
    <n v="0.03"/>
    <n v="0"/>
    <n v="1152.72"/>
  </r>
  <r>
    <n v="1067129"/>
    <n v="15.4"/>
    <n v="22880"/>
    <s v="TBD_業務部_BD36"/>
    <x v="3"/>
    <s v="Ken_sk Liu"/>
    <n v="54599"/>
    <n v="2"/>
    <n v="1012530"/>
    <n v="5.3999999999999999E-2"/>
    <n v="5.3999999999999999E-2"/>
    <n v="0"/>
    <n v="2948.346"/>
  </r>
  <r>
    <n v="1088000"/>
    <n v="13.5"/>
    <n v="22880"/>
    <s v="TBD_業務部_BD36"/>
    <x v="2"/>
    <s v="Ken_sk Liu"/>
    <n v="81000"/>
    <n v="2"/>
    <n v="1007000"/>
    <n v="5.3999999999999999E-2"/>
    <n v="5.3999999999999999E-2"/>
    <n v="0"/>
    <n v="4374"/>
  </r>
  <r>
    <n v="1039788"/>
    <n v="15"/>
    <n v="23178"/>
    <s v="TBD_業務部_BD59"/>
    <x v="3"/>
    <s v="Rex Ke"/>
    <n v="0"/>
    <n v="0"/>
    <n v="1039788"/>
    <n v="5.3999999999999999E-2"/>
    <n v="5.3999999999999999E-2"/>
    <n v="0"/>
    <n v="0"/>
  </r>
  <r>
    <n v="1103968"/>
    <n v="14.8"/>
    <n v="23178"/>
    <s v="TBD_業務部_BD59"/>
    <x v="0"/>
    <s v="Rex Ke"/>
    <n v="0"/>
    <n v="0"/>
    <n v="1103968"/>
    <n v="0.06"/>
    <n v="0.06"/>
    <n v="0"/>
    <n v="0"/>
  </r>
  <r>
    <n v="1316289"/>
    <n v="21.1"/>
    <n v="23178"/>
    <s v="TBD_業務部_BD59"/>
    <x v="2"/>
    <s v="Rex Ke"/>
    <n v="20250"/>
    <n v="0.5"/>
    <n v="1296039"/>
    <n v="7.1999999999999995E-2"/>
    <n v="6.6000000000000003E-2"/>
    <n v="7776.2339999999886"/>
    <n v="1458"/>
  </r>
  <r>
    <n v="971949"/>
    <n v="13.5"/>
    <n v="23882"/>
    <s v="TBD_業務部_BD59"/>
    <x v="3"/>
    <s v="Calvin_kc Yang"/>
    <n v="0"/>
    <n v="0"/>
    <n v="971949"/>
    <n v="4.5999999999999999E-2"/>
    <n v="4.5999999999999999E-2"/>
    <n v="0"/>
    <n v="0"/>
  </r>
  <r>
    <n v="1330235"/>
    <n v="18"/>
    <n v="23882"/>
    <s v="TBD_業務部_BD59"/>
    <x v="0"/>
    <s v="Calvin_kc Yang"/>
    <n v="0"/>
    <n v="0"/>
    <n v="1330235"/>
    <n v="7.1999999999999995E-2"/>
    <n v="7.1999999999999995E-2"/>
    <n v="0"/>
    <n v="0"/>
  </r>
  <r>
    <n v="1645774"/>
    <n v="24.6"/>
    <n v="23882"/>
    <s v="TBD_業務部_BD59"/>
    <x v="1"/>
    <s v="Calvin_kc Yang"/>
    <n v="23000"/>
    <n v="1"/>
    <n v="1622774"/>
    <n v="7.8E-2"/>
    <n v="7.8E-2"/>
    <n v="0"/>
    <n v="1794"/>
  </r>
  <r>
    <n v="845775.5"/>
    <n v="14"/>
    <n v="23882"/>
    <s v="TBD_業務部_BD59"/>
    <x v="2"/>
    <s v="Calvin_kc Yang"/>
    <n v="0"/>
    <n v="0"/>
    <n v="845775.5"/>
    <n v="0.04"/>
    <n v="0.04"/>
    <n v="0"/>
    <n v="0"/>
  </r>
  <r>
    <n v="918489.5"/>
    <n v="13"/>
    <n v="24093"/>
    <s v="TBD_業務部_BD36"/>
    <x v="3"/>
    <s v="River Dai"/>
    <n v="0"/>
    <n v="0"/>
    <n v="918489.5"/>
    <n v="4.5999999999999999E-2"/>
    <n v="4.5999999999999999E-2"/>
    <n v="0"/>
    <n v="0"/>
  </r>
  <r>
    <n v="385899.5"/>
    <n v="5.5"/>
    <n v="24093"/>
    <s v="TBD_業務部_BD36"/>
    <x v="0"/>
    <s v="River Dai"/>
    <n v="0"/>
    <n v="0"/>
    <n v="385899.5"/>
    <n v="1.4E-2"/>
    <n v="1.4E-2"/>
    <n v="0"/>
    <n v="0"/>
  </r>
  <r>
    <n v="563856"/>
    <n v="12.4"/>
    <n v="24679"/>
    <s v="TBD_業務部_BD36"/>
    <x v="3"/>
    <s v="Sue Ko"/>
    <n v="53050"/>
    <n v="1.5"/>
    <n v="510806"/>
    <n v="2.5000000000000001E-2"/>
    <n v="2.5000000000000001E-2"/>
    <n v="0"/>
    <n v="1326.25"/>
  </r>
  <r>
    <n v="434349"/>
    <n v="8"/>
    <n v="24679"/>
    <s v="TBD_業務部_BD36"/>
    <x v="4"/>
    <s v="Sue Ko"/>
    <n v="0"/>
    <n v="0"/>
    <n v="434349"/>
    <n v="1.7999999999999999E-2"/>
    <n v="1.7999999999999999E-2"/>
    <n v="0"/>
    <n v="0"/>
  </r>
  <r>
    <n v="1004844"/>
    <n v="15.9"/>
    <n v="24679"/>
    <s v="TBD_業務部_BD36"/>
    <x v="0"/>
    <s v="Sue Ko"/>
    <n v="94740"/>
    <n v="2"/>
    <n v="910104"/>
    <n v="5.3999999999999999E-2"/>
    <n v="4.5999999999999999E-2"/>
    <n v="7280.8320000000003"/>
    <n v="5115.96"/>
  </r>
  <r>
    <n v="893795"/>
    <n v="15.2"/>
    <n v="24679"/>
    <s v="TBD_業務部_BD36"/>
    <x v="1"/>
    <s v="Sue Ko"/>
    <n v="40500"/>
    <n v="1"/>
    <n v="853295"/>
    <n v="0.04"/>
    <n v="0.04"/>
    <n v="0"/>
    <n v="1620"/>
  </r>
  <r>
    <n v="1707707"/>
    <n v="28.4"/>
    <n v="24679"/>
    <s v="TBD_業務部_BD36"/>
    <x v="2"/>
    <s v="Sue Ko"/>
    <n v="367852"/>
    <n v="6"/>
    <n v="1339855"/>
    <n v="7.8E-2"/>
    <n v="7.1999999999999995E-2"/>
    <n v="8039.1300000000074"/>
    <n v="28692.455999999998"/>
  </r>
  <r>
    <n v="753992.55"/>
    <n v="13.85"/>
    <n v="25161"/>
    <s v="TBD_業務部_BD40"/>
    <x v="3"/>
    <s v="Winnie_wj Lee"/>
    <n v="10800"/>
    <n v="1"/>
    <n v="743192.55"/>
    <n v="3.5000000000000003E-2"/>
    <n v="3.5000000000000003E-2"/>
    <n v="0"/>
    <n v="378.00000000000006"/>
  </r>
  <r>
    <n v="1108052.1499999999"/>
    <n v="21.5"/>
    <n v="25161"/>
    <s v="TBD_業務部_BD40"/>
    <x v="4"/>
    <s v="Winnie_wj Lee"/>
    <n v="119500"/>
    <n v="2.5"/>
    <n v="988552.14999999991"/>
    <n v="0.06"/>
    <n v="4.5999999999999999E-2"/>
    <n v="13839.730099999997"/>
    <n v="7170"/>
  </r>
  <r>
    <n v="775131.2"/>
    <n v="11.1"/>
    <n v="25161"/>
    <s v="TBD_業務部_BD40"/>
    <x v="0"/>
    <s v="Winnie_wj Lee"/>
    <n v="34500"/>
    <n v="0.5"/>
    <n v="740631.2"/>
    <n v="3.5000000000000003E-2"/>
    <n v="3.5000000000000003E-2"/>
    <n v="0"/>
    <n v="1207.5000000000002"/>
  </r>
  <r>
    <n v="1233963.3"/>
    <n v="28.15"/>
    <n v="25161"/>
    <s v="TBD_業務部_BD40"/>
    <x v="1"/>
    <s v="Winnie_wj Lee"/>
    <n v="22400"/>
    <n v="0.5"/>
    <n v="1211563.3"/>
    <n v="6.6000000000000003E-2"/>
    <n v="6.6000000000000003E-2"/>
    <n v="0"/>
    <n v="1478.4"/>
  </r>
  <r>
    <n v="1277879.1499999999"/>
    <n v="20.75"/>
    <n v="25161"/>
    <s v="TBD_業務部_BD40"/>
    <x v="2"/>
    <s v="Winnie_wj Lee"/>
    <n v="65800"/>
    <n v="2"/>
    <n v="1212079.1499999999"/>
    <n v="6.6000000000000003E-2"/>
    <n v="6.6000000000000003E-2"/>
    <n v="0"/>
    <n v="4342.8"/>
  </r>
  <r>
    <n v="1328840"/>
    <n v="15.2"/>
    <n v="25424"/>
    <s v="TBD_業務部_BD59"/>
    <x v="4"/>
    <s v="Brandon_bc Chen"/>
    <n v="25900"/>
    <n v="0.5"/>
    <n v="1302940"/>
    <n v="7.1999999999999995E-2"/>
    <n v="7.1999999999999995E-2"/>
    <n v="0"/>
    <n v="1864.8"/>
  </r>
  <r>
    <n v="1752180"/>
    <n v="21"/>
    <n v="25424"/>
    <s v="TBD_業務部_BD59"/>
    <x v="0"/>
    <s v="Brandon_bc Chen"/>
    <n v="0"/>
    <n v="0"/>
    <n v="1752180"/>
    <n v="7.8E-2"/>
    <n v="7.8E-2"/>
    <n v="0"/>
    <n v="0"/>
  </r>
  <r>
    <n v="2207830.5"/>
    <n v="26.4"/>
    <n v="25424"/>
    <s v="TBD_業務部_BD59"/>
    <x v="1"/>
    <s v="Brandon_bc Chen"/>
    <n v="0"/>
    <n v="0"/>
    <n v="2207830.5"/>
    <n v="7.8E-2"/>
    <n v="7.8E-2"/>
    <n v="0"/>
    <n v="0"/>
  </r>
  <r>
    <n v="1465465.5"/>
    <n v="19.899999999999999"/>
    <n v="25424"/>
    <s v="TBD_業務部_BD59"/>
    <x v="2"/>
    <s v="Brandon_bc Chen"/>
    <n v="0"/>
    <n v="0"/>
    <n v="1465465.5"/>
    <n v="7.8E-2"/>
    <n v="7.8E-2"/>
    <n v="0"/>
    <n v="0"/>
  </r>
  <r>
    <n v="890506.2"/>
    <n v="12.1"/>
    <n v="26097"/>
    <s v="TBD_業務部_BD11"/>
    <x v="4"/>
    <s v="Clark Lin"/>
    <n v="0"/>
    <n v="0"/>
    <n v="890506.2"/>
    <n v="0.04"/>
    <n v="0.04"/>
    <n v="0"/>
    <n v="0"/>
  </r>
  <r>
    <n v="352398"/>
    <n v="5.5"/>
    <n v="26097"/>
    <s v="TBD_業務部_BD11"/>
    <x v="1"/>
    <s v="Clark Lin"/>
    <n v="0"/>
    <n v="0"/>
    <n v="352398"/>
    <n v="1.4E-2"/>
    <n v="1.4E-2"/>
    <n v="0"/>
    <n v="0"/>
  </r>
  <r>
    <n v="444916"/>
    <n v="7"/>
    <n v="26097"/>
    <s v="TBD_業務部_BD11"/>
    <x v="2"/>
    <s v="Clark Lin"/>
    <n v="67950"/>
    <n v="1.5"/>
    <n v="376966"/>
    <n v="1.7999999999999999E-2"/>
    <n v="1.4E-2"/>
    <n v="1507.8639999999994"/>
    <n v="1223.0999999999999"/>
  </r>
  <r>
    <n v="1065855"/>
    <n v="14.4"/>
    <n v="27100"/>
    <s v="TBD_業務部_BD16"/>
    <x v="3"/>
    <s v="York_yy Wang"/>
    <n v="0"/>
    <n v="0"/>
    <n v="1065855"/>
    <n v="5.3999999999999999E-2"/>
    <n v="5.3999999999999999E-2"/>
    <n v="0"/>
    <n v="0"/>
  </r>
  <r>
    <n v="838322"/>
    <n v="13"/>
    <n v="27100"/>
    <s v="TBD_業務部_BD16"/>
    <x v="4"/>
    <s v="York_yy Wang"/>
    <n v="75250"/>
    <n v="2.5"/>
    <n v="763072"/>
    <n v="0.04"/>
    <n v="3.5000000000000003E-2"/>
    <n v="3815.3599999999983"/>
    <n v="3010"/>
  </r>
  <r>
    <n v="952622.2"/>
    <n v="15.9"/>
    <n v="27100"/>
    <s v="TBD_業務部_BD16"/>
    <x v="0"/>
    <s v="York_yy Wang"/>
    <n v="36600"/>
    <n v="3"/>
    <n v="916022.2"/>
    <n v="4.5999999999999999E-2"/>
    <n v="4.5999999999999999E-2"/>
    <n v="0"/>
    <n v="1683.6"/>
  </r>
  <r>
    <n v="982380"/>
    <n v="17.2"/>
    <n v="27100"/>
    <s v="TBD_業務部_BD16"/>
    <x v="1"/>
    <s v="York_yy Wang"/>
    <n v="30550"/>
    <n v="1"/>
    <n v="951830"/>
    <n v="4.5999999999999999E-2"/>
    <n v="4.5999999999999999E-2"/>
    <n v="0"/>
    <n v="1405.3"/>
  </r>
  <r>
    <n v="455572.5"/>
    <n v="11"/>
    <n v="27100"/>
    <s v="TBD_業務部_BD16"/>
    <x v="2"/>
    <s v="York_yy Wang"/>
    <n v="31000"/>
    <n v="2"/>
    <n v="424572.5"/>
    <n v="1.7999999999999999E-2"/>
    <n v="1.7999999999999999E-2"/>
    <n v="0"/>
    <n v="558"/>
  </r>
  <r>
    <n v="991634"/>
    <n v="14.25"/>
    <n v="27241"/>
    <s v="TBD_業務部_BD59"/>
    <x v="3"/>
    <s v="Zero Hsu"/>
    <n v="71300"/>
    <n v="2"/>
    <n v="920334"/>
    <n v="4.5999999999999999E-2"/>
    <n v="4.5999999999999999E-2"/>
    <n v="0"/>
    <n v="3279.7999999999997"/>
  </r>
  <r>
    <n v="506049"/>
    <n v="7.2"/>
    <n v="27241"/>
    <s v="TBD_業務部_BD59"/>
    <x v="4"/>
    <s v="Zero Hsu"/>
    <n v="91850"/>
    <n v="1.7"/>
    <n v="414199"/>
    <n v="2.5000000000000001E-2"/>
    <n v="1.7999999999999999E-2"/>
    <n v="2899.3930000000009"/>
    <n v="2296.25"/>
  </r>
  <r>
    <n v="674956"/>
    <n v="11.4"/>
    <n v="27241"/>
    <s v="TBD_業務部_BD59"/>
    <x v="0"/>
    <s v="Zero Hsu"/>
    <n v="160100"/>
    <n v="3"/>
    <n v="514856"/>
    <n v="0.03"/>
    <n v="2.5000000000000001E-2"/>
    <n v="2574.2799999999988"/>
    <n v="4803"/>
  </r>
  <r>
    <n v="1003687.2"/>
    <n v="14.9"/>
    <n v="27241"/>
    <s v="TBD_業務部_BD59"/>
    <x v="1"/>
    <s v="Zero Hsu"/>
    <n v="0"/>
    <n v="0"/>
    <n v="1003687.2"/>
    <n v="5.3999999999999999E-2"/>
    <n v="5.3999999999999999E-2"/>
    <n v="0"/>
    <n v="0"/>
  </r>
  <r>
    <n v="824096.5"/>
    <n v="14.5"/>
    <n v="27241"/>
    <s v="TBD_業務部_BD59"/>
    <x v="2"/>
    <s v="Zero Hsu"/>
    <n v="61700"/>
    <n v="1"/>
    <n v="762396.5"/>
    <n v="0.04"/>
    <n v="3.5000000000000003E-2"/>
    <n v="3811.9824999999983"/>
    <n v="2468"/>
  </r>
  <r>
    <n v="350210.4"/>
    <n v="5.2"/>
    <n v="27304"/>
    <s v="TBD_業務部_BD19"/>
    <x v="4"/>
    <s v="Vince Tsai"/>
    <n v="0"/>
    <n v="0"/>
    <n v="350210.4"/>
    <n v="1.4E-2"/>
    <n v="1.4E-2"/>
    <n v="0"/>
    <n v="0"/>
  </r>
  <r>
    <n v="1127217"/>
    <n v="15"/>
    <n v="27304"/>
    <s v="TBD_業務部_BD19"/>
    <x v="0"/>
    <s v="Vince Tsai"/>
    <n v="69000"/>
    <n v="1"/>
    <n v="1058217"/>
    <n v="0.06"/>
    <n v="5.3999999999999999E-2"/>
    <n v="6349.3019999999979"/>
    <n v="4140"/>
  </r>
  <r>
    <n v="855816"/>
    <n v="12.3"/>
    <n v="27304"/>
    <s v="TBD_業務部_BD19"/>
    <x v="1"/>
    <s v="Vince Tsai"/>
    <n v="12450"/>
    <n v="0.3"/>
    <n v="843366"/>
    <n v="0.04"/>
    <n v="0.04"/>
    <n v="0"/>
    <n v="498"/>
  </r>
  <r>
    <n v="1151936"/>
    <n v="15.2"/>
    <n v="27304"/>
    <s v="TBD_業務部_BD19"/>
    <x v="2"/>
    <s v="Vince Tsai"/>
    <n v="109520"/>
    <n v="2.4"/>
    <n v="1042416"/>
    <n v="0.06"/>
    <n v="5.3999999999999999E-2"/>
    <n v="6254.4959999999983"/>
    <n v="6571.2"/>
  </r>
  <r>
    <n v="904914"/>
    <n v="14.5"/>
    <n v="27672"/>
    <s v="TBD_業務部_BD19"/>
    <x v="3"/>
    <s v="Winnie_sc Wu"/>
    <n v="0"/>
    <n v="0"/>
    <n v="904914"/>
    <n v="4.5999999999999999E-2"/>
    <n v="4.5999999999999999E-2"/>
    <n v="0"/>
    <n v="0"/>
  </r>
  <r>
    <n v="841234"/>
    <n v="10.7"/>
    <n v="27672"/>
    <s v="TBD_業務部_BD19"/>
    <x v="0"/>
    <s v="Winnie_sc Wu"/>
    <n v="0"/>
    <n v="0"/>
    <n v="841234"/>
    <n v="0.04"/>
    <n v="0.04"/>
    <n v="0"/>
    <n v="0"/>
  </r>
  <r>
    <n v="942309.95"/>
    <n v="13.15"/>
    <n v="27672"/>
    <s v="TBD_業務部_BD19"/>
    <x v="1"/>
    <s v="Winnie_sc Wu"/>
    <n v="0"/>
    <n v="0"/>
    <n v="942309.95"/>
    <n v="4.5999999999999999E-2"/>
    <n v="4.5999999999999999E-2"/>
    <n v="0"/>
    <n v="0"/>
  </r>
  <r>
    <n v="1133164"/>
    <n v="16.8"/>
    <n v="27672"/>
    <s v="TBD_業務部_BD19"/>
    <x v="2"/>
    <s v="Winnie_sc Wu"/>
    <n v="91800"/>
    <n v="1.5"/>
    <n v="1041364"/>
    <n v="0.06"/>
    <n v="5.3999999999999999E-2"/>
    <n v="6248.1839999999984"/>
    <n v="5508"/>
  </r>
  <r>
    <n v="589178"/>
    <n v="8.6"/>
    <n v="28162"/>
    <s v="TBD_業務部_BD36"/>
    <x v="3"/>
    <s v="Diana Chung"/>
    <n v="0"/>
    <n v="0"/>
    <n v="589178"/>
    <n v="2.5000000000000001E-2"/>
    <n v="2.5000000000000001E-2"/>
    <n v="0"/>
    <n v="0"/>
  </r>
  <r>
    <n v="210115.9"/>
    <n v="4.2"/>
    <n v="28162"/>
    <s v="TBD_業務部_BD36"/>
    <x v="4"/>
    <s v="Diana Chung"/>
    <n v="10300"/>
    <n v="1"/>
    <n v="199815.9"/>
    <n v="0"/>
    <n v="0"/>
    <n v="0"/>
    <n v="0"/>
  </r>
  <r>
    <n v="794270"/>
    <n v="13.1"/>
    <n v="28162"/>
    <s v="TBD_業務部_BD36"/>
    <x v="0"/>
    <s v="Diana Chung"/>
    <n v="58500"/>
    <n v="4"/>
    <n v="735770"/>
    <n v="3.5000000000000003E-2"/>
    <n v="3.5000000000000003E-2"/>
    <n v="0"/>
    <n v="2047.5000000000002"/>
  </r>
  <r>
    <n v="773341.8"/>
    <n v="22.8"/>
    <n v="28162"/>
    <s v="TBD_業務部_BD36"/>
    <x v="1"/>
    <s v="Diana Chung"/>
    <n v="43500"/>
    <n v="2"/>
    <n v="729841.8"/>
    <n v="3.5000000000000003E-2"/>
    <n v="3.5000000000000003E-2"/>
    <n v="0"/>
    <n v="1522.5000000000002"/>
  </r>
  <r>
    <n v="763858"/>
    <n v="12.3"/>
    <n v="28162"/>
    <s v="TBD_業務部_BD36"/>
    <x v="2"/>
    <s v="Diana Chung"/>
    <n v="280520"/>
    <n v="4"/>
    <n v="483338"/>
    <n v="3.5000000000000003E-2"/>
    <n v="1.7999999999999999E-2"/>
    <n v="8216.7460000000028"/>
    <n v="9818.2000000000007"/>
  </r>
  <r>
    <n v="869782"/>
    <n v="14.3"/>
    <n v="29226"/>
    <s v="TBD_業務部_BD40"/>
    <x v="3"/>
    <s v="Linda_zl Chen"/>
    <n v="12900"/>
    <n v="1"/>
    <n v="856882"/>
    <n v="0.04"/>
    <n v="0.04"/>
    <n v="0"/>
    <n v="516"/>
  </r>
  <r>
    <n v="588126"/>
    <n v="11"/>
    <n v="29226"/>
    <s v="TBD_業務部_BD40"/>
    <x v="4"/>
    <s v="Linda_zl Chen"/>
    <n v="43300"/>
    <n v="1"/>
    <n v="544826"/>
    <n v="2.5000000000000001E-2"/>
    <n v="2.5000000000000001E-2"/>
    <n v="0"/>
    <n v="1082.5"/>
  </r>
  <r>
    <n v="890997"/>
    <n v="12"/>
    <n v="29226"/>
    <s v="TBD_業務部_BD40"/>
    <x v="0"/>
    <s v="Linda_zl Chen"/>
    <n v="0"/>
    <n v="0"/>
    <n v="890997"/>
    <n v="0.04"/>
    <n v="0.04"/>
    <n v="0"/>
    <n v="0"/>
  </r>
  <r>
    <n v="550103"/>
    <n v="11.95"/>
    <n v="29226"/>
    <s v="TBD_業務部_BD40"/>
    <x v="2"/>
    <s v="Linda_zl Chen"/>
    <n v="40500"/>
    <n v="1"/>
    <n v="509603"/>
    <n v="2.5000000000000001E-2"/>
    <n v="2.5000000000000001E-2"/>
    <n v="0"/>
    <n v="1012.5"/>
  </r>
  <r>
    <n v="167900"/>
    <n v="2.5"/>
    <n v="29297"/>
    <s v="TBD_業務部_BD6"/>
    <x v="3"/>
    <s v="Angelina_sw Li"/>
    <n v="0"/>
    <n v="0"/>
    <n v="167900"/>
    <n v="0"/>
    <n v="0"/>
    <n v="0"/>
    <n v="0"/>
  </r>
  <r>
    <n v="142466"/>
    <n v="1.85"/>
    <n v="29297"/>
    <s v="TBD_業務部_BD6"/>
    <x v="4"/>
    <s v="Angelina_sw Li"/>
    <n v="0"/>
    <n v="0"/>
    <n v="142466"/>
    <n v="0"/>
    <n v="0"/>
    <n v="0"/>
    <n v="0"/>
  </r>
  <r>
    <n v="69799.850000000006"/>
    <n v="1.1499999999999999"/>
    <n v="29297"/>
    <s v="TBD_業務部_BD6"/>
    <x v="0"/>
    <s v="Angelina_sw Li"/>
    <n v="4799.8500000000004"/>
    <n v="0.15"/>
    <n v="65000.000000000007"/>
    <n v="0"/>
    <n v="0"/>
    <n v="0"/>
    <n v="0"/>
  </r>
  <r>
    <n v="127716"/>
    <n v="6.5"/>
    <n v="29297"/>
    <s v="TBD_業務部_BD6"/>
    <x v="1"/>
    <s v="Angelina_sw Li"/>
    <n v="0"/>
    <n v="0"/>
    <n v="127716"/>
    <n v="0"/>
    <n v="0"/>
    <n v="0"/>
    <n v="0"/>
  </r>
  <r>
    <n v="61599"/>
    <n v="2.5"/>
    <n v="29297"/>
    <s v="TBD_業務部_BD6"/>
    <x v="2"/>
    <s v="Angelina_sw Li"/>
    <n v="8000"/>
    <n v="0.5"/>
    <n v="53599"/>
    <n v="0"/>
    <n v="0"/>
    <n v="0"/>
    <n v="0"/>
  </r>
  <r>
    <n v="1372040"/>
    <n v="19.2"/>
    <n v="29839"/>
    <s v="TBD_業務部_BD59"/>
    <x v="3"/>
    <s v="Willy Hsieh"/>
    <n v="0"/>
    <n v="0"/>
    <n v="1372040"/>
    <n v="7.1999999999999995E-2"/>
    <n v="7.1999999999999995E-2"/>
    <n v="0"/>
    <n v="0"/>
  </r>
  <r>
    <n v="1107110"/>
    <n v="15.5"/>
    <n v="29839"/>
    <s v="TBD_業務部_BD59"/>
    <x v="4"/>
    <s v="Willy Hsieh"/>
    <n v="31999"/>
    <n v="1"/>
    <n v="1075111"/>
    <n v="0.06"/>
    <n v="5.3999999999999999E-2"/>
    <n v="6450.6659999999983"/>
    <n v="1919.9399999999998"/>
  </r>
  <r>
    <n v="1375035.6"/>
    <n v="20.3"/>
    <n v="29839"/>
    <s v="TBD_業務部_BD59"/>
    <x v="0"/>
    <s v="Willy Hsieh"/>
    <n v="61500"/>
    <n v="1"/>
    <n v="1313535.6000000001"/>
    <n v="7.1999999999999995E-2"/>
    <n v="7.1999999999999995E-2"/>
    <n v="0"/>
    <n v="4428"/>
  </r>
  <r>
    <n v="2149663"/>
    <n v="31.9"/>
    <n v="29839"/>
    <s v="TBD_業務部_BD59"/>
    <x v="1"/>
    <s v="Willy Hsieh"/>
    <n v="0"/>
    <n v="0"/>
    <n v="2149663"/>
    <n v="7.8E-2"/>
    <n v="7.8E-2"/>
    <n v="0"/>
    <n v="0"/>
  </r>
  <r>
    <n v="2069765.8"/>
    <n v="29.5"/>
    <n v="29839"/>
    <s v="TBD_業務部_BD59"/>
    <x v="2"/>
    <s v="Willy Hsieh"/>
    <n v="0"/>
    <n v="0"/>
    <n v="2069765.8"/>
    <n v="7.8E-2"/>
    <n v="7.8E-2"/>
    <n v="0"/>
    <n v="0"/>
  </r>
  <r>
    <n v="1101505"/>
    <n v="17.5"/>
    <n v="31344"/>
    <s v="TBD_業務部_BD2"/>
    <x v="0"/>
    <s v="Wayne_sw Zhang"/>
    <n v="0"/>
    <n v="0"/>
    <n v="1101505"/>
    <n v="0.06"/>
    <n v="0.06"/>
    <n v="0"/>
    <n v="0"/>
  </r>
  <r>
    <n v="611830"/>
    <n v="12.5"/>
    <n v="31344"/>
    <s v="TBD_業務部_BD2"/>
    <x v="2"/>
    <s v="Wayne_sw Zhang"/>
    <n v="0"/>
    <n v="0"/>
    <n v="611830"/>
    <n v="0.03"/>
    <n v="0.03"/>
    <n v="0"/>
    <n v="0"/>
  </r>
  <r>
    <n v="656256"/>
    <n v="13.5"/>
    <n v="31596"/>
    <s v="TBD_業務部_BD2"/>
    <x v="4"/>
    <s v="Patty Chung"/>
    <n v="0"/>
    <n v="0"/>
    <n v="656256"/>
    <n v="0.03"/>
    <n v="0.03"/>
    <n v="0"/>
    <n v="0"/>
  </r>
  <r>
    <n v="730824"/>
    <n v="11.75"/>
    <n v="31596"/>
    <s v="TBD_業務部_BD2"/>
    <x v="0"/>
    <s v="Patty Chung"/>
    <n v="0"/>
    <n v="0"/>
    <n v="730824"/>
    <n v="3.5000000000000003E-2"/>
    <n v="3.5000000000000003E-2"/>
    <n v="0"/>
    <n v="0"/>
  </r>
  <r>
    <n v="685335"/>
    <n v="12"/>
    <n v="31596"/>
    <s v="TBD_業務部_BD2"/>
    <x v="2"/>
    <s v="Patty Chung"/>
    <n v="0"/>
    <n v="0"/>
    <n v="685335"/>
    <n v="0.03"/>
    <n v="0.03"/>
    <n v="0"/>
    <n v="0"/>
  </r>
  <r>
    <n v="798116.65"/>
    <n v="18.45"/>
    <n v="32079"/>
    <s v="TBD_業務部_BD36"/>
    <x v="3"/>
    <s v="Ike Liu"/>
    <n v="45800"/>
    <n v="1"/>
    <n v="752316.65"/>
    <n v="3.5000000000000003E-2"/>
    <n v="3.5000000000000003E-2"/>
    <n v="0"/>
    <n v="1603.0000000000002"/>
  </r>
  <r>
    <n v="227700"/>
    <n v="3.5"/>
    <n v="32079"/>
    <s v="TBD_業務部_BD36"/>
    <x v="4"/>
    <s v="Ike Liu"/>
    <n v="0"/>
    <n v="0"/>
    <n v="227700"/>
    <n v="0"/>
    <n v="0"/>
    <n v="0"/>
    <n v="0"/>
  </r>
  <r>
    <n v="755450"/>
    <n v="10.8"/>
    <n v="32079"/>
    <s v="TBD_業務部_BD36"/>
    <x v="0"/>
    <s v="Ike Liu"/>
    <n v="0"/>
    <n v="0"/>
    <n v="755450"/>
    <n v="3.5000000000000003E-2"/>
    <n v="3.5000000000000003E-2"/>
    <n v="0"/>
    <n v="0"/>
  </r>
  <r>
    <n v="1134433"/>
    <n v="17.3"/>
    <n v="32079"/>
    <s v="TBD_業務部_BD36"/>
    <x v="1"/>
    <s v="Ike Liu"/>
    <n v="0"/>
    <n v="0"/>
    <n v="1134433"/>
    <n v="0.06"/>
    <n v="0.06"/>
    <n v="0"/>
    <n v="0"/>
  </r>
  <r>
    <n v="683045"/>
    <n v="11.5"/>
    <n v="32079"/>
    <s v="TBD_業務部_BD36"/>
    <x v="2"/>
    <s v="Ike Liu"/>
    <n v="16000"/>
    <n v="1"/>
    <n v="667045"/>
    <n v="0.03"/>
    <n v="0.03"/>
    <n v="0"/>
    <n v="480"/>
  </r>
  <r>
    <n v="360233.6"/>
    <n v="8.6999999999999993"/>
    <n v="32489"/>
    <s v="TBD_業務部_BD35"/>
    <x v="3"/>
    <s v="Gina Fang"/>
    <n v="0"/>
    <n v="0"/>
    <n v="360233.6"/>
    <n v="1.4E-2"/>
    <n v="1.4E-2"/>
    <n v="0"/>
    <n v="0"/>
  </r>
  <r>
    <n v="576099"/>
    <n v="11.3"/>
    <n v="325"/>
    <s v="TBD_業務部_BD11"/>
    <x v="3"/>
    <s v="Tanny Chen"/>
    <n v="0"/>
    <n v="0"/>
    <n v="576099"/>
    <n v="2.5000000000000001E-2"/>
    <n v="2.5000000000000001E-2"/>
    <n v="0"/>
    <n v="0"/>
  </r>
  <r>
    <n v="1266751"/>
    <n v="17.8"/>
    <n v="325"/>
    <s v="TBD_業務部_BD11"/>
    <x v="2"/>
    <s v="Tanny Chen"/>
    <n v="0"/>
    <n v="0"/>
    <n v="1266751"/>
    <n v="6.6000000000000003E-2"/>
    <n v="6.6000000000000003E-2"/>
    <n v="0"/>
    <n v="0"/>
  </r>
  <r>
    <n v="581106.30000000005"/>
    <n v="14.1"/>
    <n v="32886"/>
    <s v="TBD_業務部_BD59"/>
    <x v="3"/>
    <s v="Ten Lin"/>
    <n v="68900"/>
    <n v="3"/>
    <n v="512206.30000000005"/>
    <n v="2.5000000000000001E-2"/>
    <n v="2.5000000000000001E-2"/>
    <n v="0"/>
    <n v="1722.5"/>
  </r>
  <r>
    <n v="662542.30000000005"/>
    <n v="12.6"/>
    <n v="32886"/>
    <s v="TBD_業務部_BD59"/>
    <x v="4"/>
    <s v="Ten Lin"/>
    <n v="6480"/>
    <n v="0.6"/>
    <n v="656062.30000000005"/>
    <n v="0.03"/>
    <n v="0.03"/>
    <n v="0"/>
    <n v="194.4"/>
  </r>
  <r>
    <n v="907123.4"/>
    <n v="18.75"/>
    <n v="32886"/>
    <s v="TBD_業務部_BD59"/>
    <x v="0"/>
    <s v="Ten Lin"/>
    <n v="63700"/>
    <n v="1.3"/>
    <n v="843423.4"/>
    <n v="4.5999999999999999E-2"/>
    <n v="0.04"/>
    <n v="5060.540399999999"/>
    <n v="2930.2"/>
  </r>
  <r>
    <n v="1047391.3"/>
    <n v="27.95"/>
    <n v="32886"/>
    <s v="TBD_業務部_BD59"/>
    <x v="1"/>
    <s v="Ten Lin"/>
    <n v="0"/>
    <n v="0"/>
    <n v="1047391.3"/>
    <n v="5.3999999999999999E-2"/>
    <n v="5.3999999999999999E-2"/>
    <n v="0"/>
    <n v="0"/>
  </r>
  <r>
    <n v="665862"/>
    <n v="16.95"/>
    <n v="32886"/>
    <s v="TBD_業務部_BD59"/>
    <x v="2"/>
    <s v="Ten Lin"/>
    <n v="36582"/>
    <n v="0.6"/>
    <n v="629280"/>
    <n v="0.03"/>
    <n v="0.03"/>
    <n v="0"/>
    <n v="1097.46"/>
  </r>
  <r>
    <n v="1181988"/>
    <n v="16"/>
    <n v="33646"/>
    <s v="TBD_業務部_BD40"/>
    <x v="3"/>
    <s v="Josh Shen"/>
    <n v="0"/>
    <n v="0"/>
    <n v="1181988"/>
    <n v="0.06"/>
    <n v="0.06"/>
    <n v="0"/>
    <n v="0"/>
  </r>
  <r>
    <n v="1361028"/>
    <n v="18.899999999999999"/>
    <n v="33646"/>
    <s v="TBD_業務部_BD40"/>
    <x v="0"/>
    <s v="Josh Shen"/>
    <n v="0"/>
    <n v="0"/>
    <n v="1361028"/>
    <n v="7.1999999999999995E-2"/>
    <n v="7.1999999999999995E-2"/>
    <n v="0"/>
    <n v="0"/>
  </r>
  <r>
    <n v="1752253"/>
    <n v="28.5"/>
    <n v="33646"/>
    <s v="TBD_業務部_BD40"/>
    <x v="1"/>
    <s v="Josh Shen"/>
    <n v="8000"/>
    <n v="0.5"/>
    <n v="1744253"/>
    <n v="7.8E-2"/>
    <n v="7.8E-2"/>
    <n v="0"/>
    <n v="624"/>
  </r>
  <r>
    <n v="1241280"/>
    <n v="17.899999999999999"/>
    <n v="33646"/>
    <s v="TBD_業務部_BD40"/>
    <x v="2"/>
    <s v="Josh Shen"/>
    <n v="23000"/>
    <n v="1.5"/>
    <n v="1218280"/>
    <n v="6.6000000000000003E-2"/>
    <n v="6.6000000000000003E-2"/>
    <n v="0"/>
    <n v="1518"/>
  </r>
  <r>
    <n v="578005.19999999995"/>
    <n v="10.199999999999999"/>
    <n v="34099"/>
    <s v="TBD_業務部_BD19"/>
    <x v="4"/>
    <s v="Michael Chu"/>
    <n v="117999"/>
    <n v="2"/>
    <n v="460006.19999999995"/>
    <n v="2.5000000000000001E-2"/>
    <n v="1.7999999999999999E-2"/>
    <n v="3220.0434000000009"/>
    <n v="2949.9750000000004"/>
  </r>
  <r>
    <n v="944877.2"/>
    <n v="14.4"/>
    <n v="34099"/>
    <s v="TBD_業務部_BD19"/>
    <x v="0"/>
    <s v="Michael Chu"/>
    <n v="302280"/>
    <n v="5"/>
    <n v="642597.19999999995"/>
    <n v="4.5999999999999999E-2"/>
    <n v="0.03"/>
    <n v="10281.555199999999"/>
    <n v="13904.88"/>
  </r>
  <r>
    <n v="614494"/>
    <n v="12.1"/>
    <n v="34099"/>
    <s v="TBD_業務部_BD19"/>
    <x v="1"/>
    <s v="Michael Chu"/>
    <n v="126490"/>
    <n v="2.7"/>
    <n v="488004"/>
    <n v="0.03"/>
    <n v="1.7999999999999999E-2"/>
    <n v="5856.0479999999998"/>
    <n v="3794.7"/>
  </r>
  <r>
    <n v="517514.2"/>
    <n v="10.3"/>
    <n v="34099"/>
    <s v="TBD_業務部_BD19"/>
    <x v="2"/>
    <s v="Michael Chu"/>
    <n v="166920"/>
    <n v="4.0999999999999996"/>
    <n v="350594.2"/>
    <n v="2.5000000000000001E-2"/>
    <n v="1.4E-2"/>
    <n v="3856.5362000000005"/>
    <n v="4173"/>
  </r>
  <r>
    <n v="181168"/>
    <n v="3"/>
    <n v="35091"/>
    <s v="TBD_業務部_BD36"/>
    <x v="3"/>
    <s v="Tim Chien"/>
    <n v="0"/>
    <n v="0"/>
    <n v="181168"/>
    <n v="0"/>
    <n v="0"/>
    <n v="0"/>
    <n v="0"/>
  </r>
  <r>
    <n v="571043"/>
    <n v="9"/>
    <n v="35091"/>
    <s v="TBD_業務部_BD36"/>
    <x v="4"/>
    <s v="Tim Chien"/>
    <n v="0"/>
    <n v="0"/>
    <n v="571043"/>
    <n v="2.5000000000000001E-2"/>
    <n v="2.5000000000000001E-2"/>
    <n v="0"/>
    <n v="0"/>
  </r>
  <r>
    <n v="62600"/>
    <n v="1"/>
    <n v="35091"/>
    <s v="TBD_業務部_BD36"/>
    <x v="0"/>
    <s v="Tim Chien"/>
    <n v="0"/>
    <n v="0"/>
    <n v="62600"/>
    <n v="0"/>
    <n v="0"/>
    <n v="0"/>
    <n v="0"/>
  </r>
  <r>
    <n v="605282"/>
    <n v="10.6"/>
    <n v="35091"/>
    <s v="TBD_業務部_BD36"/>
    <x v="1"/>
    <s v="Tim Chien"/>
    <n v="0"/>
    <n v="0"/>
    <n v="605282"/>
    <n v="0.03"/>
    <n v="0.03"/>
    <n v="0"/>
    <n v="0"/>
  </r>
  <r>
    <n v="242619"/>
    <n v="5.5"/>
    <n v="35091"/>
    <s v="TBD_業務部_BD36"/>
    <x v="2"/>
    <s v="Tim Chien"/>
    <n v="0"/>
    <n v="0"/>
    <n v="242619"/>
    <n v="0"/>
    <n v="0"/>
    <n v="0"/>
    <n v="0"/>
  </r>
  <r>
    <n v="728438"/>
    <n v="10.5"/>
    <n v="35431"/>
    <s v="TBD_業務部_BD16"/>
    <x v="3"/>
    <s v="Brook Chen"/>
    <n v="0"/>
    <n v="0"/>
    <n v="728438"/>
    <n v="3.5000000000000003E-2"/>
    <n v="3.5000000000000003E-2"/>
    <n v="0"/>
    <n v="0"/>
  </r>
  <r>
    <n v="245288"/>
    <n v="4.5"/>
    <n v="35431"/>
    <s v="TBD_業務部_BD16"/>
    <x v="4"/>
    <s v="Brook Chen"/>
    <n v="32000"/>
    <n v="0.5"/>
    <n v="213288"/>
    <n v="0"/>
    <n v="0"/>
    <n v="0"/>
    <n v="0"/>
  </r>
  <r>
    <n v="406386.5"/>
    <n v="8.4"/>
    <n v="35431"/>
    <s v="TBD_業務部_BD16"/>
    <x v="1"/>
    <s v="Brook Chen"/>
    <n v="0"/>
    <n v="0"/>
    <n v="406386.5"/>
    <n v="1.7999999999999999E-2"/>
    <n v="1.7999999999999999E-2"/>
    <n v="0"/>
    <n v="0"/>
  </r>
  <r>
    <n v="1237743.1499999999"/>
    <n v="20.85"/>
    <n v="35991"/>
    <s v="TBD_業務部_BD55"/>
    <x v="3"/>
    <s v="Patrick_sk Tsai"/>
    <n v="0"/>
    <n v="0"/>
    <n v="1237743.1499999999"/>
    <n v="6.6000000000000003E-2"/>
    <n v="6.6000000000000003E-2"/>
    <n v="0"/>
    <n v="0"/>
  </r>
  <r>
    <n v="1154717"/>
    <n v="22"/>
    <n v="35991"/>
    <s v="TBD_業務部_BD55"/>
    <x v="4"/>
    <s v="Patrick_sk Tsai"/>
    <n v="21650"/>
    <n v="0.5"/>
    <n v="1133067"/>
    <n v="0.06"/>
    <n v="0.06"/>
    <n v="0"/>
    <n v="1299"/>
  </r>
  <r>
    <n v="1217961"/>
    <n v="20.9"/>
    <n v="35991"/>
    <s v="TBD_業務部_BD55"/>
    <x v="0"/>
    <s v="Patrick_sk Tsai"/>
    <n v="0"/>
    <n v="0"/>
    <n v="1217961"/>
    <n v="6.6000000000000003E-2"/>
    <n v="6.6000000000000003E-2"/>
    <n v="0"/>
    <n v="0"/>
  </r>
  <r>
    <n v="1246643"/>
    <n v="24.2"/>
    <n v="35991"/>
    <s v="TBD_業務部_BD55"/>
    <x v="1"/>
    <s v="Patrick_sk Tsai"/>
    <n v="60750"/>
    <n v="1.5"/>
    <n v="1185893"/>
    <n v="6.6000000000000003E-2"/>
    <n v="0.06"/>
    <n v="7115.3580000000065"/>
    <n v="4009.5"/>
  </r>
  <r>
    <n v="1270763"/>
    <n v="25.9"/>
    <n v="35991"/>
    <s v="TBD_業務部_BD55"/>
    <x v="2"/>
    <s v="Patrick_sk Tsai"/>
    <n v="40500"/>
    <n v="1"/>
    <n v="1230263"/>
    <n v="6.6000000000000003E-2"/>
    <n v="6.6000000000000003E-2"/>
    <n v="0"/>
    <n v="2673"/>
  </r>
  <r>
    <n v="416807"/>
    <n v="6.2"/>
    <n v="36683"/>
    <s v="TBD_業務部_BD36"/>
    <x v="4"/>
    <s v="Nora_wt Chen"/>
    <n v="0"/>
    <n v="0"/>
    <n v="416807"/>
    <n v="1.7999999999999999E-2"/>
    <n v="1.7999999999999999E-2"/>
    <n v="0"/>
    <n v="0"/>
  </r>
  <r>
    <n v="498753"/>
    <n v="7.1"/>
    <n v="36683"/>
    <s v="TBD_業務部_BD36"/>
    <x v="0"/>
    <s v="Nora_wt Chen"/>
    <n v="0"/>
    <n v="0"/>
    <n v="498753"/>
    <n v="1.7999999999999999E-2"/>
    <n v="1.7999999999999999E-2"/>
    <n v="0"/>
    <n v="0"/>
  </r>
  <r>
    <n v="587819.6"/>
    <n v="10.6"/>
    <n v="36683"/>
    <s v="TBD_業務部_BD36"/>
    <x v="1"/>
    <s v="Nora_wt Chen"/>
    <n v="6288"/>
    <n v="1"/>
    <n v="581531.6"/>
    <n v="2.5000000000000001E-2"/>
    <n v="2.5000000000000001E-2"/>
    <n v="0"/>
    <n v="157.20000000000002"/>
  </r>
  <r>
    <n v="460642.4"/>
    <n v="8.9"/>
    <n v="36683"/>
    <s v="TBD_業務部_BD36"/>
    <x v="2"/>
    <s v="Nora_wt Chen"/>
    <n v="72500"/>
    <n v="3"/>
    <n v="388142.4"/>
    <n v="1.7999999999999999E-2"/>
    <n v="1.4E-2"/>
    <n v="1552.5695999999994"/>
    <n v="1305"/>
  </r>
  <r>
    <n v="1139917.8"/>
    <n v="18.100000000000001"/>
    <n v="38215"/>
    <s v="TBD_業務部_BD19"/>
    <x v="0"/>
    <s v="Terry_ch Huang"/>
    <n v="0"/>
    <n v="0"/>
    <n v="1139917.8"/>
    <n v="0.06"/>
    <n v="0.06"/>
    <n v="0"/>
    <n v="0"/>
  </r>
  <r>
    <n v="1553926"/>
    <n v="24.2"/>
    <n v="38215"/>
    <s v="TBD_業務部_BD19"/>
    <x v="2"/>
    <s v="Terry_ch Huang"/>
    <n v="49500"/>
    <n v="1.5"/>
    <n v="1504426"/>
    <n v="7.8E-2"/>
    <n v="7.8E-2"/>
    <n v="0"/>
    <n v="3861"/>
  </r>
  <r>
    <n v="23500"/>
    <n v="0.5"/>
    <n v="3899"/>
    <s v="TBD_業務部_BD40"/>
    <x v="0"/>
    <s v="Ivan Guo"/>
    <n v="0"/>
    <n v="0"/>
    <n v="23500"/>
    <n v="0"/>
    <n v="0"/>
    <n v="0"/>
    <n v="0"/>
  </r>
  <r>
    <n v="740000"/>
    <n v="9.1999999999999993"/>
    <n v="39574"/>
    <s v="TBD_業務部_BD36"/>
    <x v="3"/>
    <s v="Jeremy Wei"/>
    <n v="0"/>
    <n v="0"/>
    <n v="740000"/>
    <n v="3.5000000000000003E-2"/>
    <n v="3.5000000000000003E-2"/>
    <n v="0"/>
    <n v="0"/>
  </r>
  <r>
    <n v="863680"/>
    <n v="11.5"/>
    <n v="39574"/>
    <s v="TBD_業務部_BD36"/>
    <x v="0"/>
    <s v="Jeremy Wei"/>
    <n v="0"/>
    <n v="0"/>
    <n v="863680"/>
    <n v="0.04"/>
    <n v="0.04"/>
    <n v="0"/>
    <n v="0"/>
  </r>
  <r>
    <n v="1223379"/>
    <n v="17.5"/>
    <n v="39574"/>
    <s v="TBD_業務部_BD36"/>
    <x v="1"/>
    <s v="Jeremy Wei"/>
    <n v="0"/>
    <n v="0"/>
    <n v="1223379"/>
    <n v="6.6000000000000003E-2"/>
    <n v="6.6000000000000003E-2"/>
    <n v="0"/>
    <n v="0"/>
  </r>
  <r>
    <n v="1117678"/>
    <n v="15.6"/>
    <n v="39574"/>
    <s v="TBD_業務部_BD36"/>
    <x v="2"/>
    <s v="Jeremy Wei"/>
    <n v="78440"/>
    <n v="1"/>
    <n v="1039238"/>
    <n v="0.06"/>
    <n v="5.3999999999999999E-2"/>
    <n v="6235.4279999999981"/>
    <n v="4706.3999999999996"/>
  </r>
  <r>
    <n v="1038200"/>
    <n v="13.9"/>
    <n v="39909"/>
    <s v="TBD_業務部_BD59"/>
    <x v="0"/>
    <s v="Nick_yh Wu"/>
    <n v="0"/>
    <n v="0"/>
    <n v="1038200"/>
    <n v="5.3999999999999999E-2"/>
    <n v="5.3999999999999999E-2"/>
    <n v="0"/>
    <n v="0"/>
  </r>
  <r>
    <n v="322162"/>
    <n v="4.5"/>
    <n v="39909"/>
    <s v="TBD_業務部_BD59"/>
    <x v="1"/>
    <s v="Nick_yh Wu"/>
    <n v="13306"/>
    <n v="0.5"/>
    <n v="308856"/>
    <n v="1.4E-2"/>
    <n v="1.4E-2"/>
    <n v="0"/>
    <n v="186.28399999999999"/>
  </r>
  <r>
    <n v="282864.59999999998"/>
    <n v="4.8"/>
    <n v="39914"/>
    <s v="TBD_業務部_BD2"/>
    <x v="4"/>
    <s v="Mia Man"/>
    <n v="0"/>
    <n v="0"/>
    <n v="282864.59999999998"/>
    <n v="0"/>
    <n v="0"/>
    <n v="0"/>
    <n v="0"/>
  </r>
  <r>
    <n v="326960"/>
    <n v="6"/>
    <n v="39914"/>
    <s v="TBD_業務部_BD2"/>
    <x v="0"/>
    <s v="Mia Man"/>
    <n v="0"/>
    <n v="0"/>
    <n v="326960"/>
    <n v="1.4E-2"/>
    <n v="1.4E-2"/>
    <n v="0"/>
    <n v="0"/>
  </r>
  <r>
    <n v="385340"/>
    <n v="7"/>
    <n v="39914"/>
    <s v="TBD_業務部_BD2"/>
    <x v="1"/>
    <s v="Mia Man"/>
    <n v="0"/>
    <n v="0"/>
    <n v="385340"/>
    <n v="1.4E-2"/>
    <n v="1.4E-2"/>
    <n v="0"/>
    <n v="0"/>
  </r>
  <r>
    <n v="317328"/>
    <n v="5.5"/>
    <n v="39914"/>
    <s v="TBD_業務部_BD2"/>
    <x v="2"/>
    <s v="Mia Man"/>
    <n v="0"/>
    <n v="0"/>
    <n v="317328"/>
    <n v="1.4E-2"/>
    <n v="1.4E-2"/>
    <n v="0"/>
    <n v="0"/>
  </r>
  <r>
    <n v="759331.4"/>
    <n v="10.1"/>
    <n v="42015"/>
    <s v="TBD_業務部_BD9"/>
    <x v="3"/>
    <s v="Claire_hy Yeh"/>
    <n v="0"/>
    <n v="0"/>
    <n v="759331.4"/>
    <n v="3.5000000000000003E-2"/>
    <n v="3.5000000000000003E-2"/>
    <n v="0"/>
    <n v="0"/>
  </r>
  <r>
    <n v="826228.5"/>
    <n v="12.1"/>
    <n v="42015"/>
    <s v="TBD_業務部_BD9"/>
    <x v="4"/>
    <s v="Claire_hy Yeh"/>
    <n v="0"/>
    <n v="0"/>
    <n v="826228.5"/>
    <n v="0.04"/>
    <n v="0.04"/>
    <n v="0"/>
    <n v="0"/>
  </r>
  <r>
    <n v="948138"/>
    <n v="15"/>
    <n v="42015"/>
    <s v="TBD_業務部_BD9"/>
    <x v="0"/>
    <s v="Claire_hy Yeh"/>
    <n v="0"/>
    <n v="0"/>
    <n v="948138"/>
    <n v="4.5999999999999999E-2"/>
    <n v="4.5999999999999999E-2"/>
    <n v="0"/>
    <n v="0"/>
  </r>
  <r>
    <n v="1140946.3999999999"/>
    <n v="18.2"/>
    <n v="42015"/>
    <s v="TBD_業務部_BD9"/>
    <x v="1"/>
    <s v="Claire_hy Yeh"/>
    <n v="13306"/>
    <n v="0.5"/>
    <n v="1127640.3999999999"/>
    <n v="0.06"/>
    <n v="0.06"/>
    <n v="0"/>
    <n v="798.36"/>
  </r>
  <r>
    <n v="753643"/>
    <n v="17"/>
    <n v="42015"/>
    <s v="TBD_業務部_BD9"/>
    <x v="2"/>
    <s v="Claire_hy Yeh"/>
    <n v="30850"/>
    <n v="0.5"/>
    <n v="722793"/>
    <n v="3.5000000000000003E-2"/>
    <n v="3.5000000000000003E-2"/>
    <n v="0"/>
    <n v="1079.75"/>
  </r>
  <r>
    <n v="321817.34999999998"/>
    <n v="5.65"/>
    <n v="42340"/>
    <s v="TBD_業務部_BD7"/>
    <x v="2"/>
    <s v="Marat Lin"/>
    <n v="2325"/>
    <n v="0.15"/>
    <n v="319492.34999999998"/>
    <n v="1.4E-2"/>
    <n v="1.4E-2"/>
    <n v="0"/>
    <n v="32.549999999999997"/>
  </r>
  <r>
    <n v="753320.2"/>
    <n v="11.3"/>
    <n v="42359"/>
    <s v="TBD_業務部_BD9"/>
    <x v="3"/>
    <s v="Jordan Chang"/>
    <n v="0"/>
    <n v="0"/>
    <n v="753320.2"/>
    <n v="3.5000000000000003E-2"/>
    <n v="3.5000000000000003E-2"/>
    <n v="0"/>
    <n v="0"/>
  </r>
  <r>
    <n v="813695"/>
    <n v="12.5"/>
    <n v="42359"/>
    <s v="TBD_業務部_BD9"/>
    <x v="4"/>
    <s v="Jordan Chang"/>
    <n v="0"/>
    <n v="0"/>
    <n v="813695"/>
    <n v="0.04"/>
    <n v="0.04"/>
    <n v="0"/>
    <n v="0"/>
  </r>
  <r>
    <n v="984548"/>
    <n v="13.8"/>
    <n v="42359"/>
    <s v="TBD_業務部_BD9"/>
    <x v="0"/>
    <s v="Jordan Chang"/>
    <n v="2636"/>
    <n v="0.5"/>
    <n v="981912"/>
    <n v="4.5999999999999999E-2"/>
    <n v="4.5999999999999999E-2"/>
    <n v="0"/>
    <n v="121.256"/>
  </r>
  <r>
    <n v="1719510"/>
    <n v="27"/>
    <n v="42359"/>
    <s v="TBD_業務部_BD9"/>
    <x v="1"/>
    <s v="Jordan Chang"/>
    <n v="122500"/>
    <n v="3"/>
    <n v="1597010"/>
    <n v="7.8E-2"/>
    <n v="7.8E-2"/>
    <n v="0"/>
    <n v="9555"/>
  </r>
  <r>
    <n v="1124435.5"/>
    <n v="19"/>
    <n v="42359"/>
    <s v="TBD_業務部_BD9"/>
    <x v="2"/>
    <s v="Jordan Chang"/>
    <n v="28000"/>
    <n v="1"/>
    <n v="1096435.5"/>
    <n v="0.06"/>
    <n v="5.3999999999999999E-2"/>
    <n v="6578.6129999999985"/>
    <n v="1680"/>
  </r>
  <r>
    <n v="1462085"/>
    <n v="21.8"/>
    <n v="42556"/>
    <s v="TBD_業務部_BD9"/>
    <x v="0"/>
    <s v="Alice Jian"/>
    <n v="0"/>
    <n v="0"/>
    <n v="1462085"/>
    <n v="7.8E-2"/>
    <n v="7.8E-2"/>
    <n v="0"/>
    <n v="0"/>
  </r>
  <r>
    <n v="1300790"/>
    <n v="15"/>
    <n v="42556"/>
    <s v="TBD_業務部_BD9"/>
    <x v="1"/>
    <s v="Alice Jian"/>
    <n v="0"/>
    <n v="0"/>
    <n v="1300790"/>
    <n v="7.1999999999999995E-2"/>
    <n v="7.1999999999999995E-2"/>
    <n v="0"/>
    <n v="0"/>
  </r>
  <r>
    <n v="1262196"/>
    <n v="21.25"/>
    <n v="42556"/>
    <s v="TBD_業務部_BD9"/>
    <x v="2"/>
    <s v="Alice Jian"/>
    <n v="16000"/>
    <n v="1"/>
    <n v="1246196"/>
    <n v="6.6000000000000003E-2"/>
    <n v="6.6000000000000003E-2"/>
    <n v="0"/>
    <n v="1056"/>
  </r>
  <r>
    <n v="1051225.55"/>
    <n v="18.25"/>
    <n v="43243"/>
    <s v="TBD_業務部_BD11"/>
    <x v="2"/>
    <s v="Annie_ts Yen"/>
    <n v="6200"/>
    <n v="0.4"/>
    <n v="1045025.55"/>
    <n v="5.3999999999999999E-2"/>
    <n v="5.3999999999999999E-2"/>
    <n v="0"/>
    <n v="334.8"/>
  </r>
  <r>
    <n v="484885.8"/>
    <n v="7.7"/>
    <n v="43528"/>
    <s v="TBD_業務部_BD18"/>
    <x v="2"/>
    <s v="Jill Pai"/>
    <n v="29350"/>
    <n v="0.5"/>
    <n v="455535.8"/>
    <n v="1.7999999999999999E-2"/>
    <n v="1.7999999999999999E-2"/>
    <n v="0"/>
    <n v="528.29999999999995"/>
  </r>
  <r>
    <n v="898038"/>
    <n v="13.5"/>
    <n v="43761"/>
    <s v="TBD_業務部_BD40"/>
    <x v="4"/>
    <s v="Stephen Chao"/>
    <n v="5400"/>
    <n v="0.5"/>
    <n v="892638"/>
    <n v="0.04"/>
    <n v="0.04"/>
    <n v="0"/>
    <n v="216"/>
  </r>
  <r>
    <n v="1653442"/>
    <n v="22.55"/>
    <n v="43761"/>
    <s v="TBD_業務部_BD40"/>
    <x v="0"/>
    <s v="Stephen Chao"/>
    <n v="2636"/>
    <n v="0.5"/>
    <n v="1650806"/>
    <n v="7.8E-2"/>
    <n v="7.8E-2"/>
    <n v="0"/>
    <n v="205.608"/>
  </r>
  <r>
    <n v="1724720"/>
    <n v="22.65"/>
    <n v="43761"/>
    <s v="TBD_業務部_BD40"/>
    <x v="1"/>
    <s v="Stephen Chao"/>
    <n v="0"/>
    <n v="0"/>
    <n v="1724720"/>
    <n v="7.8E-2"/>
    <n v="7.8E-2"/>
    <n v="0"/>
    <n v="0"/>
  </r>
  <r>
    <n v="1402716.5"/>
    <n v="20.8"/>
    <n v="43761"/>
    <s v="TBD_業務部_BD40"/>
    <x v="2"/>
    <s v="Stephen Chao"/>
    <n v="68500"/>
    <n v="2"/>
    <n v="1334216.5"/>
    <n v="7.8E-2"/>
    <n v="7.1999999999999995E-2"/>
    <n v="8005.2990000000073"/>
    <n v="5343"/>
  </r>
  <r>
    <n v="1081546"/>
    <n v="12.55"/>
    <n v="43940"/>
    <s v="TBD_業務部_BD6"/>
    <x v="4"/>
    <s v="Jay_cw Chang"/>
    <n v="0"/>
    <n v="0"/>
    <n v="1081546"/>
    <n v="5.3999999999999999E-2"/>
    <n v="5.3999999999999999E-2"/>
    <n v="0"/>
    <n v="0"/>
  </r>
  <r>
    <n v="1875986.4"/>
    <n v="22.7"/>
    <n v="43940"/>
    <s v="TBD_業務部_BD6"/>
    <x v="0"/>
    <s v="Jay_cw Chang"/>
    <n v="28440"/>
    <n v="0.45"/>
    <n v="1847546.4"/>
    <n v="7.8E-2"/>
    <n v="7.8E-2"/>
    <n v="0"/>
    <n v="2218.3200000000002"/>
  </r>
  <r>
    <n v="805514"/>
    <n v="10.7"/>
    <n v="43940"/>
    <s v="TBD_業務部_BD6"/>
    <x v="2"/>
    <s v="Jay_cw Chang"/>
    <n v="7750"/>
    <n v="0.5"/>
    <n v="797764"/>
    <n v="0.04"/>
    <n v="3.5000000000000003E-2"/>
    <n v="3988.8199999999979"/>
    <n v="310"/>
  </r>
  <r>
    <n v="1193157.8"/>
    <n v="13.8"/>
    <n v="4589"/>
    <s v="TBD_業務部_BD24"/>
    <x v="3"/>
    <s v="Vic Li"/>
    <n v="25000"/>
    <n v="0.5"/>
    <n v="1168157.8"/>
    <n v="0.06"/>
    <n v="0.06"/>
    <n v="0"/>
    <n v="1500"/>
  </r>
  <r>
    <n v="567429.80000000005"/>
    <n v="8.8000000000000007"/>
    <n v="46023"/>
    <s v="TBD_業務部_BD55"/>
    <x v="4"/>
    <s v="Leo Yeh"/>
    <n v="0"/>
    <n v="0"/>
    <n v="567429.80000000005"/>
    <n v="2.5000000000000001E-2"/>
    <n v="2.5000000000000001E-2"/>
    <n v="0"/>
    <n v="0"/>
  </r>
  <r>
    <n v="851447.2"/>
    <n v="13.1"/>
    <n v="46023"/>
    <s v="TBD_業務部_BD55"/>
    <x v="0"/>
    <s v="Leo Yeh"/>
    <n v="15500"/>
    <n v="1"/>
    <n v="835947.2"/>
    <n v="0.04"/>
    <n v="0.04"/>
    <n v="0"/>
    <n v="620"/>
  </r>
  <r>
    <n v="271336"/>
    <n v="4.7"/>
    <n v="46023"/>
    <s v="TBD_業務部_BD55"/>
    <x v="2"/>
    <s v="Leo Yeh"/>
    <n v="0"/>
    <n v="0"/>
    <n v="271336"/>
    <n v="0"/>
    <n v="0"/>
    <n v="0"/>
    <n v="0"/>
  </r>
  <r>
    <n v="673350"/>
    <n v="11.5"/>
    <n v="46759"/>
    <s v="TBD_業務部_BD16"/>
    <x v="3"/>
    <s v="Will_sh Wang"/>
    <n v="0"/>
    <n v="0"/>
    <n v="673350"/>
    <n v="0.03"/>
    <n v="0.03"/>
    <n v="0"/>
    <n v="0"/>
  </r>
  <r>
    <n v="882731"/>
    <n v="13"/>
    <n v="46759"/>
    <s v="TBD_業務部_BD16"/>
    <x v="1"/>
    <s v="Will_sh Wang"/>
    <n v="39500"/>
    <n v="1"/>
    <n v="843231"/>
    <n v="0.04"/>
    <n v="0.04"/>
    <n v="0"/>
    <n v="1580"/>
  </r>
  <r>
    <n v="484224"/>
    <n v="8.5"/>
    <n v="46759"/>
    <s v="TBD_業務部_BD16"/>
    <x v="2"/>
    <s v="Will_sh Wang"/>
    <n v="0"/>
    <n v="0"/>
    <n v="484224"/>
    <n v="1.7999999999999999E-2"/>
    <n v="1.7999999999999999E-2"/>
    <n v="0"/>
    <n v="0"/>
  </r>
  <r>
    <n v="1107684"/>
    <n v="14.5"/>
    <n v="47231"/>
    <s v="TBD_業務部_BD9"/>
    <x v="3"/>
    <s v="Christina Zeng"/>
    <n v="0"/>
    <n v="0"/>
    <n v="1107684"/>
    <n v="0.06"/>
    <n v="0.06"/>
    <n v="0"/>
    <n v="0"/>
  </r>
  <r>
    <n v="854202"/>
    <n v="12.5"/>
    <n v="47231"/>
    <s v="TBD_業務部_BD9"/>
    <x v="4"/>
    <s v="Christina Zeng"/>
    <n v="0"/>
    <n v="0"/>
    <n v="854202"/>
    <n v="0.04"/>
    <n v="0.04"/>
    <n v="0"/>
    <n v="0"/>
  </r>
  <r>
    <n v="1395604"/>
    <n v="19.399999999999999"/>
    <n v="47231"/>
    <s v="TBD_業務部_BD9"/>
    <x v="0"/>
    <s v="Christina Zeng"/>
    <n v="0"/>
    <n v="0"/>
    <n v="1395604"/>
    <n v="7.1999999999999995E-2"/>
    <n v="7.1999999999999995E-2"/>
    <n v="0"/>
    <n v="0"/>
  </r>
  <r>
    <n v="1985045.5"/>
    <n v="26.5"/>
    <n v="47231"/>
    <s v="TBD_業務部_BD9"/>
    <x v="1"/>
    <s v="Christina Zeng"/>
    <n v="8000"/>
    <n v="0.5"/>
    <n v="1977045.5"/>
    <n v="7.8E-2"/>
    <n v="7.8E-2"/>
    <n v="0"/>
    <n v="624"/>
  </r>
  <r>
    <n v="1614661"/>
    <n v="25.5"/>
    <n v="47231"/>
    <s v="TBD_業務部_BD9"/>
    <x v="2"/>
    <s v="Christina Zeng"/>
    <n v="65500"/>
    <n v="2.5"/>
    <n v="1549161"/>
    <n v="7.8E-2"/>
    <n v="7.8E-2"/>
    <n v="0"/>
    <n v="5109"/>
  </r>
  <r>
    <n v="795128"/>
    <n v="13.1"/>
    <n v="47246"/>
    <s v="TBD_業務部_BD36"/>
    <x v="3"/>
    <s v="Ziv Chen"/>
    <n v="0"/>
    <n v="0"/>
    <n v="795128"/>
    <n v="3.5000000000000003E-2"/>
    <n v="3.5000000000000003E-2"/>
    <n v="0"/>
    <n v="0"/>
  </r>
  <r>
    <n v="802392"/>
    <n v="12"/>
    <n v="47246"/>
    <s v="TBD_業務部_BD36"/>
    <x v="4"/>
    <s v="Ziv Chen"/>
    <n v="0"/>
    <n v="0"/>
    <n v="802392"/>
    <n v="0.04"/>
    <n v="0.04"/>
    <n v="0"/>
    <n v="0"/>
  </r>
  <r>
    <n v="808750"/>
    <n v="10"/>
    <n v="47246"/>
    <s v="TBD_業務部_BD36"/>
    <x v="0"/>
    <s v="Ziv Chen"/>
    <n v="0"/>
    <n v="0"/>
    <n v="808750"/>
    <n v="0.04"/>
    <n v="0.04"/>
    <n v="0"/>
    <n v="0"/>
  </r>
  <r>
    <n v="1576500"/>
    <n v="18.5"/>
    <n v="47246"/>
    <s v="TBD_業務部_BD36"/>
    <x v="1"/>
    <s v="Ziv Chen"/>
    <n v="0"/>
    <n v="0"/>
    <n v="1576500"/>
    <n v="7.8E-2"/>
    <n v="7.8E-2"/>
    <n v="0"/>
    <n v="0"/>
  </r>
  <r>
    <n v="1015900"/>
    <n v="12.5"/>
    <n v="47246"/>
    <s v="TBD_業務部_BD36"/>
    <x v="2"/>
    <s v="Ziv Chen"/>
    <n v="0"/>
    <n v="0"/>
    <n v="1015900"/>
    <n v="5.3999999999999999E-2"/>
    <n v="5.3999999999999999E-2"/>
    <n v="0"/>
    <n v="0"/>
  </r>
  <r>
    <n v="276057"/>
    <n v="5.65"/>
    <n v="47354"/>
    <s v="TBD_業務部_BD6"/>
    <x v="4"/>
    <s v="Holly Tsao"/>
    <n v="0"/>
    <n v="0"/>
    <n v="276057"/>
    <n v="0"/>
    <n v="0"/>
    <n v="0"/>
    <n v="0"/>
  </r>
  <r>
    <n v="18213.599999999999"/>
    <n v="0.3"/>
    <n v="47354"/>
    <s v="TBD_業務部_BD6"/>
    <x v="0"/>
    <s v="Holly Tsao"/>
    <n v="0"/>
    <n v="0"/>
    <n v="18213.599999999999"/>
    <n v="0"/>
    <n v="0"/>
    <n v="0"/>
    <n v="0"/>
  </r>
  <r>
    <n v="911399"/>
    <n v="13"/>
    <n v="49675"/>
    <s v="TBD_業務部_BD2"/>
    <x v="4"/>
    <s v="Tai Tsai"/>
    <n v="35999"/>
    <n v="1"/>
    <n v="875400"/>
    <n v="4.5999999999999999E-2"/>
    <n v="0.04"/>
    <n v="5252.3999999999987"/>
    <n v="1655.954"/>
  </r>
  <r>
    <n v="732796"/>
    <n v="9"/>
    <n v="49675"/>
    <s v="TBD_業務部_BD2"/>
    <x v="0"/>
    <s v="Tai Tsai"/>
    <n v="0"/>
    <n v="0"/>
    <n v="732796"/>
    <n v="3.5000000000000003E-2"/>
    <n v="3.5000000000000003E-2"/>
    <n v="0"/>
    <n v="0"/>
  </r>
  <r>
    <n v="610440"/>
    <n v="8"/>
    <n v="49675"/>
    <s v="TBD_業務部_BD2"/>
    <x v="1"/>
    <s v="Tai Tsai"/>
    <n v="0"/>
    <n v="0"/>
    <n v="610440"/>
    <n v="0.03"/>
    <n v="0.03"/>
    <n v="0"/>
    <n v="0"/>
  </r>
  <r>
    <n v="707982"/>
    <n v="11.6"/>
    <n v="49675"/>
    <s v="TBD_業務部_BD2"/>
    <x v="2"/>
    <s v="Tai Tsai"/>
    <n v="16000"/>
    <n v="1"/>
    <n v="691982"/>
    <n v="3.5000000000000003E-2"/>
    <n v="0.03"/>
    <n v="3459.910000000003"/>
    <n v="560"/>
  </r>
  <r>
    <n v="297529.09999999998"/>
    <n v="4.0999999999999996"/>
    <n v="50486"/>
    <s v="TBD_業務部_BD24"/>
    <x v="3"/>
    <s v="Arthus Chang"/>
    <n v="5750"/>
    <n v="0.5"/>
    <n v="291779.09999999998"/>
    <n v="0"/>
    <n v="0"/>
    <n v="0"/>
    <n v="0"/>
  </r>
  <r>
    <n v="436855.7"/>
    <n v="12.55"/>
    <n v="52038"/>
    <s v="TBD_業務部_BD59"/>
    <x v="3"/>
    <s v="Fiona_yj Chou"/>
    <n v="1350"/>
    <n v="1"/>
    <n v="435505.7"/>
    <n v="1.7999999999999999E-2"/>
    <n v="1.7999999999999999E-2"/>
    <n v="0"/>
    <n v="24.299999999999997"/>
  </r>
  <r>
    <n v="437985.7"/>
    <n v="9.4499999999999993"/>
    <n v="52038"/>
    <s v="TBD_業務部_BD59"/>
    <x v="4"/>
    <s v="Fiona_yj Chou"/>
    <n v="15120"/>
    <n v="1.4"/>
    <n v="422865.7"/>
    <n v="1.7999999999999999E-2"/>
    <n v="1.7999999999999999E-2"/>
    <n v="0"/>
    <n v="272.15999999999997"/>
  </r>
  <r>
    <n v="545287.80000000005"/>
    <n v="10.75"/>
    <n v="52038"/>
    <s v="TBD_業務部_BD59"/>
    <x v="0"/>
    <s v="Fiona_yj Chou"/>
    <n v="47600"/>
    <n v="0.7"/>
    <n v="497687.80000000005"/>
    <n v="2.5000000000000001E-2"/>
    <n v="1.7999999999999999E-2"/>
    <n v="3483.8146000000015"/>
    <n v="1190"/>
  </r>
  <r>
    <n v="796385.9"/>
    <n v="18.600000000000001"/>
    <n v="52038"/>
    <s v="TBD_業務部_BD59"/>
    <x v="1"/>
    <s v="Fiona_yj Chou"/>
    <n v="0"/>
    <n v="0"/>
    <n v="796385.9"/>
    <n v="3.5000000000000003E-2"/>
    <n v="3.5000000000000003E-2"/>
    <n v="0"/>
    <n v="0"/>
  </r>
  <r>
    <n v="555280"/>
    <n v="14.2"/>
    <n v="52038"/>
    <s v="TBD_業務部_BD59"/>
    <x v="2"/>
    <s v="Fiona_yj Chou"/>
    <n v="76473"/>
    <n v="2.7"/>
    <n v="478807"/>
    <n v="2.5000000000000001E-2"/>
    <n v="1.7999999999999999E-2"/>
    <n v="3351.6490000000013"/>
    <n v="1911.825"/>
  </r>
  <r>
    <n v="98348"/>
    <n v="1.8"/>
    <n v="52792"/>
    <s v="TBD_業務部_BD40"/>
    <x v="4"/>
    <s v="Charline Hsueh"/>
    <n v="5400"/>
    <n v="0.5"/>
    <n v="92948"/>
    <n v="0"/>
    <n v="0"/>
    <n v="0"/>
    <n v="0"/>
  </r>
  <r>
    <n v="557399.6"/>
    <n v="7.6"/>
    <n v="52792"/>
    <s v="TBD_業務部_BD40"/>
    <x v="0"/>
    <s v="Charline Hsueh"/>
    <n v="0"/>
    <n v="0"/>
    <n v="557399.6"/>
    <n v="2.5000000000000001E-2"/>
    <n v="2.5000000000000001E-2"/>
    <n v="0"/>
    <n v="0"/>
  </r>
  <r>
    <n v="405000"/>
    <n v="6"/>
    <n v="52792"/>
    <s v="TBD_業務部_BD40"/>
    <x v="2"/>
    <s v="Charline Hsueh"/>
    <n v="0"/>
    <n v="0"/>
    <n v="405000"/>
    <n v="1.7999999999999999E-2"/>
    <n v="1.7999999999999999E-2"/>
    <n v="0"/>
    <n v="0"/>
  </r>
  <r>
    <n v="690538"/>
    <n v="9.0500000000000007"/>
    <n v="53510"/>
    <s v="TBD_業務部_BD59"/>
    <x v="3"/>
    <s v="Hank Su"/>
    <n v="0"/>
    <n v="0"/>
    <n v="690538"/>
    <n v="0.03"/>
    <n v="0.03"/>
    <n v="0"/>
    <n v="0"/>
  </r>
  <r>
    <n v="631949"/>
    <n v="9.4"/>
    <n v="53510"/>
    <s v="TBD_業務部_BD59"/>
    <x v="0"/>
    <s v="Hank Su"/>
    <n v="78440"/>
    <n v="1"/>
    <n v="553509"/>
    <n v="0.03"/>
    <n v="2.5000000000000001E-2"/>
    <n v="2767.5449999999987"/>
    <n v="2353.1999999999998"/>
  </r>
  <r>
    <n v="1016010.6"/>
    <n v="15.65"/>
    <n v="53510"/>
    <s v="TBD_業務部_BD59"/>
    <x v="2"/>
    <s v="Hank Su"/>
    <n v="0"/>
    <n v="0"/>
    <n v="1016010.6"/>
    <n v="5.3999999999999999E-2"/>
    <n v="5.3999999999999999E-2"/>
    <n v="0"/>
    <n v="0"/>
  </r>
  <r>
    <n v="612427"/>
    <n v="11.6"/>
    <n v="63223"/>
    <s v="TBD_業務部_BD2"/>
    <x v="3"/>
    <s v="Nick Wei"/>
    <n v="0"/>
    <n v="0"/>
    <n v="612427"/>
    <n v="0.03"/>
    <n v="0.03"/>
    <n v="0"/>
    <n v="0"/>
  </r>
  <r>
    <n v="1209465"/>
    <n v="20.8"/>
    <n v="63223"/>
    <s v="TBD_業務部_BD2"/>
    <x v="4"/>
    <s v="Nick Wei"/>
    <n v="0"/>
    <n v="0"/>
    <n v="1209465"/>
    <n v="6.6000000000000003E-2"/>
    <n v="6.6000000000000003E-2"/>
    <n v="0"/>
    <n v="0"/>
  </r>
  <r>
    <n v="572969"/>
    <n v="12.45"/>
    <n v="63223"/>
    <s v="TBD_業務部_BD2"/>
    <x v="0"/>
    <s v="Nick Wei"/>
    <n v="30189"/>
    <n v="1"/>
    <n v="542780"/>
    <n v="2.5000000000000001E-2"/>
    <n v="2.5000000000000001E-2"/>
    <n v="0"/>
    <n v="754.72500000000002"/>
  </r>
  <r>
    <n v="755030.6"/>
    <n v="11.6"/>
    <n v="63223"/>
    <s v="TBD_業務部_BD2"/>
    <x v="2"/>
    <s v="Nick Wei"/>
    <n v="0"/>
    <n v="0"/>
    <n v="755030.6"/>
    <n v="3.5000000000000003E-2"/>
    <n v="3.5000000000000003E-2"/>
    <n v="0"/>
    <n v="0"/>
  </r>
  <r>
    <n v="468544"/>
    <n v="9.5"/>
    <n v="63447"/>
    <s v="TBD_業務部_BD55"/>
    <x v="2"/>
    <s v="Ian_yz Lin"/>
    <n v="0"/>
    <n v="0"/>
    <n v="468544"/>
    <n v="1.7999999999999999E-2"/>
    <n v="1.7999999999999999E-2"/>
    <n v="0"/>
    <n v="0"/>
  </r>
  <r>
    <n v="672008"/>
    <n v="11.7"/>
    <n v="63450"/>
    <s v="TBD_業務部_BD19"/>
    <x v="1"/>
    <s v="Jason_yh Su"/>
    <n v="0"/>
    <n v="0"/>
    <n v="672008"/>
    <n v="0.03"/>
    <n v="0.03"/>
    <n v="0"/>
    <n v="0"/>
  </r>
  <r>
    <n v="501108"/>
    <n v="10"/>
    <n v="63450"/>
    <s v="TBD_業務部_BD19"/>
    <x v="2"/>
    <s v="Jason_yh Su"/>
    <n v="0"/>
    <n v="0"/>
    <n v="501108"/>
    <n v="2.5000000000000001E-2"/>
    <n v="2.5000000000000001E-2"/>
    <n v="0"/>
    <n v="0"/>
  </r>
  <r>
    <n v="321160.59999999998"/>
    <n v="4.3"/>
    <n v="65309"/>
    <s v="TBD_業務部_BD18"/>
    <x v="0"/>
    <s v="Rex Tseng"/>
    <n v="0"/>
    <n v="0"/>
    <n v="321160.59999999998"/>
    <n v="1.4E-2"/>
    <n v="1.4E-2"/>
    <n v="0"/>
    <n v="0"/>
  </r>
  <r>
    <n v="518369.8"/>
    <n v="9.0999999999999908"/>
    <n v="65309"/>
    <s v="TBD_業務部_BD18"/>
    <x v="2"/>
    <s v="Rex Tseng"/>
    <n v="0"/>
    <n v="0"/>
    <n v="518369.8"/>
    <n v="2.5000000000000001E-2"/>
    <n v="2.5000000000000001E-2"/>
    <n v="0"/>
    <n v="0"/>
  </r>
  <r>
    <n v="809682"/>
    <n v="11"/>
    <n v="6612"/>
    <s v="TBD_業務部_BD16"/>
    <x v="3"/>
    <s v="Megan Tsai"/>
    <n v="0"/>
    <n v="0"/>
    <n v="809682"/>
    <n v="0.04"/>
    <n v="0.04"/>
    <n v="0"/>
    <n v="0"/>
  </r>
  <r>
    <n v="1069185"/>
    <n v="14"/>
    <n v="6612"/>
    <s v="TBD_業務部_BD16"/>
    <x v="4"/>
    <s v="Megan Tsai"/>
    <n v="0"/>
    <n v="0"/>
    <n v="1069185"/>
    <n v="5.3999999999999999E-2"/>
    <n v="5.3999999999999999E-2"/>
    <n v="0"/>
    <n v="0"/>
  </r>
  <r>
    <n v="532332"/>
    <n v="7.9"/>
    <n v="6612"/>
    <s v="TBD_業務部_BD16"/>
    <x v="2"/>
    <s v="Megan Tsai"/>
    <n v="0"/>
    <n v="0"/>
    <n v="532332"/>
    <n v="2.5000000000000001E-2"/>
    <n v="2.5000000000000001E-2"/>
    <n v="0"/>
    <n v="0"/>
  </r>
  <r>
    <n v="516856"/>
    <n v="8.9"/>
    <n v="68477"/>
    <s v="TBD_業務部_BD36"/>
    <x v="3"/>
    <s v="Nick_rz Chen"/>
    <n v="0"/>
    <n v="0"/>
    <n v="516856"/>
    <n v="2.5000000000000001E-2"/>
    <n v="2.5000000000000001E-2"/>
    <n v="0"/>
    <n v="0"/>
  </r>
  <r>
    <n v="669230"/>
    <n v="12.1"/>
    <n v="68477"/>
    <s v="TBD_業務部_BD36"/>
    <x v="0"/>
    <s v="Nick_rz Chen"/>
    <n v="0"/>
    <n v="0"/>
    <n v="669230"/>
    <n v="0.03"/>
    <n v="0.03"/>
    <n v="0"/>
    <n v="0"/>
  </r>
  <r>
    <n v="632065"/>
    <n v="13.4"/>
    <n v="68477"/>
    <s v="TBD_業務部_BD36"/>
    <x v="1"/>
    <s v="Nick_rz Chen"/>
    <n v="0"/>
    <n v="0"/>
    <n v="632065"/>
    <n v="0.03"/>
    <n v="0.03"/>
    <n v="0"/>
    <n v="0"/>
  </r>
  <r>
    <n v="267247.5"/>
    <n v="7.1"/>
    <n v="68477"/>
    <s v="TBD_業務部_BD36"/>
    <x v="2"/>
    <s v="Nick_rz Chen"/>
    <n v="15500"/>
    <n v="1"/>
    <n v="251747.5"/>
    <n v="0"/>
    <n v="0"/>
    <n v="0"/>
    <n v="0"/>
  </r>
  <r>
    <n v="377288"/>
    <n v="4.0999999999999996"/>
    <n v="69501"/>
    <s v="TBD_業務部_BD18"/>
    <x v="4"/>
    <s v="Spensor Hsu"/>
    <n v="0"/>
    <n v="0"/>
    <n v="377288"/>
    <n v="1.4E-2"/>
    <n v="1.4E-2"/>
    <n v="0"/>
    <n v="0"/>
  </r>
  <r>
    <n v="1423736"/>
    <n v="18.600000000000001"/>
    <n v="70590"/>
    <s v="TBD_業務部_BD36"/>
    <x v="1"/>
    <s v="Ken_hy Dai"/>
    <n v="0"/>
    <n v="0"/>
    <n v="1423736"/>
    <n v="7.8E-2"/>
    <n v="7.8E-2"/>
    <n v="0"/>
    <n v="0"/>
  </r>
  <r>
    <n v="1278818.5"/>
    <n v="23.6"/>
    <n v="70590"/>
    <s v="TBD_業務部_BD36"/>
    <x v="2"/>
    <s v="Ken_hy Dai"/>
    <n v="0"/>
    <n v="0"/>
    <n v="1278818.5"/>
    <n v="6.6000000000000003E-2"/>
    <n v="6.6000000000000003E-2"/>
    <n v="0"/>
    <n v="0"/>
  </r>
  <r>
    <n v="715280"/>
    <n v="13.7"/>
    <n v="71389"/>
    <s v="TBD_業務部_BD6"/>
    <x v="3"/>
    <s v="Joanne_mz Lin"/>
    <n v="0"/>
    <n v="0"/>
    <n v="715280"/>
    <n v="3.5000000000000003E-2"/>
    <n v="3.5000000000000003E-2"/>
    <n v="0"/>
    <n v="0"/>
  </r>
  <r>
    <n v="719522.6"/>
    <n v="9.85"/>
    <n v="71389"/>
    <s v="TBD_業務部_BD6"/>
    <x v="4"/>
    <s v="Joanne_mz Lin"/>
    <n v="0"/>
    <n v="0"/>
    <n v="719522.6"/>
    <n v="3.5000000000000003E-2"/>
    <n v="3.5000000000000003E-2"/>
    <n v="0"/>
    <n v="0"/>
  </r>
  <r>
    <n v="795214.15"/>
    <n v="14.35"/>
    <n v="71389"/>
    <s v="TBD_業務部_BD6"/>
    <x v="0"/>
    <s v="Joanne_mz Lin"/>
    <n v="42278.15"/>
    <n v="2"/>
    <n v="752936"/>
    <n v="3.5000000000000003E-2"/>
    <n v="3.5000000000000003E-2"/>
    <n v="0"/>
    <n v="1479.7352500000002"/>
  </r>
  <r>
    <n v="778900.5"/>
    <n v="21.45"/>
    <n v="71389"/>
    <s v="TBD_業務部_BD6"/>
    <x v="1"/>
    <s v="Joanne_mz Lin"/>
    <n v="31700"/>
    <n v="1"/>
    <n v="747200.5"/>
    <n v="3.5000000000000003E-2"/>
    <n v="3.5000000000000003E-2"/>
    <n v="0"/>
    <n v="1109.5"/>
  </r>
  <r>
    <n v="654726"/>
    <n v="14.6"/>
    <n v="71389"/>
    <s v="TBD_業務部_BD6"/>
    <x v="2"/>
    <s v="Joanne_mz Lin"/>
    <n v="15750"/>
    <n v="1"/>
    <n v="638976"/>
    <n v="0.03"/>
    <n v="0.03"/>
    <n v="0"/>
    <n v="472.5"/>
  </r>
  <r>
    <n v="828940"/>
    <n v="11.25"/>
    <n v="72310"/>
    <s v="TBD_業務部_BD20"/>
    <x v="3"/>
    <s v="John_yx Wang"/>
    <n v="0"/>
    <n v="0"/>
    <n v="828940"/>
    <n v="0.04"/>
    <n v="0.04"/>
    <n v="0"/>
    <n v="0"/>
  </r>
  <r>
    <n v="601625"/>
    <n v="6.55"/>
    <n v="72310"/>
    <s v="TBD_業務部_BD20"/>
    <x v="0"/>
    <s v="John_yx Wang"/>
    <n v="0"/>
    <n v="0"/>
    <n v="601625"/>
    <n v="0.03"/>
    <n v="0.03"/>
    <n v="0"/>
    <n v="0"/>
  </r>
  <r>
    <n v="1030295.2"/>
    <n v="17.100000000000001"/>
    <n v="72310"/>
    <s v="TBD_業務部_BD20"/>
    <x v="1"/>
    <s v="John_yx Wang"/>
    <n v="0"/>
    <n v="0"/>
    <n v="1030295.2"/>
    <n v="5.3999999999999999E-2"/>
    <n v="5.3999999999999999E-2"/>
    <n v="0"/>
    <n v="0"/>
  </r>
  <r>
    <n v="184880"/>
    <n v="2.2000000000000002"/>
    <n v="72310"/>
    <s v="TBD_業務部_BD20"/>
    <x v="2"/>
    <s v="John_yx Wang"/>
    <n v="0"/>
    <n v="0"/>
    <n v="184880"/>
    <n v="0"/>
    <n v="0"/>
    <n v="0"/>
    <n v="0"/>
  </r>
  <r>
    <n v="567560"/>
    <n v="8.5"/>
    <n v="72731"/>
    <s v="TBD_業務部_BD18"/>
    <x v="3"/>
    <s v="Bill_wt Huang"/>
    <n v="25000"/>
    <n v="0.5"/>
    <n v="542560"/>
    <n v="2.5000000000000001E-2"/>
    <n v="2.5000000000000001E-2"/>
    <n v="0"/>
    <n v="625"/>
  </r>
  <r>
    <n v="394256"/>
    <n v="9"/>
    <n v="72731"/>
    <s v="TBD_業務部_BD18"/>
    <x v="2"/>
    <s v="Bill_wt Huang"/>
    <n v="42500"/>
    <n v="1"/>
    <n v="351756"/>
    <n v="1.4E-2"/>
    <n v="1.4E-2"/>
    <n v="0"/>
    <n v="595"/>
  </r>
  <r>
    <n v="481860"/>
    <n v="6.3"/>
    <n v="72782"/>
    <s v="TBD_業務部_BD59"/>
    <x v="3"/>
    <s v="Wei Yeh"/>
    <n v="0"/>
    <n v="0"/>
    <n v="481860"/>
    <n v="1.7999999999999999E-2"/>
    <n v="1.7999999999999999E-2"/>
    <n v="0"/>
    <n v="0"/>
  </r>
  <r>
    <n v="396534"/>
    <n v="5.6"/>
    <n v="72782"/>
    <s v="TBD_業務部_BD59"/>
    <x v="0"/>
    <s v="Wei Yeh"/>
    <n v="0"/>
    <n v="0"/>
    <n v="396534"/>
    <n v="1.4E-2"/>
    <n v="1.4E-2"/>
    <n v="0"/>
    <n v="0"/>
  </r>
  <r>
    <n v="835399"/>
    <n v="12"/>
    <n v="72782"/>
    <s v="TBD_業務部_BD59"/>
    <x v="2"/>
    <s v="Wei Yeh"/>
    <n v="0"/>
    <n v="0"/>
    <n v="835399"/>
    <n v="0.04"/>
    <n v="0.04"/>
    <n v="0"/>
    <n v="0"/>
  </r>
  <r>
    <n v="1222516.5"/>
    <n v="17.2"/>
    <n v="72930"/>
    <s v="TBD_業務部_BD16"/>
    <x v="3"/>
    <s v="Reina Chuang"/>
    <n v="0"/>
    <n v="0"/>
    <n v="1222516.5"/>
    <n v="6.6000000000000003E-2"/>
    <n v="6.6000000000000003E-2"/>
    <n v="0"/>
    <n v="0"/>
  </r>
  <r>
    <n v="664264"/>
    <n v="10.5"/>
    <n v="72930"/>
    <s v="TBD_業務部_BD16"/>
    <x v="4"/>
    <s v="Reina Chuang"/>
    <n v="10800"/>
    <n v="0.5"/>
    <n v="653464"/>
    <n v="0.03"/>
    <n v="0.03"/>
    <n v="0"/>
    <n v="324"/>
  </r>
  <r>
    <n v="1325243"/>
    <n v="17.149999999999999"/>
    <n v="72930"/>
    <s v="TBD_業務部_BD16"/>
    <x v="0"/>
    <s v="Reina Chuang"/>
    <n v="0"/>
    <n v="0"/>
    <n v="1325243"/>
    <n v="7.1999999999999995E-2"/>
    <n v="7.1999999999999995E-2"/>
    <n v="0"/>
    <n v="0"/>
  </r>
  <r>
    <n v="984053.6"/>
    <n v="14.5"/>
    <n v="72930"/>
    <s v="TBD_業務部_BD16"/>
    <x v="1"/>
    <s v="Reina Chuang"/>
    <n v="10800"/>
    <n v="0.5"/>
    <n v="973253.6"/>
    <n v="4.5999999999999999E-2"/>
    <n v="4.5999999999999999E-2"/>
    <n v="0"/>
    <n v="496.8"/>
  </r>
  <r>
    <n v="1356019.6"/>
    <n v="24.9"/>
    <n v="72930"/>
    <s v="TBD_業務部_BD16"/>
    <x v="2"/>
    <s v="Reina Chuang"/>
    <n v="0"/>
    <n v="0"/>
    <n v="1356019.6"/>
    <n v="7.1999999999999995E-2"/>
    <n v="7.1999999999999995E-2"/>
    <n v="0"/>
    <n v="0"/>
  </r>
  <r>
    <n v="480604.6"/>
    <n v="9.5500000000000007"/>
    <n v="73394"/>
    <s v="TBD_業務部_BD16"/>
    <x v="3"/>
    <s v="Yusen Chu"/>
    <n v="10800"/>
    <n v="1"/>
    <n v="469804.6"/>
    <n v="1.7999999999999999E-2"/>
    <n v="1.7999999999999999E-2"/>
    <n v="0"/>
    <n v="194.39999999999998"/>
  </r>
  <r>
    <n v="324817"/>
    <n v="5.0999999999999996"/>
    <n v="73394"/>
    <s v="TBD_業務部_BD16"/>
    <x v="4"/>
    <s v="Yusen Chu"/>
    <n v="0"/>
    <n v="0"/>
    <n v="324817"/>
    <n v="1.4E-2"/>
    <n v="1.4E-2"/>
    <n v="0"/>
    <n v="0"/>
  </r>
  <r>
    <n v="1185590.5"/>
    <n v="18.100000000000001"/>
    <n v="73394"/>
    <s v="TBD_業務部_BD16"/>
    <x v="1"/>
    <s v="Yusen Chu"/>
    <n v="40500"/>
    <n v="1"/>
    <n v="1145090.5"/>
    <n v="0.06"/>
    <n v="0.06"/>
    <n v="0"/>
    <n v="2430"/>
  </r>
  <r>
    <n v="756897.4"/>
    <n v="11.4"/>
    <n v="73394"/>
    <s v="TBD_業務部_BD16"/>
    <x v="2"/>
    <s v="Yusen Chu"/>
    <n v="0"/>
    <n v="0"/>
    <n v="756897.4"/>
    <n v="3.5000000000000003E-2"/>
    <n v="3.5000000000000003E-2"/>
    <n v="0"/>
    <n v="0"/>
  </r>
  <r>
    <n v="952000"/>
    <n v="9.9"/>
    <n v="73662"/>
    <s v="TBD_業務部_BD20"/>
    <x v="3"/>
    <s v="Alex_my Tang"/>
    <n v="0"/>
    <n v="0"/>
    <n v="952000"/>
    <n v="4.5999999999999999E-2"/>
    <n v="4.5999999999999999E-2"/>
    <n v="0"/>
    <n v="0"/>
  </r>
  <r>
    <n v="768550"/>
    <n v="8.6"/>
    <n v="73662"/>
    <s v="TBD_業務部_BD20"/>
    <x v="4"/>
    <s v="Alex_my Tang"/>
    <n v="0"/>
    <n v="0"/>
    <n v="768550"/>
    <n v="3.5000000000000003E-2"/>
    <n v="3.5000000000000003E-2"/>
    <n v="0"/>
    <n v="0"/>
  </r>
  <r>
    <n v="306460"/>
    <n v="3.3"/>
    <n v="73662"/>
    <s v="TBD_業務部_BD20"/>
    <x v="0"/>
    <s v="Alex_my Tang"/>
    <n v="0"/>
    <n v="0"/>
    <n v="306460"/>
    <n v="1.4E-2"/>
    <n v="1.4E-2"/>
    <n v="0"/>
    <n v="0"/>
  </r>
  <r>
    <n v="1062100"/>
    <n v="13.5"/>
    <n v="73662"/>
    <s v="TBD_業務部_BD20"/>
    <x v="1"/>
    <s v="Alex_my Tang"/>
    <n v="0"/>
    <n v="0"/>
    <n v="1062100"/>
    <n v="5.3999999999999999E-2"/>
    <n v="5.3999999999999999E-2"/>
    <n v="0"/>
    <n v="0"/>
  </r>
  <r>
    <n v="637278.5"/>
    <n v="10.5"/>
    <n v="73901"/>
    <s v="TBD_業務部_BD36"/>
    <x v="3"/>
    <s v="Laura Chiang"/>
    <n v="52800"/>
    <n v="1"/>
    <n v="584478.5"/>
    <n v="0.03"/>
    <n v="2.5000000000000001E-2"/>
    <n v="2922.3924999999986"/>
    <n v="1584"/>
  </r>
  <r>
    <n v="353936"/>
    <n v="6"/>
    <n v="73901"/>
    <s v="TBD_業務部_BD36"/>
    <x v="4"/>
    <s v="Laura Chiang"/>
    <n v="0"/>
    <n v="0"/>
    <n v="353936"/>
    <n v="1.4E-2"/>
    <n v="1.4E-2"/>
    <n v="0"/>
    <n v="0"/>
  </r>
  <r>
    <n v="504319"/>
    <n v="10.6"/>
    <n v="73901"/>
    <s v="TBD_業務部_BD36"/>
    <x v="1"/>
    <s v="Laura Chiang"/>
    <n v="0"/>
    <n v="0"/>
    <n v="504319"/>
    <n v="2.5000000000000001E-2"/>
    <n v="2.5000000000000001E-2"/>
    <n v="0"/>
    <n v="0"/>
  </r>
  <r>
    <n v="292941.59999999998"/>
    <n v="6.1"/>
    <n v="73901"/>
    <s v="TBD_業務部_BD36"/>
    <x v="2"/>
    <s v="Laura Chiang"/>
    <n v="0"/>
    <n v="0"/>
    <n v="292941.59999999998"/>
    <n v="0"/>
    <n v="0"/>
    <n v="0"/>
    <n v="0"/>
  </r>
  <r>
    <n v="936130"/>
    <n v="13"/>
    <n v="73921"/>
    <s v="TBD_業務部_BD15"/>
    <x v="0"/>
    <s v="Jessica_hp Wu"/>
    <n v="0"/>
    <n v="0"/>
    <n v="936130"/>
    <n v="4.5999999999999999E-2"/>
    <n v="4.5999999999999999E-2"/>
    <n v="0"/>
    <n v="0"/>
  </r>
  <r>
    <n v="1363676"/>
    <n v="22.5"/>
    <n v="73921"/>
    <s v="TBD_業務部_BD15"/>
    <x v="1"/>
    <s v="Jessica_hp Wu"/>
    <n v="50350"/>
    <n v="1"/>
    <n v="1313326"/>
    <n v="7.1999999999999995E-2"/>
    <n v="7.1999999999999995E-2"/>
    <n v="0"/>
    <n v="3625.2"/>
  </r>
  <r>
    <n v="785994"/>
    <n v="11.9"/>
    <n v="73921"/>
    <s v="TBD_業務部_BD15"/>
    <x v="2"/>
    <s v="Jessica_hp Wu"/>
    <n v="29350"/>
    <n v="0.5"/>
    <n v="756644"/>
    <n v="3.5000000000000003E-2"/>
    <n v="3.5000000000000003E-2"/>
    <n v="0"/>
    <n v="1027.25"/>
  </r>
  <r>
    <n v="348515"/>
    <n v="5"/>
    <n v="73925"/>
    <s v="TBD_業務部_BD2"/>
    <x v="4"/>
    <s v="Vicky_hz Chen"/>
    <n v="0"/>
    <n v="0"/>
    <n v="348515"/>
    <n v="1.4E-2"/>
    <n v="1.4E-2"/>
    <n v="0"/>
    <n v="0"/>
  </r>
  <r>
    <n v="541435"/>
    <n v="8"/>
    <n v="73925"/>
    <s v="TBD_業務部_BD2"/>
    <x v="0"/>
    <s v="Vicky_hz Chen"/>
    <n v="0"/>
    <n v="0"/>
    <n v="541435"/>
    <n v="2.5000000000000001E-2"/>
    <n v="2.5000000000000001E-2"/>
    <n v="0"/>
    <n v="0"/>
  </r>
  <r>
    <n v="483707"/>
    <n v="6.75"/>
    <n v="73925"/>
    <s v="TBD_業務部_BD2"/>
    <x v="1"/>
    <s v="Vicky_hz Chen"/>
    <n v="0"/>
    <n v="0"/>
    <n v="483707"/>
    <n v="1.7999999999999999E-2"/>
    <n v="1.7999999999999999E-2"/>
    <n v="0"/>
    <n v="0"/>
  </r>
  <r>
    <n v="662498"/>
    <n v="10"/>
    <n v="73925"/>
    <s v="TBD_業務部_BD2"/>
    <x v="2"/>
    <s v="Vicky_hz Chen"/>
    <n v="0"/>
    <n v="0"/>
    <n v="662498"/>
    <n v="0.03"/>
    <n v="0.03"/>
    <n v="0"/>
    <n v="0"/>
  </r>
  <r>
    <n v="486320"/>
    <n v="8.5"/>
    <n v="74681"/>
    <s v="TBD_業務部_BD15"/>
    <x v="3"/>
    <s v="Eva Gu"/>
    <n v="0"/>
    <n v="0"/>
    <n v="486320"/>
    <n v="1.7999999999999999E-2"/>
    <n v="1.7999999999999999E-2"/>
    <n v="0"/>
    <n v="0"/>
  </r>
  <r>
    <n v="488788"/>
    <n v="6"/>
    <n v="74681"/>
    <s v="TBD_業務部_BD15"/>
    <x v="4"/>
    <s v="Eva Gu"/>
    <n v="0"/>
    <n v="0"/>
    <n v="488788"/>
    <n v="1.7999999999999999E-2"/>
    <n v="1.7999999999999999E-2"/>
    <n v="0"/>
    <n v="0"/>
  </r>
  <r>
    <n v="1156198.7"/>
    <n v="21"/>
    <n v="74681"/>
    <s v="TBD_業務部_BD15"/>
    <x v="1"/>
    <s v="Eva Gu"/>
    <n v="0"/>
    <n v="0"/>
    <n v="1156198.7"/>
    <n v="0.06"/>
    <n v="0.06"/>
    <n v="0"/>
    <n v="0"/>
  </r>
  <r>
    <n v="1065181.1000000001"/>
    <n v="20.6"/>
    <n v="74681"/>
    <s v="TBD_業務部_BD15"/>
    <x v="2"/>
    <s v="Eva Gu"/>
    <n v="16000"/>
    <n v="1"/>
    <n v="1049181.1000000001"/>
    <n v="5.3999999999999999E-2"/>
    <n v="5.3999999999999999E-2"/>
    <n v="0"/>
    <n v="864"/>
  </r>
  <r>
    <n v="208343"/>
    <n v="7"/>
    <n v="74685"/>
    <s v="TBD_業務部_BD11"/>
    <x v="3"/>
    <s v="Alice_wf Chang"/>
    <n v="31999"/>
    <n v="1"/>
    <n v="176344"/>
    <n v="0"/>
    <n v="0"/>
    <n v="0"/>
    <n v="0"/>
  </r>
  <r>
    <n v="298590"/>
    <n v="5.8"/>
    <n v="74685"/>
    <s v="TBD_業務部_BD11"/>
    <x v="4"/>
    <s v="Alice_wf Chang"/>
    <n v="0"/>
    <n v="0"/>
    <n v="298590"/>
    <n v="0"/>
    <n v="0"/>
    <n v="0"/>
    <n v="0"/>
  </r>
  <r>
    <n v="265328"/>
    <n v="5"/>
    <n v="74685"/>
    <s v="TBD_業務部_BD11"/>
    <x v="0"/>
    <s v="Alice_wf Chang"/>
    <n v="0"/>
    <n v="0"/>
    <n v="265328"/>
    <n v="0"/>
    <n v="0"/>
    <n v="0"/>
    <n v="0"/>
  </r>
  <r>
    <n v="342541"/>
    <n v="7"/>
    <n v="74685"/>
    <s v="TBD_業務部_BD11"/>
    <x v="1"/>
    <s v="Alice_wf Chang"/>
    <n v="0"/>
    <n v="0"/>
    <n v="342541"/>
    <n v="1.4E-2"/>
    <n v="1.4E-2"/>
    <n v="0"/>
    <n v="0"/>
  </r>
  <r>
    <n v="336966"/>
    <n v="7.1"/>
    <n v="74685"/>
    <s v="TBD_業務部_BD11"/>
    <x v="2"/>
    <s v="Alice_wf Chang"/>
    <n v="0"/>
    <n v="0"/>
    <n v="336966"/>
    <n v="1.4E-2"/>
    <n v="1.4E-2"/>
    <n v="0"/>
    <n v="0"/>
  </r>
  <r>
    <n v="310251.5"/>
    <n v="4"/>
    <n v="74823"/>
    <s v="TBD_業務部_BD55"/>
    <x v="4"/>
    <s v="Johnny_jf Lin"/>
    <n v="0"/>
    <n v="0"/>
    <n v="310251.5"/>
    <n v="1.4E-2"/>
    <n v="1.4E-2"/>
    <n v="0"/>
    <n v="0"/>
  </r>
  <r>
    <n v="512516"/>
    <n v="8"/>
    <n v="74826"/>
    <s v="TBD_業務部_BD15"/>
    <x v="2"/>
    <s v="Peter_hw Hsu"/>
    <n v="30850"/>
    <n v="0.5"/>
    <n v="481666"/>
    <n v="2.5000000000000001E-2"/>
    <n v="1.7999999999999999E-2"/>
    <n v="3371.6620000000012"/>
    <n v="771.25"/>
  </r>
  <r>
    <n v="273709.40000000002"/>
    <n v="4"/>
    <n v="76033"/>
    <s v="TBD_業務部_BD2"/>
    <x v="3"/>
    <s v="Nicole Lee"/>
    <n v="0"/>
    <n v="0"/>
    <n v="273709.40000000002"/>
    <n v="0"/>
    <n v="0"/>
    <n v="0"/>
    <n v="0"/>
  </r>
  <r>
    <n v="366157.6"/>
    <n v="6.3"/>
    <n v="76033"/>
    <s v="TBD_業務部_BD2"/>
    <x v="0"/>
    <s v="Nicole Lee"/>
    <n v="0"/>
    <n v="0"/>
    <n v="366157.6"/>
    <n v="1.4E-2"/>
    <n v="1.4E-2"/>
    <n v="0"/>
    <n v="0"/>
  </r>
  <r>
    <n v="482415.2"/>
    <n v="8.6999999999999993"/>
    <n v="76033"/>
    <s v="TBD_業務部_BD2"/>
    <x v="1"/>
    <s v="Nicole Lee"/>
    <n v="15000"/>
    <n v="1"/>
    <n v="467415.2"/>
    <n v="1.7999999999999999E-2"/>
    <n v="1.7999999999999999E-2"/>
    <n v="0"/>
    <n v="270"/>
  </r>
  <r>
    <n v="127250"/>
    <n v="2.5"/>
    <n v="76033"/>
    <s v="TBD_業務部_BD2"/>
    <x v="2"/>
    <s v="Nicole Lee"/>
    <n v="0"/>
    <n v="0"/>
    <n v="127250"/>
    <n v="0"/>
    <n v="0"/>
    <n v="0"/>
    <n v="0"/>
  </r>
  <r>
    <n v="51248"/>
    <n v="0.6"/>
    <n v="76034"/>
    <s v="TBD_業務部_BD59"/>
    <x v="3"/>
    <s v="Thun Chen"/>
    <n v="0"/>
    <n v="0"/>
    <n v="51248"/>
    <n v="0"/>
    <n v="0"/>
    <n v="0"/>
    <n v="0"/>
  </r>
  <r>
    <n v="527773.9"/>
    <n v="8.5"/>
    <n v="76857"/>
    <s v="TBD_業務部_BD35"/>
    <x v="2"/>
    <s v="Lala Yuan"/>
    <n v="0"/>
    <n v="0"/>
    <n v="527773.9"/>
    <n v="2.5000000000000001E-2"/>
    <n v="2.5000000000000001E-2"/>
    <n v="0"/>
    <n v="0"/>
  </r>
  <r>
    <n v="205400"/>
    <n v="4"/>
    <n v="76864"/>
    <s v="TBD_業務部_BD59"/>
    <x v="2"/>
    <s v="Kevin_ycw Yang"/>
    <n v="0"/>
    <n v="0"/>
    <n v="205400"/>
    <n v="0"/>
    <n v="0"/>
    <n v="0"/>
    <n v="0"/>
  </r>
  <r>
    <n v="931908"/>
    <n v="14"/>
    <n v="7705"/>
    <s v="TBD_業務部_BD19"/>
    <x v="3"/>
    <s v="Vicky_sh Hung"/>
    <n v="0"/>
    <n v="0"/>
    <n v="931908"/>
    <n v="4.5999999999999999E-2"/>
    <n v="4.5999999999999999E-2"/>
    <n v="0"/>
    <n v="0"/>
  </r>
  <r>
    <n v="930894"/>
    <n v="18.3"/>
    <n v="7705"/>
    <s v="TBD_業務部_BD19"/>
    <x v="4"/>
    <s v="Vicky_sh Hung"/>
    <n v="133986"/>
    <n v="4.3"/>
    <n v="796908"/>
    <n v="4.5999999999999999E-2"/>
    <n v="3.5000000000000003E-2"/>
    <n v="8765.9879999999976"/>
    <n v="6163.3559999999998"/>
  </r>
  <r>
    <n v="764752.8"/>
    <n v="13"/>
    <n v="7705"/>
    <s v="TBD_業務部_BD19"/>
    <x v="0"/>
    <s v="Vicky_sh Hung"/>
    <n v="44800"/>
    <n v="1"/>
    <n v="719952.8"/>
    <n v="3.5000000000000003E-2"/>
    <n v="3.5000000000000003E-2"/>
    <n v="0"/>
    <n v="1568.0000000000002"/>
  </r>
  <r>
    <n v="576933"/>
    <n v="10.1"/>
    <n v="7705"/>
    <s v="TBD_業務部_BD19"/>
    <x v="1"/>
    <s v="Vicky_sh Hung"/>
    <n v="13612"/>
    <n v="1"/>
    <n v="563321"/>
    <n v="2.5000000000000001E-2"/>
    <n v="2.5000000000000001E-2"/>
    <n v="0"/>
    <n v="340.3"/>
  </r>
  <r>
    <n v="1133189.5"/>
    <n v="18.7"/>
    <n v="7705"/>
    <s v="TBD_業務部_BD19"/>
    <x v="2"/>
    <s v="Vicky_sh Hung"/>
    <n v="56590"/>
    <n v="1.7"/>
    <n v="1076599.5"/>
    <n v="0.06"/>
    <n v="5.3999999999999999E-2"/>
    <n v="6459.5969999999979"/>
    <n v="3395.4"/>
  </r>
  <r>
    <n v="507764"/>
    <n v="5.6"/>
    <n v="77683"/>
    <s v="TBD_業務部_BD24"/>
    <x v="1"/>
    <s v="Erica Lo"/>
    <n v="0"/>
    <n v="0"/>
    <n v="507764"/>
    <n v="2.5000000000000001E-2"/>
    <n v="2.5000000000000001E-2"/>
    <n v="0"/>
    <n v="0"/>
  </r>
  <r>
    <n v="588933.4"/>
    <n v="8.6999999999999993"/>
    <n v="77684"/>
    <s v="TBD_業務部_BD24"/>
    <x v="0"/>
    <s v="Sandy Kung"/>
    <n v="0"/>
    <n v="0"/>
    <n v="588933.4"/>
    <n v="2.5000000000000001E-2"/>
    <n v="2.5000000000000001E-2"/>
    <n v="0"/>
    <n v="0"/>
  </r>
  <r>
    <n v="336359"/>
    <n v="6"/>
    <n v="78098"/>
    <s v="TBD_業務部_BD16"/>
    <x v="4"/>
    <s v="Kumi Lo"/>
    <n v="0"/>
    <n v="0"/>
    <n v="336359"/>
    <n v="1.4E-2"/>
    <n v="1.4E-2"/>
    <n v="0"/>
    <n v="0"/>
  </r>
  <r>
    <n v="614778.30000000005"/>
    <n v="9.5"/>
    <n v="78760"/>
    <s v="TBD_業務部_BD15"/>
    <x v="0"/>
    <s v="Tisha Hsu"/>
    <n v="0"/>
    <n v="0"/>
    <n v="614778.30000000005"/>
    <n v="0.03"/>
    <n v="0.03"/>
    <n v="0"/>
    <n v="0"/>
  </r>
  <r>
    <n v="808144.7"/>
    <n v="12.45"/>
    <n v="78760"/>
    <s v="TBD_業務部_BD15"/>
    <x v="1"/>
    <s v="Tisha Hsu"/>
    <n v="0"/>
    <n v="0"/>
    <n v="808144.7"/>
    <n v="0.04"/>
    <n v="0.04"/>
    <n v="0"/>
    <n v="0"/>
  </r>
  <r>
    <n v="744757.2"/>
    <n v="8.65"/>
    <n v="79180"/>
    <s v="TBD_業務部_BD20"/>
    <x v="4"/>
    <s v="Cindy_yt Chen"/>
    <n v="0"/>
    <n v="0"/>
    <n v="744757.2"/>
    <n v="3.5000000000000003E-2"/>
    <n v="3.5000000000000003E-2"/>
    <n v="0"/>
    <n v="0"/>
  </r>
  <r>
    <n v="264850.40000000002"/>
    <n v="4.05"/>
    <n v="80181"/>
    <s v="TBD_業務部_BD11"/>
    <x v="4"/>
    <s v="Duncan_nj Wu"/>
    <n v="0"/>
    <n v="0"/>
    <n v="264850.40000000002"/>
    <n v="0"/>
    <n v="0"/>
    <n v="0"/>
    <n v="0"/>
  </r>
  <r>
    <n v="179695.8"/>
    <n v="2.85"/>
    <n v="80181"/>
    <s v="TBD_業務部_BD11"/>
    <x v="2"/>
    <s v="Duncan_nj Wu"/>
    <n v="6975"/>
    <n v="0.45"/>
    <n v="172720.8"/>
    <n v="0"/>
    <n v="0"/>
    <n v="0"/>
    <n v="0"/>
  </r>
  <r>
    <n v="191077.5"/>
    <n v="2.6"/>
    <n v="80528"/>
    <s v="TBD_業務部_BD20"/>
    <x v="3"/>
    <s v="Wallis Chen"/>
    <n v="0"/>
    <n v="0"/>
    <n v="191077.5"/>
    <n v="0"/>
    <n v="0"/>
    <n v="0"/>
    <n v="0"/>
  </r>
  <r>
    <n v="1544590"/>
    <n v="16.25"/>
    <n v="8215"/>
    <s v="TBD_業務部_BD20"/>
    <x v="3"/>
    <s v="Judy_sc Wang"/>
    <n v="0"/>
    <n v="0"/>
    <n v="1544590"/>
    <n v="7.8E-2"/>
    <n v="7.8E-2"/>
    <n v="0"/>
    <n v="0"/>
  </r>
  <r>
    <n v="1323180"/>
    <n v="13.4"/>
    <n v="8215"/>
    <s v="TBD_業務部_BD20"/>
    <x v="4"/>
    <s v="Judy_sc Wang"/>
    <n v="0"/>
    <n v="0"/>
    <n v="1323180"/>
    <n v="7.1999999999999995E-2"/>
    <n v="7.1999999999999995E-2"/>
    <n v="0"/>
    <n v="0"/>
  </r>
  <r>
    <n v="1273435"/>
    <n v="13.15"/>
    <n v="8215"/>
    <s v="TBD_業務部_BD20"/>
    <x v="0"/>
    <s v="Judy_sc Wang"/>
    <n v="0"/>
    <n v="0"/>
    <n v="1273435"/>
    <n v="6.6000000000000003E-2"/>
    <n v="6.6000000000000003E-2"/>
    <n v="0"/>
    <n v="0"/>
  </r>
  <r>
    <n v="1733666.8"/>
    <n v="18.350000000000001"/>
    <n v="8215"/>
    <s v="TBD_業務部_BD20"/>
    <x v="1"/>
    <s v="Judy_sc Wang"/>
    <n v="29000"/>
    <n v="1"/>
    <n v="1704666.8"/>
    <n v="7.8E-2"/>
    <n v="7.8E-2"/>
    <n v="0"/>
    <n v="2262"/>
  </r>
  <r>
    <n v="874956"/>
    <n v="9.5"/>
    <n v="82621"/>
    <s v="TBD_業務部_BD16"/>
    <x v="0"/>
    <s v="Lucy_th Liao"/>
    <n v="0"/>
    <n v="0"/>
    <n v="874956"/>
    <n v="0.04"/>
    <n v="0.04"/>
    <n v="0"/>
    <n v="0"/>
  </r>
  <r>
    <n v="1023734"/>
    <n v="14.5"/>
    <n v="82621"/>
    <s v="TBD_業務部_BD16"/>
    <x v="2"/>
    <s v="Lucy_th Liao"/>
    <n v="24200"/>
    <n v="1"/>
    <n v="999534"/>
    <n v="5.3999999999999999E-2"/>
    <n v="4.5999999999999999E-2"/>
    <n v="7996.2719999999999"/>
    <n v="1306.8"/>
  </r>
  <r>
    <n v="79539.5"/>
    <n v="1.4"/>
    <n v="84327"/>
    <s v="TBD_業務部_BD36"/>
    <x v="4"/>
    <s v="Jerry_jr Hsu"/>
    <n v="0"/>
    <n v="0"/>
    <n v="79539.5"/>
    <n v="0"/>
    <n v="0"/>
    <n v="0"/>
    <n v="0"/>
  </r>
  <r>
    <n v="500000"/>
    <n v="7"/>
    <n v="84335"/>
    <s v="TBD_業務部_BD59"/>
    <x v="3"/>
    <s v="Vivian_lw Cheng"/>
    <n v="0"/>
    <n v="0"/>
    <n v="500000"/>
    <n v="2.5000000000000001E-2"/>
    <n v="2.5000000000000001E-2"/>
    <n v="0"/>
    <n v="0"/>
  </r>
  <r>
    <n v="428437"/>
    <n v="7.5"/>
    <n v="84335"/>
    <s v="TBD_業務部_BD59"/>
    <x v="4"/>
    <s v="Vivian_lw Cheng"/>
    <n v="195099"/>
    <n v="4"/>
    <n v="233338"/>
    <n v="1.7999999999999999E-2"/>
    <n v="0"/>
    <n v="4200.0839999999998"/>
    <n v="3511.7819999999997"/>
  </r>
  <r>
    <n v="757790.4"/>
    <n v="9.6"/>
    <n v="84335"/>
    <s v="TBD_業務部_BD59"/>
    <x v="0"/>
    <s v="Vivian_lw Cheng"/>
    <n v="0"/>
    <n v="0"/>
    <n v="757790.4"/>
    <n v="3.5000000000000003E-2"/>
    <n v="3.5000000000000003E-2"/>
    <n v="0"/>
    <n v="0"/>
  </r>
  <r>
    <n v="300497.5"/>
    <n v="9.1"/>
    <n v="84335"/>
    <s v="TBD_業務部_BD59"/>
    <x v="1"/>
    <s v="Vivian_lw Cheng"/>
    <n v="0"/>
    <n v="0"/>
    <n v="300497.5"/>
    <n v="1.4E-2"/>
    <n v="1.4E-2"/>
    <n v="0"/>
    <n v="0"/>
  </r>
  <r>
    <n v="552966.5"/>
    <n v="12.8"/>
    <n v="84335"/>
    <s v="TBD_業務部_BD59"/>
    <x v="2"/>
    <s v="Vivian_lw Cheng"/>
    <n v="0"/>
    <n v="0"/>
    <n v="552966.5"/>
    <n v="2.5000000000000001E-2"/>
    <n v="2.5000000000000001E-2"/>
    <n v="0"/>
    <n v="0"/>
  </r>
  <r>
    <n v="1154514.5"/>
    <n v="23"/>
    <n v="8478"/>
    <s v="TBD_業務部_BD11"/>
    <x v="3"/>
    <s v="Jasmine Liu"/>
    <n v="31900"/>
    <n v="2"/>
    <n v="1122614.5"/>
    <n v="0.06"/>
    <n v="0.06"/>
    <n v="0"/>
    <n v="1914"/>
  </r>
  <r>
    <n v="1047532"/>
    <n v="17"/>
    <n v="8478"/>
    <s v="TBD_業務部_BD11"/>
    <x v="4"/>
    <s v="Jasmine Liu"/>
    <n v="0"/>
    <n v="0"/>
    <n v="1047532"/>
    <n v="5.3999999999999999E-2"/>
    <n v="5.3999999999999999E-2"/>
    <n v="0"/>
    <n v="0"/>
  </r>
  <r>
    <n v="1198996"/>
    <n v="17.5"/>
    <n v="8478"/>
    <s v="TBD_業務部_BD11"/>
    <x v="0"/>
    <s v="Jasmine Liu"/>
    <n v="44312"/>
    <n v="1"/>
    <n v="1154684"/>
    <n v="0.06"/>
    <n v="0.06"/>
    <n v="0"/>
    <n v="2658.72"/>
  </r>
  <r>
    <n v="1509078"/>
    <n v="29.6"/>
    <n v="8478"/>
    <s v="TBD_業務部_BD11"/>
    <x v="1"/>
    <s v="Jasmine Liu"/>
    <n v="114000"/>
    <n v="4"/>
    <n v="1395078"/>
    <n v="7.8E-2"/>
    <n v="7.1999999999999995E-2"/>
    <n v="8370.468000000008"/>
    <n v="8892"/>
  </r>
  <r>
    <n v="1266364"/>
    <n v="21"/>
    <n v="8478"/>
    <s v="TBD_業務部_BD11"/>
    <x v="2"/>
    <s v="Jasmine Liu"/>
    <n v="56000"/>
    <n v="2"/>
    <n v="1210364"/>
    <n v="6.6000000000000003E-2"/>
    <n v="6.6000000000000003E-2"/>
    <n v="0"/>
    <n v="3696"/>
  </r>
  <r>
    <n v="562282"/>
    <n v="12.5"/>
    <n v="8481"/>
    <s v="TBD_業務部_BD11"/>
    <x v="0"/>
    <s v="Angel Lu"/>
    <n v="31099"/>
    <n v="1"/>
    <n v="531183"/>
    <n v="2.5000000000000001E-2"/>
    <n v="2.5000000000000001E-2"/>
    <n v="0"/>
    <n v="777.47500000000002"/>
  </r>
  <r>
    <n v="955313"/>
    <n v="18.2"/>
    <n v="8481"/>
    <s v="TBD_業務部_BD11"/>
    <x v="2"/>
    <s v="Angel Lu"/>
    <n v="23750"/>
    <n v="1.5"/>
    <n v="931563"/>
    <n v="4.5999999999999999E-2"/>
    <n v="4.5999999999999999E-2"/>
    <n v="0"/>
    <n v="1092.5"/>
  </r>
  <r>
    <n v="514088"/>
    <n v="6.5"/>
    <n v="84988"/>
    <s v="TBD_業務部_BD6"/>
    <x v="0"/>
    <s v="Scott Xu"/>
    <n v="0"/>
    <n v="0"/>
    <n v="514088"/>
    <n v="2.5000000000000001E-2"/>
    <n v="2.5000000000000001E-2"/>
    <n v="0"/>
    <n v="0"/>
  </r>
  <r>
    <n v="183767"/>
    <n v="3"/>
    <n v="85681"/>
    <s v="TBD_業務部_BD15"/>
    <x v="4"/>
    <s v="Penny_pn Chen"/>
    <n v="0"/>
    <n v="0"/>
    <n v="183767"/>
    <n v="0"/>
    <n v="0"/>
    <n v="0"/>
    <n v="0"/>
  </r>
  <r>
    <n v="977080.5"/>
    <n v="12.4"/>
    <n v="85681"/>
    <s v="TBD_業務部_BD15"/>
    <x v="0"/>
    <s v="Penny_pn Chen"/>
    <n v="0"/>
    <n v="0"/>
    <n v="977080.5"/>
    <n v="4.5999999999999999E-2"/>
    <n v="4.5999999999999999E-2"/>
    <n v="0"/>
    <n v="0"/>
  </r>
  <r>
    <n v="595843.4"/>
    <n v="9.1999999999999993"/>
    <n v="85681"/>
    <s v="TBD_業務部_BD15"/>
    <x v="2"/>
    <s v="Penny_pn Chen"/>
    <n v="0"/>
    <n v="0"/>
    <n v="595843.4"/>
    <n v="2.5000000000000001E-2"/>
    <n v="2.5000000000000001E-2"/>
    <n v="0"/>
    <n v="0"/>
  </r>
  <r>
    <n v="271228"/>
    <n v="3.5"/>
    <n v="85999"/>
    <s v="TBD_業務部_BD55"/>
    <x v="2"/>
    <s v="Grace Hsu"/>
    <n v="0"/>
    <n v="0"/>
    <n v="271228"/>
    <n v="0"/>
    <n v="0"/>
    <n v="0"/>
    <n v="0"/>
  </r>
  <r>
    <n v="798417"/>
    <n v="12"/>
    <n v="86087"/>
    <s v="TBD_業務部_BD18"/>
    <x v="2"/>
    <s v="Sam_yt Huang"/>
    <n v="0"/>
    <n v="0"/>
    <n v="798417"/>
    <n v="3.5000000000000003E-2"/>
    <n v="3.5000000000000003E-2"/>
    <n v="0"/>
    <n v="0"/>
  </r>
  <r>
    <n v="228918"/>
    <n v="4.55"/>
    <n v="86178"/>
    <s v="TBD_業務部_BD2"/>
    <x v="1"/>
    <s v="Anna Qiu"/>
    <n v="0"/>
    <n v="0"/>
    <n v="228918"/>
    <n v="0"/>
    <n v="0"/>
    <n v="0"/>
    <n v="0"/>
  </r>
  <r>
    <n v="277582"/>
    <n v="5"/>
    <n v="86178"/>
    <s v="TBD_業務部_BD2"/>
    <x v="2"/>
    <s v="Anna Qiu"/>
    <n v="0"/>
    <n v="0"/>
    <n v="277582"/>
    <n v="0"/>
    <n v="0"/>
    <n v="0"/>
    <n v="0"/>
  </r>
  <r>
    <n v="218754.6"/>
    <n v="3.3"/>
    <n v="86179"/>
    <s v="TBD_業務部_BD59"/>
    <x v="3"/>
    <s v="Josh Wu"/>
    <n v="133000"/>
    <n v="2"/>
    <n v="85754.6"/>
    <n v="0"/>
    <n v="0"/>
    <n v="0"/>
    <n v="0"/>
  </r>
  <r>
    <n v="241474"/>
    <n v="4.8"/>
    <n v="86179"/>
    <s v="TBD_業務部_BD59"/>
    <x v="4"/>
    <s v="Josh Wu"/>
    <n v="106300"/>
    <n v="2"/>
    <n v="135174"/>
    <n v="0"/>
    <n v="0"/>
    <n v="0"/>
    <n v="0"/>
  </r>
  <r>
    <n v="437959"/>
    <n v="8.1999999999999993"/>
    <n v="86179"/>
    <s v="TBD_業務部_BD59"/>
    <x v="0"/>
    <s v="Josh Wu"/>
    <n v="189500"/>
    <n v="3"/>
    <n v="248459"/>
    <n v="1.7999999999999999E-2"/>
    <n v="0"/>
    <n v="4472.2619999999997"/>
    <n v="3410.9999999999995"/>
  </r>
  <r>
    <n v="330778.8"/>
    <n v="4.95"/>
    <n v="86179"/>
    <s v="TBD_業務部_BD59"/>
    <x v="1"/>
    <s v="Josh Wu"/>
    <n v="108540"/>
    <n v="1.5"/>
    <n v="222238.8"/>
    <n v="1.4E-2"/>
    <n v="0"/>
    <n v="3111.3431999999998"/>
    <n v="1519.56"/>
  </r>
  <r>
    <n v="338673.6"/>
    <n v="5.25"/>
    <n v="86179"/>
    <s v="TBD_業務部_BD59"/>
    <x v="2"/>
    <s v="Josh Wu"/>
    <n v="181350"/>
    <n v="3"/>
    <n v="157323.59999999998"/>
    <n v="1.4E-2"/>
    <n v="0"/>
    <n v="2202.5303999999996"/>
    <n v="2538.9"/>
  </r>
  <r>
    <n v="241628.79999999999"/>
    <n v="3.55"/>
    <n v="86214"/>
    <s v="TBD_業務部_BD59"/>
    <x v="0"/>
    <s v="Eva Tsai"/>
    <n v="62500"/>
    <n v="1"/>
    <n v="179128.8"/>
    <n v="0"/>
    <n v="0"/>
    <n v="0"/>
    <n v="0"/>
  </r>
  <r>
    <n v="248844"/>
    <n v="4.4000000000000004"/>
    <n v="86214"/>
    <s v="TBD_業務部_BD59"/>
    <x v="1"/>
    <s v="Eva Tsai"/>
    <n v="0"/>
    <n v="0"/>
    <n v="248844"/>
    <n v="0"/>
    <n v="0"/>
    <n v="0"/>
    <n v="0"/>
  </r>
  <r>
    <n v="273019.5"/>
    <n v="5.7"/>
    <n v="86214"/>
    <s v="TBD_業務部_BD59"/>
    <x v="2"/>
    <s v="Eva Tsai"/>
    <n v="0"/>
    <n v="0"/>
    <n v="273019.5"/>
    <n v="0"/>
    <n v="0"/>
    <n v="0"/>
    <n v="0"/>
  </r>
  <r>
    <n v="299789"/>
    <n v="4.95"/>
    <n v="86326"/>
    <s v="TBD_業務部_BD20"/>
    <x v="3"/>
    <s v="Jimmy_sm Hong"/>
    <n v="0"/>
    <n v="0"/>
    <n v="299789"/>
    <n v="0"/>
    <n v="0"/>
    <n v="0"/>
    <n v="0"/>
  </r>
  <r>
    <n v="846949.4"/>
    <n v="13.15"/>
    <n v="86326"/>
    <s v="TBD_業務部_BD20"/>
    <x v="4"/>
    <s v="Jimmy_sm Hong"/>
    <n v="44800"/>
    <n v="1"/>
    <n v="802149.4"/>
    <n v="0.04"/>
    <n v="0.04"/>
    <n v="0"/>
    <n v="1792"/>
  </r>
  <r>
    <n v="1125321.8"/>
    <n v="17.600000000000001"/>
    <n v="86326"/>
    <s v="TBD_業務部_BD20"/>
    <x v="0"/>
    <s v="Jimmy_sm Hong"/>
    <n v="69000"/>
    <n v="1"/>
    <n v="1056321.8"/>
    <n v="0.06"/>
    <n v="5.3999999999999999E-2"/>
    <n v="6337.9307999999983"/>
    <n v="4140"/>
  </r>
  <r>
    <n v="766076.8"/>
    <n v="12.4"/>
    <n v="86326"/>
    <s v="TBD_業務部_BD20"/>
    <x v="1"/>
    <s v="Jimmy_sm Hong"/>
    <n v="56900"/>
    <n v="1"/>
    <n v="709176.8"/>
    <n v="3.5000000000000003E-2"/>
    <n v="3.5000000000000003E-2"/>
    <n v="0"/>
    <n v="1991.5000000000002"/>
  </r>
  <r>
    <n v="1331406.5"/>
    <n v="22.35"/>
    <n v="86326"/>
    <s v="TBD_業務部_BD20"/>
    <x v="2"/>
    <s v="Jimmy_sm Hong"/>
    <n v="38470"/>
    <n v="0.5"/>
    <n v="1292936.5"/>
    <n v="7.1999999999999995E-2"/>
    <n v="6.6000000000000003E-2"/>
    <n v="7757.6189999999888"/>
    <n v="2769.8399999999997"/>
  </r>
  <r>
    <n v="121298.4"/>
    <n v="1.8"/>
    <n v="86562"/>
    <s v="TBD_業務部_BD2"/>
    <x v="0"/>
    <s v="Nancy Lai"/>
    <n v="0"/>
    <n v="0"/>
    <n v="121298.4"/>
    <n v="0"/>
    <n v="0"/>
    <n v="0"/>
    <n v="0"/>
  </r>
  <r>
    <n v="293600"/>
    <n v="4.75"/>
    <n v="86637"/>
    <s v="TBD_業務部_BD40"/>
    <x v="0"/>
    <s v="Joe Shiang"/>
    <n v="0"/>
    <n v="0"/>
    <n v="293600"/>
    <n v="0"/>
    <n v="0"/>
    <n v="0"/>
    <n v="0"/>
  </r>
  <r>
    <n v="859527"/>
    <n v="12.05"/>
    <n v="86637"/>
    <s v="TBD_業務部_BD40"/>
    <x v="1"/>
    <s v="Joe Shiang"/>
    <n v="0"/>
    <n v="0"/>
    <n v="859527"/>
    <n v="0.04"/>
    <n v="0.04"/>
    <n v="0"/>
    <n v="0"/>
  </r>
  <r>
    <n v="910025"/>
    <n v="13.8"/>
    <n v="86637"/>
    <s v="TBD_業務部_BD40"/>
    <x v="2"/>
    <s v="Joe Shiang"/>
    <n v="81440"/>
    <n v="1"/>
    <n v="828585"/>
    <n v="4.5999999999999999E-2"/>
    <n v="0.04"/>
    <n v="4971.5099999999984"/>
    <n v="3746.24"/>
  </r>
  <r>
    <n v="188600"/>
    <n v="2"/>
    <n v="86847"/>
    <s v="TBD_業務部_BD40"/>
    <x v="4"/>
    <s v="John_jm Wu"/>
    <n v="0"/>
    <n v="0"/>
    <n v="188600"/>
    <n v="0"/>
    <n v="0"/>
    <n v="0"/>
    <n v="0"/>
  </r>
  <r>
    <n v="557314"/>
    <n v="6.5"/>
    <n v="86904"/>
    <s v="TBD_業務部_BD9"/>
    <x v="3"/>
    <s v="Leo_ck Lin"/>
    <n v="0"/>
    <n v="0"/>
    <n v="557314"/>
    <n v="2.5000000000000001E-2"/>
    <n v="2.5000000000000001E-2"/>
    <n v="0"/>
    <n v="0"/>
  </r>
  <r>
    <n v="610252"/>
    <n v="8"/>
    <n v="86904"/>
    <s v="TBD_業務部_BD9"/>
    <x v="4"/>
    <s v="Leo_ck Lin"/>
    <n v="0"/>
    <n v="0"/>
    <n v="610252"/>
    <n v="0.03"/>
    <n v="0.03"/>
    <n v="0"/>
    <n v="0"/>
  </r>
  <r>
    <n v="1183875"/>
    <n v="16"/>
    <n v="86904"/>
    <s v="TBD_業務部_BD9"/>
    <x v="1"/>
    <s v="Leo_ck Lin"/>
    <n v="0"/>
    <n v="0"/>
    <n v="1183875"/>
    <n v="0.06"/>
    <n v="0.06"/>
    <n v="0"/>
    <n v="0"/>
  </r>
  <r>
    <n v="793295.5"/>
    <n v="9.9"/>
    <n v="86904"/>
    <s v="TBD_業務部_BD9"/>
    <x v="2"/>
    <s v="Leo_ck Lin"/>
    <n v="0"/>
    <n v="0"/>
    <n v="793295.5"/>
    <n v="3.5000000000000003E-2"/>
    <n v="3.5000000000000003E-2"/>
    <n v="0"/>
    <n v="0"/>
  </r>
  <r>
    <n v="197448"/>
    <n v="2.5"/>
    <n v="86945"/>
    <s v="TBD_業務部_BD6"/>
    <x v="0"/>
    <s v="Alex_ha Wang"/>
    <n v="25280"/>
    <n v="0.4"/>
    <n v="172168"/>
    <n v="0"/>
    <n v="0"/>
    <n v="0"/>
    <n v="0"/>
  </r>
  <r>
    <n v="228008"/>
    <n v="3"/>
    <n v="87175"/>
    <s v="TBD_業務部_BD59"/>
    <x v="3"/>
    <s v="Johnny_mh Lee"/>
    <n v="0"/>
    <n v="0"/>
    <n v="228008"/>
    <n v="0"/>
    <n v="0"/>
    <n v="0"/>
    <n v="0"/>
  </r>
  <r>
    <n v="0"/>
    <n v="0"/>
    <n v="87180"/>
    <s v="TBD_業務部_BD59"/>
    <x v="4"/>
    <s v="Zoe_xy Yu"/>
    <n v="0"/>
    <n v="0"/>
    <n v="0"/>
    <n v="0"/>
    <n v="0"/>
    <n v="0"/>
    <n v="0"/>
  </r>
  <r>
    <n v="342772"/>
    <n v="5.75"/>
    <n v="87180"/>
    <s v="TBD_業務部_BD59"/>
    <x v="1"/>
    <s v="Zoe_xy Yu"/>
    <n v="0"/>
    <n v="0"/>
    <n v="342772"/>
    <n v="1.4E-2"/>
    <n v="1.4E-2"/>
    <n v="0"/>
    <n v="0"/>
  </r>
  <r>
    <n v="130310"/>
    <n v="2.25"/>
    <n v="87180"/>
    <s v="TBD_業務部_BD59"/>
    <x v="2"/>
    <s v="Zoe_xy Yu"/>
    <n v="20250"/>
    <n v="0.5"/>
    <n v="110060"/>
    <n v="0"/>
    <n v="0"/>
    <n v="0"/>
    <n v="0"/>
  </r>
  <r>
    <n v="379989.2"/>
    <n v="4.45"/>
    <n v="87199"/>
    <s v="TBD_業務部_BD20"/>
    <x v="4"/>
    <s v="Dannie Hong"/>
    <n v="0"/>
    <n v="0"/>
    <n v="379989.2"/>
    <n v="1.4E-2"/>
    <n v="1.4E-2"/>
    <n v="0"/>
    <n v="0"/>
  </r>
  <r>
    <n v="310897.8"/>
    <n v="4.8"/>
    <n v="87212"/>
    <s v="TBD_業務部_BD35"/>
    <x v="1"/>
    <s v="Kason Zhang"/>
    <n v="0"/>
    <n v="0"/>
    <n v="310897.8"/>
    <n v="1.4E-2"/>
    <n v="1.4E-2"/>
    <n v="0"/>
    <n v="0"/>
  </r>
  <r>
    <n v="302076"/>
    <n v="4.3"/>
    <n v="87221"/>
    <s v="TBD_業務部_BD19"/>
    <x v="2"/>
    <s v="Felix Zhu"/>
    <n v="17610"/>
    <n v="0.3"/>
    <n v="284466"/>
    <n v="1.4E-2"/>
    <n v="0"/>
    <n v="3982.5239999999999"/>
    <n v="246.54"/>
  </r>
  <r>
    <n v="307598.40000000002"/>
    <n v="5.4"/>
    <n v="87228"/>
    <s v="TBD_業務部_BD55"/>
    <x v="1"/>
    <s v="Champ Lin"/>
    <n v="0"/>
    <n v="0"/>
    <n v="307598.40000000002"/>
    <n v="1.4E-2"/>
    <n v="1.4E-2"/>
    <n v="0"/>
    <n v="0"/>
  </r>
  <r>
    <n v="730000"/>
    <n v="12.5"/>
    <n v="87229"/>
    <s v="TBD_業務部_BD40"/>
    <x v="1"/>
    <s v="Amanda Chueh"/>
    <n v="0"/>
    <n v="0"/>
    <n v="730000"/>
    <n v="3.5000000000000003E-2"/>
    <n v="3.5000000000000003E-2"/>
    <n v="0"/>
    <n v="0"/>
  </r>
  <r>
    <n v="700987.9"/>
    <n v="10.4"/>
    <n v="87229"/>
    <s v="TBD_業務部_BD40"/>
    <x v="2"/>
    <s v="Amanda Chueh"/>
    <n v="78440"/>
    <n v="1"/>
    <n v="622547.9"/>
    <n v="3.5000000000000003E-2"/>
    <n v="0.03"/>
    <n v="3112.7395000000029"/>
    <n v="2745.4"/>
  </r>
  <r>
    <n v="269640"/>
    <n v="5.9"/>
    <n v="87235"/>
    <s v="TBD_業務部_BD65"/>
    <x v="0"/>
    <s v="Joe_yf Lin"/>
    <n v="178440"/>
    <n v="4.5"/>
    <n v="91200"/>
    <n v="0"/>
    <n v="0"/>
    <n v="0"/>
    <n v="0"/>
  </r>
  <r>
    <n v="596824"/>
    <n v="8.5"/>
    <n v="87235"/>
    <s v="TBD_業務部_BD65"/>
    <x v="1"/>
    <s v="Joe_yf Lin"/>
    <n v="183560"/>
    <n v="2.5"/>
    <n v="413264"/>
    <n v="2.5000000000000001E-2"/>
    <n v="1.7999999999999999E-2"/>
    <n v="2892.8480000000013"/>
    <n v="4589"/>
  </r>
  <r>
    <n v="102328"/>
    <n v="6"/>
    <n v="87244"/>
    <s v="TBD_業務部_BD65"/>
    <x v="0"/>
    <s v="Frank_yy Lin"/>
    <n v="0"/>
    <n v="0"/>
    <n v="102328"/>
    <n v="0"/>
    <n v="0"/>
    <n v="0"/>
    <n v="0"/>
  </r>
  <r>
    <n v="349688"/>
    <n v="4.5"/>
    <n v="87244"/>
    <s v="TBD_業務部_BD65"/>
    <x v="1"/>
    <s v="Frank_yy Lin"/>
    <n v="0"/>
    <n v="0"/>
    <n v="349688"/>
    <n v="1.4E-2"/>
    <n v="1.4E-2"/>
    <n v="0"/>
    <n v="0"/>
  </r>
  <r>
    <n v="68387.5"/>
    <n v="2.5"/>
    <n v="87252"/>
    <s v="TBD_業務部_BD59"/>
    <x v="2"/>
    <s v="Monica Hsiao"/>
    <n v="0"/>
    <n v="0"/>
    <n v="68387.5"/>
    <n v="0"/>
    <n v="0"/>
    <n v="0"/>
    <n v="0"/>
  </r>
  <r>
    <n v="225928"/>
    <n v="7.5"/>
    <n v="87258"/>
    <s v="TBD_業務部_BD65"/>
    <x v="0"/>
    <s v="Sammy_sn Chen"/>
    <n v="24500"/>
    <n v="1.5"/>
    <n v="201428"/>
    <n v="0"/>
    <n v="0"/>
    <n v="0"/>
    <n v="0"/>
  </r>
  <r>
    <n v="348338"/>
    <n v="5.5"/>
    <n v="87258"/>
    <s v="TBD_業務部_BD65"/>
    <x v="1"/>
    <s v="Sammy_sn Chen"/>
    <n v="19750"/>
    <n v="0.5"/>
    <n v="328588"/>
    <n v="1.4E-2"/>
    <n v="1.4E-2"/>
    <n v="0"/>
    <n v="276.5"/>
  </r>
  <r>
    <n v="566568"/>
    <n v="15"/>
    <n v="87258"/>
    <s v="TBD_業務部_BD65"/>
    <x v="2"/>
    <s v="Sammy_sn Chen"/>
    <n v="136600"/>
    <n v="5.5"/>
    <n v="429968"/>
    <n v="2.5000000000000001E-2"/>
    <n v="1.7999999999999999E-2"/>
    <n v="3009.7760000000012"/>
    <n v="3415"/>
  </r>
  <r>
    <n v="0"/>
    <n v="0"/>
    <n v="87265"/>
    <s v="TBD_業務部_BD65"/>
    <x v="0"/>
    <s v="Ellen_ht Chen"/>
    <n v="0"/>
    <n v="0"/>
    <n v="0"/>
    <n v="0"/>
    <n v="0"/>
    <n v="0"/>
    <n v="0"/>
  </r>
  <r>
    <n v="123287"/>
    <n v="3.5"/>
    <n v="87265"/>
    <s v="TBD_業務部_BD65"/>
    <x v="1"/>
    <s v="Ellen_ht Chen"/>
    <n v="28000"/>
    <n v="1"/>
    <n v="95287"/>
    <n v="0"/>
    <n v="0"/>
    <n v="0"/>
    <n v="0"/>
  </r>
  <r>
    <n v="110653"/>
    <n v="5"/>
    <n v="87265"/>
    <s v="TBD_業務部_BD65"/>
    <x v="2"/>
    <s v="Ellen_ht Chen"/>
    <n v="0"/>
    <n v="0"/>
    <n v="110653"/>
    <n v="0"/>
    <n v="0"/>
    <n v="0"/>
    <n v="0"/>
  </r>
  <r>
    <n v="48100"/>
    <n v="0.8"/>
    <n v="87272"/>
    <s v="TBD_業務部_BD36"/>
    <x v="2"/>
    <s v="Vita Shih"/>
    <n v="0"/>
    <n v="0"/>
    <n v="48100"/>
    <n v="0"/>
    <n v="0"/>
    <n v="0"/>
    <n v="0"/>
  </r>
  <r>
    <n v="121800"/>
    <n v="1.5"/>
    <n v="87273"/>
    <s v="TBD_業務部_BD65"/>
    <x v="0"/>
    <s v="Daisy_yt Chen"/>
    <n v="0"/>
    <n v="0"/>
    <n v="121800"/>
    <n v="0"/>
    <n v="0"/>
    <n v="0"/>
    <n v="0"/>
  </r>
  <r>
    <n v="432236"/>
    <n v="5.35"/>
    <n v="87273"/>
    <s v="TBD_業務部_BD65"/>
    <x v="1"/>
    <s v="Daisy_yt Chen"/>
    <n v="0"/>
    <n v="0"/>
    <n v="432236"/>
    <n v="1.7999999999999999E-2"/>
    <n v="1.7999999999999999E-2"/>
    <n v="0"/>
    <n v="0"/>
  </r>
  <r>
    <n v="993559"/>
    <n v="19.3"/>
    <n v="87273"/>
    <s v="TBD_業務部_BD65"/>
    <x v="2"/>
    <s v="Daisy_yt Chen"/>
    <n v="31600"/>
    <n v="0.5"/>
    <n v="961959"/>
    <n v="4.5999999999999999E-2"/>
    <n v="4.5999999999999999E-2"/>
    <n v="0"/>
    <n v="1453.6"/>
  </r>
  <r>
    <n v="45338"/>
    <n v="1"/>
    <n v="87275"/>
    <s v="TBD_業務部_BD65"/>
    <x v="1"/>
    <s v="Husky Wang"/>
    <n v="7750"/>
    <n v="0.5"/>
    <n v="37588"/>
    <n v="0"/>
    <n v="0"/>
    <n v="0"/>
    <n v="0"/>
  </r>
  <r>
    <n v="40720"/>
    <n v="0.5"/>
    <n v="87276"/>
    <s v="TBD_業務部_BD65"/>
    <x v="1"/>
    <s v="Vincent_cc Chen"/>
    <n v="40720"/>
    <n v="0.5"/>
    <n v="0"/>
    <n v="0"/>
    <n v="0"/>
    <n v="0"/>
    <n v="0"/>
  </r>
  <r>
    <n v="114988"/>
    <n v="1.4"/>
    <n v="87278"/>
    <s v="TBD_業務部_BD1"/>
    <x v="2"/>
    <s v="Daisy_wr Chang"/>
    <n v="0"/>
    <n v="0"/>
    <n v="114988"/>
    <n v="0"/>
    <n v="0"/>
    <n v="0"/>
    <n v="0"/>
  </r>
  <r>
    <n v="146637"/>
    <n v="3"/>
    <n v="87282"/>
    <s v="TBD_業務部_BD65"/>
    <x v="1"/>
    <s v="Eliza Chien"/>
    <n v="0"/>
    <n v="0"/>
    <n v="146637"/>
    <n v="0"/>
    <n v="0"/>
    <n v="0"/>
    <n v="0"/>
  </r>
  <r>
    <n v="452193"/>
    <n v="10.5"/>
    <n v="87282"/>
    <s v="TBD_業務部_BD65"/>
    <x v="2"/>
    <s v="Eliza Chien"/>
    <n v="32100"/>
    <n v="0.5"/>
    <n v="420093"/>
    <n v="1.7999999999999999E-2"/>
    <n v="1.7999999999999999E-2"/>
    <n v="0"/>
    <n v="577.79999999999995"/>
  </r>
  <r>
    <n v="232291"/>
    <n v="2.5"/>
    <n v="87291"/>
    <s v="TBD_業務部_BD65"/>
    <x v="2"/>
    <s v="Paul Lin"/>
    <n v="0"/>
    <n v="0"/>
    <n v="232291"/>
    <n v="0"/>
    <n v="0"/>
    <n v="0"/>
    <n v="0"/>
  </r>
  <r>
    <n v="123743.6"/>
    <n v="1.6"/>
    <n v="87296"/>
    <s v="TBD_業務部_BD19"/>
    <x v="2"/>
    <s v="Emily_hc Liang"/>
    <n v="0"/>
    <n v="0"/>
    <n v="123743.6"/>
    <n v="0"/>
    <n v="0"/>
    <n v="0"/>
    <n v="0"/>
  </r>
  <r>
    <n v="485762.5"/>
    <n v="9"/>
    <n v="87297"/>
    <s v="TBD_業務部_BD11"/>
    <x v="2"/>
    <s v="Jeremy_yj Lai"/>
    <n v="0"/>
    <n v="0"/>
    <n v="485762.5"/>
    <n v="1.7999999999999999E-2"/>
    <n v="1.7999999999999999E-2"/>
    <n v="0"/>
    <n v="0"/>
  </r>
  <r>
    <n v="245812.8"/>
    <n v="4.8"/>
    <n v="87301"/>
    <s v="TBD_業務部_BD1"/>
    <x v="2"/>
    <s v="Layla_yh Wang"/>
    <n v="11200"/>
    <n v="0.7"/>
    <n v="234612.8"/>
    <n v="0"/>
    <n v="0"/>
    <n v="0"/>
    <n v="0"/>
  </r>
  <r>
    <n v="342550"/>
    <n v="3.5"/>
    <n v="87306"/>
    <s v="TBD_業務部_BD20"/>
    <x v="2"/>
    <s v="Jessie_wy Lin"/>
    <n v="38470"/>
    <n v="0.5"/>
    <n v="304080"/>
    <n v="1.4E-2"/>
    <n v="1.4E-2"/>
    <n v="0"/>
    <n v="538.58000000000004"/>
  </r>
  <r>
    <n v="211070.4"/>
    <n v="2.7"/>
    <n v="87348"/>
    <s v="TBD_業務部_BD12"/>
    <x v="2"/>
    <s v="Dylan_hc Chen"/>
    <n v="0"/>
    <n v="0"/>
    <n v="211070.4"/>
    <n v="0"/>
    <n v="0"/>
    <n v="0"/>
    <n v="0"/>
  </r>
  <r>
    <n v="116460"/>
    <n v="1.5"/>
    <n v="87368"/>
    <s v="TBD_業務部_BD65"/>
    <x v="2"/>
    <s v="Rebecca Chiang"/>
    <n v="0"/>
    <n v="0"/>
    <n v="116460"/>
    <n v="0"/>
    <n v="0"/>
    <n v="0"/>
    <n v="0"/>
  </r>
  <r>
    <n v="1033357"/>
    <n v="14.5"/>
    <n v="8946"/>
    <s v="TBD_業務部_BD40"/>
    <x v="3"/>
    <s v="Ed Hsueh"/>
    <n v="73000"/>
    <n v="1"/>
    <n v="960357"/>
    <n v="5.3999999999999999E-2"/>
    <n v="4.5999999999999999E-2"/>
    <n v="7682.8559999999998"/>
    <n v="3942"/>
  </r>
  <r>
    <n v="1011898"/>
    <n v="16"/>
    <n v="8946"/>
    <s v="TBD_業務部_BD40"/>
    <x v="4"/>
    <s v="Ed Hsueh"/>
    <n v="23000"/>
    <n v="2"/>
    <n v="988898"/>
    <n v="5.3999999999999999E-2"/>
    <n v="4.5999999999999999E-2"/>
    <n v="7911.1840000000002"/>
    <n v="1242"/>
  </r>
  <r>
    <n v="1097516"/>
    <n v="14.9"/>
    <n v="8946"/>
    <s v="TBD_業務部_BD40"/>
    <x v="0"/>
    <s v="Ed Hsueh"/>
    <n v="0"/>
    <n v="0"/>
    <n v="1097516"/>
    <n v="5.3999999999999999E-2"/>
    <n v="5.3999999999999999E-2"/>
    <n v="0"/>
    <n v="0"/>
  </r>
  <r>
    <n v="1396340.5"/>
    <n v="23.8"/>
    <n v="8946"/>
    <s v="TBD_業務部_BD40"/>
    <x v="1"/>
    <s v="Ed Hsueh"/>
    <n v="90940"/>
    <n v="2"/>
    <n v="1305400.5"/>
    <n v="7.1999999999999995E-2"/>
    <n v="7.1999999999999995E-2"/>
    <n v="0"/>
    <n v="6547.6799999999994"/>
  </r>
  <r>
    <n v="1448252"/>
    <n v="24.5"/>
    <n v="8946"/>
    <s v="TBD_業務部_BD40"/>
    <x v="2"/>
    <s v="Ed Hsueh"/>
    <n v="0"/>
    <n v="0"/>
    <n v="1448252"/>
    <n v="7.8E-2"/>
    <n v="7.8E-2"/>
    <n v="0"/>
    <n v="0"/>
  </r>
  <r>
    <n v="991545.4"/>
    <n v="15.9"/>
    <n v="9091"/>
    <s v="TBD_業務部_BD16"/>
    <x v="2"/>
    <s v="Sylvia_mf Chen"/>
    <n v="0"/>
    <n v="0"/>
    <n v="991545.4"/>
    <n v="4.5999999999999999E-2"/>
    <n v="4.5999999999999999E-2"/>
    <n v="0"/>
    <n v="0"/>
  </r>
  <r>
    <n v="707895.2"/>
    <n v="9.1999999999999993"/>
    <n v="9929"/>
    <s v="TBD_業務部_BD55"/>
    <x v="0"/>
    <s v="Alex Hsiao"/>
    <n v="0"/>
    <n v="0"/>
    <n v="707895.2"/>
    <n v="3.5000000000000003E-2"/>
    <n v="3.5000000000000003E-2"/>
    <n v="0"/>
    <n v="0"/>
  </r>
  <r>
    <n v="1407618"/>
    <n v="22.9"/>
    <n v="9929"/>
    <s v="TBD_業務部_BD55"/>
    <x v="1"/>
    <s v="Alex Hsiao"/>
    <n v="15500"/>
    <n v="1"/>
    <n v="1392118"/>
    <n v="7.8E-2"/>
    <n v="7.1999999999999995E-2"/>
    <n v="8352.7080000000078"/>
    <n v="1209"/>
  </r>
  <r>
    <n v="1011769"/>
    <n v="16.8"/>
    <n v="9929"/>
    <s v="TBD_業務部_BD55"/>
    <x v="2"/>
    <s v="Alex Hsiao"/>
    <n v="58700"/>
    <n v="1"/>
    <n v="953069"/>
    <n v="5.3999999999999999E-2"/>
    <n v="4.5999999999999999E-2"/>
    <n v="7624.5520000000006"/>
    <n v="3169.8"/>
  </r>
  <r>
    <n v="683614"/>
    <n v="9"/>
    <n v="995"/>
    <s v="TBD_業務部_BD11"/>
    <x v="0"/>
    <s v="Julia Yang"/>
    <n v="0"/>
    <n v="0"/>
    <n v="683614"/>
    <n v="0.03"/>
    <n v="0.03"/>
    <n v="0"/>
    <n v="0"/>
  </r>
  <r>
    <n v="865728"/>
    <n v="14"/>
    <n v="995"/>
    <s v="TBD_業務部_BD11"/>
    <x v="1"/>
    <s v="Julia Yang"/>
    <n v="60200"/>
    <n v="1"/>
    <n v="805528"/>
    <n v="0.04"/>
    <n v="0.04"/>
    <n v="0"/>
    <n v="2408"/>
  </r>
  <r>
    <n v="545766"/>
    <n v="7.3"/>
    <n v="995"/>
    <s v="TBD_業務部_BD11"/>
    <x v="2"/>
    <s v="Julia Yang"/>
    <n v="215000"/>
    <n v="2.7"/>
    <n v="330766"/>
    <n v="2.5000000000000001E-2"/>
    <n v="1.4E-2"/>
    <n v="3638.4260000000004"/>
    <n v="5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4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G9" firstHeaderRow="0" firstDataRow="1" firstDataCol="1"/>
  <pivotFields count="14">
    <pivotField dataField="1" showAll="0"/>
    <pivotField showAll="0"/>
    <pivotField showAll="0"/>
    <pivotField showAll="0"/>
    <pivotField axis="axisRow" numFmtId="17" showAll="0">
      <items count="6">
        <item x="3"/>
        <item x="4"/>
        <item x="0"/>
        <item x="1"/>
        <item x="2"/>
        <item t="default"/>
      </items>
    </pivotField>
    <pivotField showAll="0"/>
    <pivotField dataField="1" showAll="0"/>
    <pivotField dataField="1" showAll="0"/>
    <pivotField showAll="0"/>
    <pivotField numFmtId="176" showAll="0"/>
    <pivotField numFmtId="176" showAll="0"/>
    <pivotField dataField="1" showAll="0"/>
    <pivotField dataField="1" showAll="0"/>
    <pivotField dataField="1" dragToRow="0" dragToCol="0" dragToPage="0" showAll="0" defaultSubtota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加總 - 差異" fld="11" baseField="0" baseItem="0"/>
    <dataField name="加總 - stv" fld="0" baseField="0" baseItem="0"/>
    <dataField name="加總 - 欄位1" fld="13" baseField="0" baseItem="0"/>
    <dataField name="加總 - Coding獎金" fld="12" baseField="0" baseItem="0"/>
    <dataField name="加總 - coding_cnt" fld="7" baseField="0" baseItem="0"/>
    <dataField name="加總 - coding_stv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xgb_featur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5"/>
  <sheetViews>
    <sheetView workbookViewId="0">
      <selection activeCell="F15" sqref="F15"/>
    </sheetView>
  </sheetViews>
  <sheetFormatPr defaultRowHeight="16.5" x14ac:dyDescent="0.25"/>
  <cols>
    <col min="1" max="1" width="10.125" bestFit="1" customWidth="1"/>
    <col min="2" max="4" width="14.5" bestFit="1" customWidth="1"/>
    <col min="5" max="5" width="19.625" bestFit="1" customWidth="1"/>
    <col min="6" max="6" width="18.875" bestFit="1" customWidth="1"/>
    <col min="7" max="7" width="18.75" bestFit="1" customWidth="1"/>
  </cols>
  <sheetData>
    <row r="3" spans="1:9" x14ac:dyDescent="0.25">
      <c r="A3" s="4" t="s">
        <v>183</v>
      </c>
      <c r="B3" t="s">
        <v>185</v>
      </c>
      <c r="C3" t="s">
        <v>186</v>
      </c>
      <c r="D3" t="s">
        <v>187</v>
      </c>
      <c r="E3" t="s">
        <v>188</v>
      </c>
      <c r="F3" t="s">
        <v>189</v>
      </c>
      <c r="G3" t="s">
        <v>190</v>
      </c>
    </row>
    <row r="4" spans="1:9" x14ac:dyDescent="0.25">
      <c r="A4" s="5">
        <v>44256</v>
      </c>
      <c r="B4" s="6">
        <v>14549.300499999998</v>
      </c>
      <c r="C4" s="6">
        <v>45249518.5</v>
      </c>
      <c r="D4" s="6">
        <v>3.2153492417825389E-4</v>
      </c>
      <c r="E4" s="6">
        <v>25618.196</v>
      </c>
      <c r="F4" s="6">
        <v>24</v>
      </c>
      <c r="G4" s="6">
        <v>800048</v>
      </c>
      <c r="I4">
        <f>GETPIVOTDATA("加總 - Coding獎金",$A$3,"mn",DATE(2021,3,1))/GETPIVOTDATA("加總 - coding_stv",$A$3,"mn",DATE(2021,3,1))</f>
        <v>3.2020823750574967E-2</v>
      </c>
    </row>
    <row r="5" spans="1:9" x14ac:dyDescent="0.25">
      <c r="A5" s="5">
        <v>44287</v>
      </c>
      <c r="B5" s="6">
        <v>63438.148499999996</v>
      </c>
      <c r="C5" s="6">
        <v>42627353.900000006</v>
      </c>
      <c r="D5" s="6">
        <v>1.4882028250878595E-3</v>
      </c>
      <c r="E5" s="6">
        <v>50194.636999999995</v>
      </c>
      <c r="F5" s="6">
        <v>39</v>
      </c>
      <c r="G5" s="6">
        <v>1537956</v>
      </c>
      <c r="I5">
        <f>GETPIVOTDATA("加總 - Coding獎金",$A$3,"mn",DATE(2021,4,1))/GETPIVOTDATA("加總 - coding_stv",$A$3,"mn",DATE(2021,4,1))</f>
        <v>3.2637238646619278E-2</v>
      </c>
    </row>
    <row r="6" spans="1:9" x14ac:dyDescent="0.25">
      <c r="A6" s="5">
        <v>44317</v>
      </c>
      <c r="B6" s="6">
        <v>51562.932000000001</v>
      </c>
      <c r="C6" s="6">
        <v>66359849.499999993</v>
      </c>
      <c r="D6" s="6">
        <v>7.770200262434291E-4</v>
      </c>
      <c r="E6" s="6">
        <v>70375.579249999981</v>
      </c>
      <c r="F6" s="6">
        <v>45.999999999999993</v>
      </c>
      <c r="G6" s="6">
        <v>1961870</v>
      </c>
      <c r="I6">
        <f>GETPIVOTDATA("加總 - Coding獎金",$A$3,"mn",DATE(2021,5,1))/GETPIVOTDATA("加總 - coding_stv",$A$3,"mn",DATE(2021,5,1))</f>
        <v>3.5871683266475343E-2</v>
      </c>
    </row>
    <row r="7" spans="1:9" x14ac:dyDescent="0.25">
      <c r="A7" s="5">
        <v>44348</v>
      </c>
      <c r="B7" s="6">
        <v>68502.041200000036</v>
      </c>
      <c r="C7" s="6">
        <v>74990308.250000015</v>
      </c>
      <c r="D7" s="6">
        <v>9.1347859208193113E-4</v>
      </c>
      <c r="E7" s="6">
        <v>92537.563999999984</v>
      </c>
      <c r="F7" s="6">
        <v>49</v>
      </c>
      <c r="G7" s="6">
        <v>1928832</v>
      </c>
      <c r="I7">
        <f>GETPIVOTDATA("加總 - Coding獎金",$A$3,"mn",DATE(2021,6,1))/GETPIVOTDATA("加總 - coding_stv",$A$3,"mn",DATE(2021,6,1))</f>
        <v>4.7975958507532009E-2</v>
      </c>
    </row>
    <row r="8" spans="1:9" x14ac:dyDescent="0.25">
      <c r="A8" s="5">
        <v>44378</v>
      </c>
      <c r="B8" s="6">
        <v>159923.4774</v>
      </c>
      <c r="C8" s="6">
        <v>83785652.399999991</v>
      </c>
      <c r="D8" s="6">
        <v>1.9087215151886794E-3</v>
      </c>
      <c r="E8" s="6">
        <v>173940.66099999993</v>
      </c>
      <c r="F8" s="6">
        <v>96.500000000000014</v>
      </c>
      <c r="G8" s="6">
        <v>3918807</v>
      </c>
    </row>
    <row r="9" spans="1:9" x14ac:dyDescent="0.25">
      <c r="A9" s="5" t="s">
        <v>184</v>
      </c>
      <c r="B9" s="6">
        <v>357975.8996</v>
      </c>
      <c r="C9" s="6">
        <v>313012682.55000001</v>
      </c>
      <c r="D9" s="6">
        <v>1.1436466301738984E-3</v>
      </c>
      <c r="E9" s="6">
        <v>412666.63724999991</v>
      </c>
      <c r="F9" s="6">
        <v>254.5</v>
      </c>
      <c r="G9" s="6">
        <v>10147513</v>
      </c>
    </row>
    <row r="14" spans="1:9" x14ac:dyDescent="0.25">
      <c r="B14">
        <f>GETPIVOTDATA("加總 - 差異",$A$3)/GETPIVOTDATA("加總 - stv",$A$3)</f>
        <v>1.1436466301738993E-3</v>
      </c>
      <c r="E14">
        <f>SUM(E4:E7)/SUM(G4:G7)</f>
        <v>3.8326736925775588E-2</v>
      </c>
      <c r="F14">
        <f>SUM(工作表3!J4,工作表3!J7,工作表3!J11)/SUM(G4:G7)</f>
        <v>3.5769869375757983E-2</v>
      </c>
    </row>
    <row r="15" spans="1:9" x14ac:dyDescent="0.25">
      <c r="E15">
        <f>GETPIVOTDATA("加總 - Coding獎金",$A$3)/GETPIVOTDATA("加總 - coding_stv",$A$3)</f>
        <v>4.0666775913467658E-2</v>
      </c>
    </row>
  </sheetData>
  <phoneticPr fontId="2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0"/>
  <sheetViews>
    <sheetView workbookViewId="0">
      <selection activeCell="M1" sqref="A1:M420"/>
    </sheetView>
  </sheetViews>
  <sheetFormatPr defaultRowHeight="16.5" x14ac:dyDescent="0.25"/>
  <cols>
    <col min="9" max="9" width="13.875" bestFit="1" customWidth="1"/>
    <col min="11" max="11" width="15" bestFit="1" customWidth="1"/>
    <col min="13" max="13" width="11.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178</v>
      </c>
      <c r="J1" t="s">
        <v>179</v>
      </c>
      <c r="K1" t="s">
        <v>180</v>
      </c>
      <c r="L1" t="s">
        <v>181</v>
      </c>
      <c r="M1" t="s">
        <v>182</v>
      </c>
    </row>
    <row r="2" spans="1:13" x14ac:dyDescent="0.25">
      <c r="A2">
        <v>752820</v>
      </c>
      <c r="B2">
        <v>13</v>
      </c>
      <c r="C2">
        <v>1020</v>
      </c>
      <c r="D2" t="s">
        <v>8</v>
      </c>
      <c r="E2" s="1">
        <v>44317</v>
      </c>
      <c r="F2" t="s">
        <v>9</v>
      </c>
      <c r="G2">
        <v>22500</v>
      </c>
      <c r="H2">
        <v>1</v>
      </c>
      <c r="I2">
        <f>A2-G2</f>
        <v>730320</v>
      </c>
      <c r="J2" s="3">
        <f>IFERROR(VLOOKUP(A2,工作表2!$B$1:$C$12,2,TRUE),0)</f>
        <v>3.5000000000000003E-2</v>
      </c>
      <c r="K2" s="3">
        <f>IFERROR(VLOOKUP(I2,工作表2!$B$1:$C$12,2,TRUE),0)</f>
        <v>3.5000000000000003E-2</v>
      </c>
      <c r="L2">
        <f>I2*(J2-K2)</f>
        <v>0</v>
      </c>
      <c r="M2">
        <f>G2*J2</f>
        <v>787.50000000000011</v>
      </c>
    </row>
    <row r="3" spans="1:13" x14ac:dyDescent="0.25">
      <c r="A3">
        <v>709365</v>
      </c>
      <c r="B3">
        <v>13.5</v>
      </c>
      <c r="C3">
        <v>1020</v>
      </c>
      <c r="D3" t="s">
        <v>8</v>
      </c>
      <c r="E3" s="1">
        <v>44348</v>
      </c>
      <c r="F3" t="s">
        <v>9</v>
      </c>
      <c r="G3">
        <v>65800</v>
      </c>
      <c r="H3">
        <v>2</v>
      </c>
      <c r="I3">
        <f t="shared" ref="I3:I66" si="0">A3-G3</f>
        <v>643565</v>
      </c>
      <c r="J3" s="3">
        <f>IFERROR(VLOOKUP(A3,工作表2!$B$1:$C$12,2,TRUE),0)</f>
        <v>3.5000000000000003E-2</v>
      </c>
      <c r="K3" s="3">
        <f>IFERROR(VLOOKUP(I3,工作表2!$B$1:$C$12,2,TRUE),0)</f>
        <v>0.03</v>
      </c>
      <c r="L3">
        <f t="shared" ref="L3:L66" si="1">I3*(J3-K3)</f>
        <v>3217.825000000003</v>
      </c>
      <c r="M3">
        <f t="shared" ref="M3:M66" si="2">G3*J3</f>
        <v>2303</v>
      </c>
    </row>
    <row r="4" spans="1:13" x14ac:dyDescent="0.25">
      <c r="A4">
        <v>712444</v>
      </c>
      <c r="B4">
        <v>13.5</v>
      </c>
      <c r="C4">
        <v>1020</v>
      </c>
      <c r="D4" t="s">
        <v>8</v>
      </c>
      <c r="E4" s="1">
        <v>44378</v>
      </c>
      <c r="F4" t="s">
        <v>9</v>
      </c>
      <c r="G4">
        <v>21100</v>
      </c>
      <c r="H4">
        <v>2</v>
      </c>
      <c r="I4">
        <f t="shared" si="0"/>
        <v>691344</v>
      </c>
      <c r="J4" s="3">
        <f>IFERROR(VLOOKUP(A4,工作表2!$B$1:$C$12,2,TRUE),0)</f>
        <v>3.5000000000000003E-2</v>
      </c>
      <c r="K4" s="3">
        <f>IFERROR(VLOOKUP(I4,工作表2!$B$1:$C$12,2,TRUE),0)</f>
        <v>0.03</v>
      </c>
      <c r="L4">
        <f t="shared" si="1"/>
        <v>3456.720000000003</v>
      </c>
      <c r="M4">
        <f t="shared" si="2"/>
        <v>738.50000000000011</v>
      </c>
    </row>
    <row r="5" spans="1:13" x14ac:dyDescent="0.25">
      <c r="A5">
        <v>1064894</v>
      </c>
      <c r="B5">
        <v>14.5</v>
      </c>
      <c r="C5">
        <v>10512</v>
      </c>
      <c r="D5" t="s">
        <v>10</v>
      </c>
      <c r="E5" s="1">
        <v>44317</v>
      </c>
      <c r="F5" t="s">
        <v>11</v>
      </c>
      <c r="G5">
        <v>0</v>
      </c>
      <c r="H5">
        <v>0</v>
      </c>
      <c r="I5">
        <f t="shared" si="0"/>
        <v>1064894</v>
      </c>
      <c r="J5" s="3">
        <f>IFERROR(VLOOKUP(A5,工作表2!$B$1:$C$12,2,TRUE),0)</f>
        <v>5.3999999999999999E-2</v>
      </c>
      <c r="K5" s="3">
        <f>IFERROR(VLOOKUP(I5,工作表2!$B$1:$C$12,2,TRUE),0)</f>
        <v>5.3999999999999999E-2</v>
      </c>
      <c r="L5">
        <f t="shared" si="1"/>
        <v>0</v>
      </c>
      <c r="M5">
        <f t="shared" si="2"/>
        <v>0</v>
      </c>
    </row>
    <row r="6" spans="1:13" x14ac:dyDescent="0.25">
      <c r="A6">
        <v>1748778</v>
      </c>
      <c r="B6">
        <v>26.2</v>
      </c>
      <c r="C6">
        <v>10512</v>
      </c>
      <c r="D6" t="s">
        <v>10</v>
      </c>
      <c r="E6" s="1">
        <v>44348</v>
      </c>
      <c r="F6" t="s">
        <v>11</v>
      </c>
      <c r="G6">
        <v>0</v>
      </c>
      <c r="H6">
        <v>0</v>
      </c>
      <c r="I6">
        <f t="shared" si="0"/>
        <v>1748778</v>
      </c>
      <c r="J6" s="3">
        <f>IFERROR(VLOOKUP(A6,工作表2!$B$1:$C$12,2,TRUE),0)</f>
        <v>7.8E-2</v>
      </c>
      <c r="K6" s="3">
        <f>IFERROR(VLOOKUP(I6,工作表2!$B$1:$C$12,2,TRUE),0)</f>
        <v>7.8E-2</v>
      </c>
      <c r="L6">
        <f t="shared" si="1"/>
        <v>0</v>
      </c>
      <c r="M6">
        <f t="shared" si="2"/>
        <v>0</v>
      </c>
    </row>
    <row r="7" spans="1:13" x14ac:dyDescent="0.25">
      <c r="A7">
        <v>1619866.4</v>
      </c>
      <c r="B7">
        <v>23.85</v>
      </c>
      <c r="C7">
        <v>10512</v>
      </c>
      <c r="D7" t="s">
        <v>10</v>
      </c>
      <c r="E7" s="1">
        <v>44378</v>
      </c>
      <c r="F7" t="s">
        <v>11</v>
      </c>
      <c r="G7">
        <v>0</v>
      </c>
      <c r="H7">
        <v>0</v>
      </c>
      <c r="I7">
        <f t="shared" si="0"/>
        <v>1619866.4</v>
      </c>
      <c r="J7" s="3">
        <f>IFERROR(VLOOKUP(A7,工作表2!$B$1:$C$12,2,TRUE),0)</f>
        <v>7.8E-2</v>
      </c>
      <c r="K7" s="3">
        <f>IFERROR(VLOOKUP(I7,工作表2!$B$1:$C$12,2,TRUE),0)</f>
        <v>7.8E-2</v>
      </c>
      <c r="L7">
        <f t="shared" si="1"/>
        <v>0</v>
      </c>
      <c r="M7">
        <f t="shared" si="2"/>
        <v>0</v>
      </c>
    </row>
    <row r="8" spans="1:13" x14ac:dyDescent="0.25">
      <c r="A8">
        <v>754394</v>
      </c>
      <c r="B8">
        <v>12</v>
      </c>
      <c r="C8">
        <v>1114</v>
      </c>
      <c r="D8" t="s">
        <v>8</v>
      </c>
      <c r="E8" s="1">
        <v>44348</v>
      </c>
      <c r="F8" t="s">
        <v>12</v>
      </c>
      <c r="G8">
        <v>79440</v>
      </c>
      <c r="H8">
        <v>1</v>
      </c>
      <c r="I8">
        <f t="shared" si="0"/>
        <v>674954</v>
      </c>
      <c r="J8" s="3">
        <f>IFERROR(VLOOKUP(A8,工作表2!$B$1:$C$12,2,TRUE),0)</f>
        <v>3.5000000000000003E-2</v>
      </c>
      <c r="K8" s="3">
        <f>IFERROR(VLOOKUP(I8,工作表2!$B$1:$C$12,2,TRUE),0)</f>
        <v>0.03</v>
      </c>
      <c r="L8">
        <f t="shared" si="1"/>
        <v>3374.7700000000032</v>
      </c>
      <c r="M8">
        <f t="shared" si="2"/>
        <v>2780.4</v>
      </c>
    </row>
    <row r="9" spans="1:13" x14ac:dyDescent="0.25">
      <c r="A9">
        <v>666628</v>
      </c>
      <c r="B9">
        <v>8.75</v>
      </c>
      <c r="C9">
        <v>11150</v>
      </c>
      <c r="D9" t="s">
        <v>13</v>
      </c>
      <c r="E9" s="1">
        <v>44317</v>
      </c>
      <c r="F9" t="s">
        <v>14</v>
      </c>
      <c r="G9">
        <v>0</v>
      </c>
      <c r="H9">
        <v>0</v>
      </c>
      <c r="I9">
        <f t="shared" si="0"/>
        <v>666628</v>
      </c>
      <c r="J9" s="3">
        <f>IFERROR(VLOOKUP(A9,工作表2!$B$1:$C$12,2,TRUE),0)</f>
        <v>0.03</v>
      </c>
      <c r="K9" s="3">
        <f>IFERROR(VLOOKUP(I9,工作表2!$B$1:$C$12,2,TRUE),0)</f>
        <v>0.03</v>
      </c>
      <c r="L9">
        <f t="shared" si="1"/>
        <v>0</v>
      </c>
      <c r="M9">
        <f t="shared" si="2"/>
        <v>0</v>
      </c>
    </row>
    <row r="10" spans="1:13" x14ac:dyDescent="0.25">
      <c r="A10">
        <v>1185225.8</v>
      </c>
      <c r="B10">
        <v>16.149999999999999</v>
      </c>
      <c r="C10">
        <v>11150</v>
      </c>
      <c r="D10" t="s">
        <v>13</v>
      </c>
      <c r="E10" s="1">
        <v>44348</v>
      </c>
      <c r="F10" t="s">
        <v>14</v>
      </c>
      <c r="G10">
        <v>0</v>
      </c>
      <c r="H10">
        <v>0</v>
      </c>
      <c r="I10">
        <f t="shared" si="0"/>
        <v>1185225.8</v>
      </c>
      <c r="J10" s="3">
        <f>IFERROR(VLOOKUP(A10,工作表2!$B$1:$C$12,2,TRUE),0)</f>
        <v>0.06</v>
      </c>
      <c r="K10" s="3">
        <f>IFERROR(VLOOKUP(I10,工作表2!$B$1:$C$12,2,TRUE),0)</f>
        <v>0.06</v>
      </c>
      <c r="L10">
        <f t="shared" si="1"/>
        <v>0</v>
      </c>
      <c r="M10">
        <f t="shared" si="2"/>
        <v>0</v>
      </c>
    </row>
    <row r="11" spans="1:13" x14ac:dyDescent="0.25">
      <c r="A11">
        <v>888815</v>
      </c>
      <c r="B11">
        <v>17</v>
      </c>
      <c r="C11">
        <v>125</v>
      </c>
      <c r="D11" t="s">
        <v>15</v>
      </c>
      <c r="E11" s="1">
        <v>44256</v>
      </c>
      <c r="F11" t="s">
        <v>16</v>
      </c>
      <c r="G11">
        <v>0</v>
      </c>
      <c r="H11">
        <v>0</v>
      </c>
      <c r="I11">
        <f t="shared" si="0"/>
        <v>888815</v>
      </c>
      <c r="J11" s="3">
        <f>IFERROR(VLOOKUP(A11,工作表2!$B$1:$C$12,2,TRUE),0)</f>
        <v>0.04</v>
      </c>
      <c r="K11" s="3">
        <f>IFERROR(VLOOKUP(I11,工作表2!$B$1:$C$12,2,TRUE),0)</f>
        <v>0.04</v>
      </c>
      <c r="L11">
        <f t="shared" si="1"/>
        <v>0</v>
      </c>
      <c r="M11">
        <f t="shared" si="2"/>
        <v>0</v>
      </c>
    </row>
    <row r="12" spans="1:13" x14ac:dyDescent="0.25">
      <c r="A12">
        <v>769784</v>
      </c>
      <c r="B12">
        <v>13.5</v>
      </c>
      <c r="C12">
        <v>125</v>
      </c>
      <c r="D12" t="s">
        <v>15</v>
      </c>
      <c r="E12" s="1">
        <v>44287</v>
      </c>
      <c r="F12" t="s">
        <v>16</v>
      </c>
      <c r="G12">
        <v>116300</v>
      </c>
      <c r="H12">
        <v>2</v>
      </c>
      <c r="I12">
        <f t="shared" si="0"/>
        <v>653484</v>
      </c>
      <c r="J12" s="3">
        <f>IFERROR(VLOOKUP(A12,工作表2!$B$1:$C$12,2,TRUE),0)</f>
        <v>3.5000000000000003E-2</v>
      </c>
      <c r="K12" s="3">
        <f>IFERROR(VLOOKUP(I12,工作表2!$B$1:$C$12,2,TRUE),0)</f>
        <v>0.03</v>
      </c>
      <c r="L12">
        <f t="shared" si="1"/>
        <v>3267.4200000000028</v>
      </c>
      <c r="M12">
        <f t="shared" si="2"/>
        <v>4070.5000000000005</v>
      </c>
    </row>
    <row r="13" spans="1:13" x14ac:dyDescent="0.25">
      <c r="A13">
        <v>709119</v>
      </c>
      <c r="B13">
        <v>19</v>
      </c>
      <c r="C13">
        <v>125</v>
      </c>
      <c r="D13" t="s">
        <v>15</v>
      </c>
      <c r="E13" s="1">
        <v>44348</v>
      </c>
      <c r="F13" t="s">
        <v>16</v>
      </c>
      <c r="G13">
        <v>15000</v>
      </c>
      <c r="H13">
        <v>1</v>
      </c>
      <c r="I13">
        <f t="shared" si="0"/>
        <v>694119</v>
      </c>
      <c r="J13" s="3">
        <f>IFERROR(VLOOKUP(A13,工作表2!$B$1:$C$12,2,TRUE),0)</f>
        <v>3.5000000000000003E-2</v>
      </c>
      <c r="K13" s="3">
        <f>IFERROR(VLOOKUP(I13,工作表2!$B$1:$C$12,2,TRUE),0)</f>
        <v>0.03</v>
      </c>
      <c r="L13">
        <f t="shared" si="1"/>
        <v>3470.595000000003</v>
      </c>
      <c r="M13">
        <f t="shared" si="2"/>
        <v>525</v>
      </c>
    </row>
    <row r="14" spans="1:13" x14ac:dyDescent="0.25">
      <c r="A14">
        <v>807756</v>
      </c>
      <c r="B14">
        <v>13</v>
      </c>
      <c r="C14">
        <v>125</v>
      </c>
      <c r="D14" t="s">
        <v>15</v>
      </c>
      <c r="E14" s="1">
        <v>44378</v>
      </c>
      <c r="F14" t="s">
        <v>16</v>
      </c>
      <c r="G14">
        <v>0</v>
      </c>
      <c r="H14">
        <v>0</v>
      </c>
      <c r="I14">
        <f t="shared" si="0"/>
        <v>807756</v>
      </c>
      <c r="J14" s="3">
        <f>IFERROR(VLOOKUP(A14,工作表2!$B$1:$C$12,2,TRUE),0)</f>
        <v>0.04</v>
      </c>
      <c r="K14" s="3">
        <f>IFERROR(VLOOKUP(I14,工作表2!$B$1:$C$12,2,TRUE),0)</f>
        <v>0.04</v>
      </c>
      <c r="L14">
        <f t="shared" si="1"/>
        <v>0</v>
      </c>
      <c r="M14">
        <f t="shared" si="2"/>
        <v>0</v>
      </c>
    </row>
    <row r="15" spans="1:13" x14ac:dyDescent="0.25">
      <c r="A15">
        <v>1106290.7</v>
      </c>
      <c r="B15">
        <v>15.2</v>
      </c>
      <c r="C15">
        <v>12505</v>
      </c>
      <c r="D15" t="s">
        <v>17</v>
      </c>
      <c r="E15" s="1">
        <v>44256</v>
      </c>
      <c r="F15" t="s">
        <v>18</v>
      </c>
      <c r="G15">
        <v>0</v>
      </c>
      <c r="H15">
        <v>0</v>
      </c>
      <c r="I15">
        <f t="shared" si="0"/>
        <v>1106290.7</v>
      </c>
      <c r="J15" s="3">
        <f>IFERROR(VLOOKUP(A15,工作表2!$B$1:$C$12,2,TRUE),0)</f>
        <v>0.06</v>
      </c>
      <c r="K15" s="3">
        <f>IFERROR(VLOOKUP(I15,工作表2!$B$1:$C$12,2,TRUE),0)</f>
        <v>0.06</v>
      </c>
      <c r="L15">
        <f t="shared" si="1"/>
        <v>0</v>
      </c>
      <c r="M15">
        <f t="shared" si="2"/>
        <v>0</v>
      </c>
    </row>
    <row r="16" spans="1:13" x14ac:dyDescent="0.25">
      <c r="A16">
        <v>603083.5</v>
      </c>
      <c r="B16">
        <v>6.9</v>
      </c>
      <c r="C16">
        <v>12505</v>
      </c>
      <c r="D16" t="s">
        <v>17</v>
      </c>
      <c r="E16" s="1">
        <v>44287</v>
      </c>
      <c r="F16" t="s">
        <v>18</v>
      </c>
      <c r="G16">
        <v>0</v>
      </c>
      <c r="H16">
        <v>0</v>
      </c>
      <c r="I16">
        <f t="shared" si="0"/>
        <v>603083.5</v>
      </c>
      <c r="J16" s="3">
        <f>IFERROR(VLOOKUP(A16,工作表2!$B$1:$C$12,2,TRUE),0)</f>
        <v>0.03</v>
      </c>
      <c r="K16" s="3">
        <f>IFERROR(VLOOKUP(I16,工作表2!$B$1:$C$12,2,TRUE),0)</f>
        <v>0.03</v>
      </c>
      <c r="L16">
        <f t="shared" si="1"/>
        <v>0</v>
      </c>
      <c r="M16">
        <f t="shared" si="2"/>
        <v>0</v>
      </c>
    </row>
    <row r="17" spans="1:13" x14ac:dyDescent="0.25">
      <c r="A17">
        <v>372746</v>
      </c>
      <c r="B17">
        <v>6.5</v>
      </c>
      <c r="C17">
        <v>12681</v>
      </c>
      <c r="D17" t="s">
        <v>8</v>
      </c>
      <c r="E17" s="1">
        <v>44287</v>
      </c>
      <c r="F17" t="s">
        <v>19</v>
      </c>
      <c r="G17">
        <v>72000</v>
      </c>
      <c r="H17">
        <v>1</v>
      </c>
      <c r="I17">
        <f t="shared" si="0"/>
        <v>300746</v>
      </c>
      <c r="J17" s="3">
        <f>IFERROR(VLOOKUP(A17,工作表2!$B$1:$C$12,2,TRUE),0)</f>
        <v>1.4E-2</v>
      </c>
      <c r="K17" s="3">
        <f>IFERROR(VLOOKUP(I17,工作表2!$B$1:$C$12,2,TRUE),0)</f>
        <v>1.4E-2</v>
      </c>
      <c r="L17">
        <f t="shared" si="1"/>
        <v>0</v>
      </c>
      <c r="M17">
        <f t="shared" si="2"/>
        <v>1008</v>
      </c>
    </row>
    <row r="18" spans="1:13" x14ac:dyDescent="0.25">
      <c r="A18">
        <v>438745</v>
      </c>
      <c r="B18">
        <v>9</v>
      </c>
      <c r="C18">
        <v>12681</v>
      </c>
      <c r="D18" t="s">
        <v>8</v>
      </c>
      <c r="E18" s="1">
        <v>44317</v>
      </c>
      <c r="F18" t="s">
        <v>19</v>
      </c>
      <c r="G18">
        <v>0</v>
      </c>
      <c r="H18">
        <v>0</v>
      </c>
      <c r="I18">
        <f t="shared" si="0"/>
        <v>438745</v>
      </c>
      <c r="J18" s="3">
        <f>IFERROR(VLOOKUP(A18,工作表2!$B$1:$C$12,2,TRUE),0)</f>
        <v>1.7999999999999999E-2</v>
      </c>
      <c r="K18" s="3">
        <f>IFERROR(VLOOKUP(I18,工作表2!$B$1:$C$12,2,TRUE),0)</f>
        <v>1.7999999999999999E-2</v>
      </c>
      <c r="L18">
        <f t="shared" si="1"/>
        <v>0</v>
      </c>
      <c r="M18">
        <f t="shared" si="2"/>
        <v>0</v>
      </c>
    </row>
    <row r="19" spans="1:13" x14ac:dyDescent="0.25">
      <c r="A19">
        <v>718016</v>
      </c>
      <c r="B19">
        <v>11.5</v>
      </c>
      <c r="C19">
        <v>12681</v>
      </c>
      <c r="D19" t="s">
        <v>8</v>
      </c>
      <c r="E19" s="1">
        <v>44348</v>
      </c>
      <c r="F19" t="s">
        <v>19</v>
      </c>
      <c r="G19">
        <v>15500</v>
      </c>
      <c r="H19">
        <v>1</v>
      </c>
      <c r="I19">
        <f t="shared" si="0"/>
        <v>702516</v>
      </c>
      <c r="J19" s="3">
        <f>IFERROR(VLOOKUP(A19,工作表2!$B$1:$C$12,2,TRUE),0)</f>
        <v>3.5000000000000003E-2</v>
      </c>
      <c r="K19" s="3">
        <f>IFERROR(VLOOKUP(I19,工作表2!$B$1:$C$12,2,TRUE),0)</f>
        <v>3.5000000000000003E-2</v>
      </c>
      <c r="L19">
        <f t="shared" si="1"/>
        <v>0</v>
      </c>
      <c r="M19">
        <f t="shared" si="2"/>
        <v>542.5</v>
      </c>
    </row>
    <row r="20" spans="1:13" x14ac:dyDescent="0.25">
      <c r="A20">
        <v>624997.5</v>
      </c>
      <c r="B20">
        <v>14.5</v>
      </c>
      <c r="C20">
        <v>12681</v>
      </c>
      <c r="D20" t="s">
        <v>8</v>
      </c>
      <c r="E20" s="1">
        <v>44378</v>
      </c>
      <c r="F20" t="s">
        <v>19</v>
      </c>
      <c r="G20">
        <v>16000</v>
      </c>
      <c r="H20">
        <v>1</v>
      </c>
      <c r="I20">
        <f t="shared" si="0"/>
        <v>608997.5</v>
      </c>
      <c r="J20" s="3">
        <f>IFERROR(VLOOKUP(A20,工作表2!$B$1:$C$12,2,TRUE),0)</f>
        <v>0.03</v>
      </c>
      <c r="K20" s="3">
        <f>IFERROR(VLOOKUP(I20,工作表2!$B$1:$C$12,2,TRUE),0)</f>
        <v>0.03</v>
      </c>
      <c r="L20">
        <f t="shared" si="1"/>
        <v>0</v>
      </c>
      <c r="M20">
        <f t="shared" si="2"/>
        <v>480</v>
      </c>
    </row>
    <row r="21" spans="1:13" x14ac:dyDescent="0.25">
      <c r="A21">
        <v>0</v>
      </c>
      <c r="B21">
        <v>0</v>
      </c>
      <c r="C21">
        <v>13361</v>
      </c>
      <c r="D21" t="s">
        <v>20</v>
      </c>
      <c r="E21" s="1">
        <v>44287</v>
      </c>
      <c r="F21" t="s">
        <v>21</v>
      </c>
      <c r="G21">
        <v>0</v>
      </c>
      <c r="H21">
        <v>0</v>
      </c>
      <c r="I21">
        <f t="shared" si="0"/>
        <v>0</v>
      </c>
      <c r="J21" s="3">
        <f>IFERROR(VLOOKUP(A21,工作表2!$B$1:$C$12,2,TRUE),0)</f>
        <v>0</v>
      </c>
      <c r="K21" s="3">
        <f>IFERROR(VLOOKUP(I21,工作表2!$B$1:$C$12,2,TRUE),0)</f>
        <v>0</v>
      </c>
      <c r="L21">
        <f t="shared" si="1"/>
        <v>0</v>
      </c>
      <c r="M21">
        <f t="shared" si="2"/>
        <v>0</v>
      </c>
    </row>
    <row r="22" spans="1:13" x14ac:dyDescent="0.25">
      <c r="A22">
        <v>536666</v>
      </c>
      <c r="B22">
        <v>8.1</v>
      </c>
      <c r="C22">
        <v>13361</v>
      </c>
      <c r="D22" t="s">
        <v>20</v>
      </c>
      <c r="E22" s="1">
        <v>44348</v>
      </c>
      <c r="F22" t="s">
        <v>21</v>
      </c>
      <c r="G22">
        <v>0</v>
      </c>
      <c r="H22">
        <v>0</v>
      </c>
      <c r="I22">
        <f t="shared" si="0"/>
        <v>536666</v>
      </c>
      <c r="J22" s="3">
        <f>IFERROR(VLOOKUP(A22,工作表2!$B$1:$C$12,2,TRUE),0)</f>
        <v>2.5000000000000001E-2</v>
      </c>
      <c r="K22" s="3">
        <f>IFERROR(VLOOKUP(I22,工作表2!$B$1:$C$12,2,TRUE),0)</f>
        <v>2.5000000000000001E-2</v>
      </c>
      <c r="L22">
        <f t="shared" si="1"/>
        <v>0</v>
      </c>
      <c r="M22">
        <f t="shared" si="2"/>
        <v>0</v>
      </c>
    </row>
    <row r="23" spans="1:13" x14ac:dyDescent="0.25">
      <c r="A23">
        <v>343269.8</v>
      </c>
      <c r="B23">
        <v>7.1</v>
      </c>
      <c r="C23">
        <v>13361</v>
      </c>
      <c r="D23" t="s">
        <v>20</v>
      </c>
      <c r="E23" s="1">
        <v>44378</v>
      </c>
      <c r="F23" t="s">
        <v>21</v>
      </c>
      <c r="G23">
        <v>85800</v>
      </c>
      <c r="H23">
        <v>2.2999999999999998</v>
      </c>
      <c r="I23">
        <f t="shared" si="0"/>
        <v>257469.8</v>
      </c>
      <c r="J23" s="3">
        <f>IFERROR(VLOOKUP(A23,工作表2!$B$1:$C$12,2,TRUE),0)</f>
        <v>1.4E-2</v>
      </c>
      <c r="K23" s="3">
        <f>IFERROR(VLOOKUP(I23,工作表2!$B$1:$C$12,2,TRUE),0)</f>
        <v>0</v>
      </c>
      <c r="L23">
        <f t="shared" si="1"/>
        <v>3604.5771999999997</v>
      </c>
      <c r="M23">
        <f t="shared" si="2"/>
        <v>1201.2</v>
      </c>
    </row>
    <row r="24" spans="1:13" x14ac:dyDescent="0.25">
      <c r="A24">
        <v>765294</v>
      </c>
      <c r="B24">
        <v>14.5</v>
      </c>
      <c r="C24">
        <v>15090</v>
      </c>
      <c r="D24" t="s">
        <v>15</v>
      </c>
      <c r="E24" s="1">
        <v>44287</v>
      </c>
      <c r="F24" t="s">
        <v>22</v>
      </c>
      <c r="G24">
        <v>0</v>
      </c>
      <c r="H24">
        <v>0</v>
      </c>
      <c r="I24">
        <f t="shared" si="0"/>
        <v>765294</v>
      </c>
      <c r="J24" s="3">
        <f>IFERROR(VLOOKUP(A24,工作表2!$B$1:$C$12,2,TRUE),0)</f>
        <v>3.5000000000000003E-2</v>
      </c>
      <c r="K24" s="3">
        <f>IFERROR(VLOOKUP(I24,工作表2!$B$1:$C$12,2,TRUE),0)</f>
        <v>3.5000000000000003E-2</v>
      </c>
      <c r="L24">
        <f t="shared" si="1"/>
        <v>0</v>
      </c>
      <c r="M24">
        <f t="shared" si="2"/>
        <v>0</v>
      </c>
    </row>
    <row r="25" spans="1:13" x14ac:dyDescent="0.25">
      <c r="A25">
        <v>1300595</v>
      </c>
      <c r="B25">
        <v>18.75</v>
      </c>
      <c r="C25">
        <v>15090</v>
      </c>
      <c r="D25" t="s">
        <v>15</v>
      </c>
      <c r="E25" s="1">
        <v>44317</v>
      </c>
      <c r="F25" t="s">
        <v>22</v>
      </c>
      <c r="G25">
        <v>0</v>
      </c>
      <c r="H25">
        <v>0</v>
      </c>
      <c r="I25">
        <f t="shared" si="0"/>
        <v>1300595</v>
      </c>
      <c r="J25" s="3">
        <f>IFERROR(VLOOKUP(A25,工作表2!$B$1:$C$12,2,TRUE),0)</f>
        <v>7.1999999999999995E-2</v>
      </c>
      <c r="K25" s="3">
        <f>IFERROR(VLOOKUP(I25,工作表2!$B$1:$C$12,2,TRUE),0)</f>
        <v>7.1999999999999995E-2</v>
      </c>
      <c r="L25">
        <f t="shared" si="1"/>
        <v>0</v>
      </c>
      <c r="M25">
        <f t="shared" si="2"/>
        <v>0</v>
      </c>
    </row>
    <row r="26" spans="1:13" x14ac:dyDescent="0.25">
      <c r="A26">
        <v>605584</v>
      </c>
      <c r="B26">
        <v>9.3000000000000007</v>
      </c>
      <c r="C26">
        <v>15090</v>
      </c>
      <c r="D26" t="s">
        <v>15</v>
      </c>
      <c r="E26" s="1">
        <v>44348</v>
      </c>
      <c r="F26" t="s">
        <v>22</v>
      </c>
      <c r="G26">
        <v>0</v>
      </c>
      <c r="H26">
        <v>0</v>
      </c>
      <c r="I26">
        <f t="shared" si="0"/>
        <v>605584</v>
      </c>
      <c r="J26" s="3">
        <f>IFERROR(VLOOKUP(A26,工作表2!$B$1:$C$12,2,TRUE),0)</f>
        <v>0.03</v>
      </c>
      <c r="K26" s="3">
        <f>IFERROR(VLOOKUP(I26,工作表2!$B$1:$C$12,2,TRUE),0)</f>
        <v>0.03</v>
      </c>
      <c r="L26">
        <f t="shared" si="1"/>
        <v>0</v>
      </c>
      <c r="M26">
        <f t="shared" si="2"/>
        <v>0</v>
      </c>
    </row>
    <row r="27" spans="1:13" x14ac:dyDescent="0.25">
      <c r="A27">
        <v>1064904</v>
      </c>
      <c r="B27">
        <v>14.5</v>
      </c>
      <c r="C27">
        <v>15090</v>
      </c>
      <c r="D27" t="s">
        <v>15</v>
      </c>
      <c r="E27" s="1">
        <v>44378</v>
      </c>
      <c r="F27" t="s">
        <v>22</v>
      </c>
      <c r="G27">
        <v>40500</v>
      </c>
      <c r="H27">
        <v>1</v>
      </c>
      <c r="I27">
        <f t="shared" si="0"/>
        <v>1024404</v>
      </c>
      <c r="J27" s="3">
        <f>IFERROR(VLOOKUP(A27,工作表2!$B$1:$C$12,2,TRUE),0)</f>
        <v>5.3999999999999999E-2</v>
      </c>
      <c r="K27" s="3">
        <f>IFERROR(VLOOKUP(I27,工作表2!$B$1:$C$12,2,TRUE),0)</f>
        <v>5.3999999999999999E-2</v>
      </c>
      <c r="L27">
        <f t="shared" si="1"/>
        <v>0</v>
      </c>
      <c r="M27">
        <f t="shared" si="2"/>
        <v>2187</v>
      </c>
    </row>
    <row r="28" spans="1:13" x14ac:dyDescent="0.25">
      <c r="A28">
        <v>330518</v>
      </c>
      <c r="B28">
        <v>7.45</v>
      </c>
      <c r="C28">
        <v>16694</v>
      </c>
      <c r="D28" t="s">
        <v>8</v>
      </c>
      <c r="E28" s="1">
        <v>44256</v>
      </c>
      <c r="F28" t="s">
        <v>23</v>
      </c>
      <c r="G28">
        <v>48800</v>
      </c>
      <c r="H28">
        <v>1</v>
      </c>
      <c r="I28">
        <f t="shared" si="0"/>
        <v>281718</v>
      </c>
      <c r="J28" s="3">
        <f>IFERROR(VLOOKUP(A28,工作表2!$B$1:$C$12,2,TRUE),0)</f>
        <v>1.4E-2</v>
      </c>
      <c r="K28" s="3">
        <f>IFERROR(VLOOKUP(I28,工作表2!$B$1:$C$12,2,TRUE),0)</f>
        <v>0</v>
      </c>
      <c r="L28">
        <f t="shared" si="1"/>
        <v>3944.0520000000001</v>
      </c>
      <c r="M28">
        <f t="shared" si="2"/>
        <v>683.2</v>
      </c>
    </row>
    <row r="29" spans="1:13" x14ac:dyDescent="0.25">
      <c r="A29">
        <v>743646</v>
      </c>
      <c r="B29">
        <v>11.4</v>
      </c>
      <c r="C29">
        <v>16694</v>
      </c>
      <c r="D29" t="s">
        <v>8</v>
      </c>
      <c r="E29" s="1">
        <v>44287</v>
      </c>
      <c r="F29" t="s">
        <v>23</v>
      </c>
      <c r="G29">
        <v>25900</v>
      </c>
      <c r="H29">
        <v>0.5</v>
      </c>
      <c r="I29">
        <f t="shared" si="0"/>
        <v>717746</v>
      </c>
      <c r="J29" s="3">
        <f>IFERROR(VLOOKUP(A29,工作表2!$B$1:$C$12,2,TRUE),0)</f>
        <v>3.5000000000000003E-2</v>
      </c>
      <c r="K29" s="3">
        <f>IFERROR(VLOOKUP(I29,工作表2!$B$1:$C$12,2,TRUE),0)</f>
        <v>3.5000000000000003E-2</v>
      </c>
      <c r="L29">
        <f t="shared" si="1"/>
        <v>0</v>
      </c>
      <c r="M29">
        <f t="shared" si="2"/>
        <v>906.50000000000011</v>
      </c>
    </row>
    <row r="30" spans="1:13" x14ac:dyDescent="0.25">
      <c r="A30">
        <v>574683</v>
      </c>
      <c r="B30">
        <v>8.6999999999999993</v>
      </c>
      <c r="C30">
        <v>16694</v>
      </c>
      <c r="D30" t="s">
        <v>8</v>
      </c>
      <c r="E30" s="1">
        <v>44317</v>
      </c>
      <c r="F30" t="s">
        <v>23</v>
      </c>
      <c r="G30">
        <v>0</v>
      </c>
      <c r="H30">
        <v>0</v>
      </c>
      <c r="I30">
        <f t="shared" si="0"/>
        <v>574683</v>
      </c>
      <c r="J30" s="3">
        <f>IFERROR(VLOOKUP(A30,工作表2!$B$1:$C$12,2,TRUE),0)</f>
        <v>2.5000000000000001E-2</v>
      </c>
      <c r="K30" s="3">
        <f>IFERROR(VLOOKUP(I30,工作表2!$B$1:$C$12,2,TRUE),0)</f>
        <v>2.5000000000000001E-2</v>
      </c>
      <c r="L30">
        <f t="shared" si="1"/>
        <v>0</v>
      </c>
      <c r="M30">
        <f t="shared" si="2"/>
        <v>0</v>
      </c>
    </row>
    <row r="31" spans="1:13" x14ac:dyDescent="0.25">
      <c r="A31">
        <v>595402</v>
      </c>
      <c r="B31">
        <v>11</v>
      </c>
      <c r="C31">
        <v>16694</v>
      </c>
      <c r="D31" t="s">
        <v>8</v>
      </c>
      <c r="E31" s="1">
        <v>44378</v>
      </c>
      <c r="F31" t="s">
        <v>23</v>
      </c>
      <c r="G31">
        <v>0</v>
      </c>
      <c r="H31">
        <v>0</v>
      </c>
      <c r="I31">
        <f t="shared" si="0"/>
        <v>595402</v>
      </c>
      <c r="J31" s="3">
        <f>IFERROR(VLOOKUP(A31,工作表2!$B$1:$C$12,2,TRUE),0)</f>
        <v>2.5000000000000001E-2</v>
      </c>
      <c r="K31" s="3">
        <f>IFERROR(VLOOKUP(I31,工作表2!$B$1:$C$12,2,TRUE),0)</f>
        <v>2.5000000000000001E-2</v>
      </c>
      <c r="L31">
        <f t="shared" si="1"/>
        <v>0</v>
      </c>
      <c r="M31">
        <f t="shared" si="2"/>
        <v>0</v>
      </c>
    </row>
    <row r="32" spans="1:13" x14ac:dyDescent="0.25">
      <c r="A32">
        <v>730005</v>
      </c>
      <c r="B32">
        <v>14</v>
      </c>
      <c r="C32">
        <v>18278</v>
      </c>
      <c r="D32" t="s">
        <v>15</v>
      </c>
      <c r="E32" s="1">
        <v>44317</v>
      </c>
      <c r="F32" t="s">
        <v>24</v>
      </c>
      <c r="G32">
        <v>0</v>
      </c>
      <c r="H32">
        <v>0</v>
      </c>
      <c r="I32">
        <f t="shared" si="0"/>
        <v>730005</v>
      </c>
      <c r="J32" s="3">
        <f>IFERROR(VLOOKUP(A32,工作表2!$B$1:$C$12,2,TRUE),0)</f>
        <v>3.5000000000000003E-2</v>
      </c>
      <c r="K32" s="3">
        <f>IFERROR(VLOOKUP(I32,工作表2!$B$1:$C$12,2,TRUE),0)</f>
        <v>3.5000000000000003E-2</v>
      </c>
      <c r="L32">
        <f t="shared" si="1"/>
        <v>0</v>
      </c>
      <c r="M32">
        <f t="shared" si="2"/>
        <v>0</v>
      </c>
    </row>
    <row r="33" spans="1:13" x14ac:dyDescent="0.25">
      <c r="A33">
        <v>717158</v>
      </c>
      <c r="B33">
        <v>11.5</v>
      </c>
      <c r="C33">
        <v>19968</v>
      </c>
      <c r="D33" t="s">
        <v>25</v>
      </c>
      <c r="E33" s="1">
        <v>44378</v>
      </c>
      <c r="F33" t="s">
        <v>26</v>
      </c>
      <c r="G33">
        <v>0</v>
      </c>
      <c r="H33">
        <v>0</v>
      </c>
      <c r="I33">
        <f t="shared" si="0"/>
        <v>717158</v>
      </c>
      <c r="J33" s="3">
        <f>IFERROR(VLOOKUP(A33,工作表2!$B$1:$C$12,2,TRUE),0)</f>
        <v>3.5000000000000003E-2</v>
      </c>
      <c r="K33" s="3">
        <f>IFERROR(VLOOKUP(I33,工作表2!$B$1:$C$12,2,TRUE),0)</f>
        <v>3.5000000000000003E-2</v>
      </c>
      <c r="L33">
        <f t="shared" si="1"/>
        <v>0</v>
      </c>
      <c r="M33">
        <f t="shared" si="2"/>
        <v>0</v>
      </c>
    </row>
    <row r="34" spans="1:13" x14ac:dyDescent="0.25">
      <c r="A34">
        <v>1045608</v>
      </c>
      <c r="B34">
        <v>14</v>
      </c>
      <c r="C34">
        <v>2099</v>
      </c>
      <c r="D34" t="s">
        <v>15</v>
      </c>
      <c r="E34" s="1">
        <v>44287</v>
      </c>
      <c r="F34" t="s">
        <v>27</v>
      </c>
      <c r="G34">
        <v>0</v>
      </c>
      <c r="H34">
        <v>0</v>
      </c>
      <c r="I34">
        <f t="shared" si="0"/>
        <v>1045608</v>
      </c>
      <c r="J34" s="3">
        <f>IFERROR(VLOOKUP(A34,工作表2!$B$1:$C$12,2,TRUE),0)</f>
        <v>5.3999999999999999E-2</v>
      </c>
      <c r="K34" s="3">
        <f>IFERROR(VLOOKUP(I34,工作表2!$B$1:$C$12,2,TRUE),0)</f>
        <v>5.3999999999999999E-2</v>
      </c>
      <c r="L34">
        <f t="shared" si="1"/>
        <v>0</v>
      </c>
      <c r="M34">
        <f t="shared" si="2"/>
        <v>0</v>
      </c>
    </row>
    <row r="35" spans="1:13" x14ac:dyDescent="0.25">
      <c r="A35">
        <v>1111452</v>
      </c>
      <c r="B35">
        <v>16.5</v>
      </c>
      <c r="C35">
        <v>2099</v>
      </c>
      <c r="D35" t="s">
        <v>15</v>
      </c>
      <c r="E35" s="1">
        <v>44317</v>
      </c>
      <c r="F35" t="s">
        <v>27</v>
      </c>
      <c r="G35">
        <v>0</v>
      </c>
      <c r="H35">
        <v>0</v>
      </c>
      <c r="I35">
        <f t="shared" si="0"/>
        <v>1111452</v>
      </c>
      <c r="J35" s="3">
        <f>IFERROR(VLOOKUP(A35,工作表2!$B$1:$C$12,2,TRUE),0)</f>
        <v>0.06</v>
      </c>
      <c r="K35" s="3">
        <f>IFERROR(VLOOKUP(I35,工作表2!$B$1:$C$12,2,TRUE),0)</f>
        <v>0.06</v>
      </c>
      <c r="L35">
        <f t="shared" si="1"/>
        <v>0</v>
      </c>
      <c r="M35">
        <f t="shared" si="2"/>
        <v>0</v>
      </c>
    </row>
    <row r="36" spans="1:13" x14ac:dyDescent="0.25">
      <c r="A36">
        <v>1027982</v>
      </c>
      <c r="B36">
        <v>13.5</v>
      </c>
      <c r="C36">
        <v>2099</v>
      </c>
      <c r="D36" t="s">
        <v>15</v>
      </c>
      <c r="E36" s="1">
        <v>44348</v>
      </c>
      <c r="F36" t="s">
        <v>27</v>
      </c>
      <c r="G36">
        <v>81440</v>
      </c>
      <c r="H36">
        <v>1</v>
      </c>
      <c r="I36">
        <f t="shared" si="0"/>
        <v>946542</v>
      </c>
      <c r="J36" s="3">
        <f>IFERROR(VLOOKUP(A36,工作表2!$B$1:$C$12,2,TRUE),0)</f>
        <v>5.3999999999999999E-2</v>
      </c>
      <c r="K36" s="3">
        <f>IFERROR(VLOOKUP(I36,工作表2!$B$1:$C$12,2,TRUE),0)</f>
        <v>4.5999999999999999E-2</v>
      </c>
      <c r="L36">
        <f t="shared" si="1"/>
        <v>7572.3360000000002</v>
      </c>
      <c r="M36">
        <f t="shared" si="2"/>
        <v>4397.76</v>
      </c>
    </row>
    <row r="37" spans="1:13" x14ac:dyDescent="0.25">
      <c r="A37">
        <v>1086644</v>
      </c>
      <c r="B37">
        <v>14.8</v>
      </c>
      <c r="C37">
        <v>2099</v>
      </c>
      <c r="D37" t="s">
        <v>15</v>
      </c>
      <c r="E37" s="1">
        <v>44378</v>
      </c>
      <c r="F37" t="s">
        <v>27</v>
      </c>
      <c r="G37">
        <v>144940</v>
      </c>
      <c r="H37">
        <v>3</v>
      </c>
      <c r="I37">
        <f t="shared" si="0"/>
        <v>941704</v>
      </c>
      <c r="J37" s="3">
        <f>IFERROR(VLOOKUP(A37,工作表2!$B$1:$C$12,2,TRUE),0)</f>
        <v>5.3999999999999999E-2</v>
      </c>
      <c r="K37" s="3">
        <f>IFERROR(VLOOKUP(I37,工作表2!$B$1:$C$12,2,TRUE),0)</f>
        <v>4.5999999999999999E-2</v>
      </c>
      <c r="L37">
        <f t="shared" si="1"/>
        <v>7533.6320000000005</v>
      </c>
      <c r="M37">
        <f t="shared" si="2"/>
        <v>7826.76</v>
      </c>
    </row>
    <row r="38" spans="1:13" x14ac:dyDescent="0.25">
      <c r="A38">
        <v>779827</v>
      </c>
      <c r="B38">
        <v>14.5</v>
      </c>
      <c r="C38">
        <v>21044</v>
      </c>
      <c r="D38" t="s">
        <v>28</v>
      </c>
      <c r="E38" s="1">
        <v>44256</v>
      </c>
      <c r="F38" t="s">
        <v>29</v>
      </c>
      <c r="G38">
        <v>0</v>
      </c>
      <c r="H38">
        <v>0</v>
      </c>
      <c r="I38">
        <f t="shared" si="0"/>
        <v>779827</v>
      </c>
      <c r="J38" s="3">
        <f>IFERROR(VLOOKUP(A38,工作表2!$B$1:$C$12,2,TRUE),0)</f>
        <v>3.5000000000000003E-2</v>
      </c>
      <c r="K38" s="3">
        <f>IFERROR(VLOOKUP(I38,工作表2!$B$1:$C$12,2,TRUE),0)</f>
        <v>3.5000000000000003E-2</v>
      </c>
      <c r="L38">
        <f t="shared" si="1"/>
        <v>0</v>
      </c>
      <c r="M38">
        <f t="shared" si="2"/>
        <v>0</v>
      </c>
    </row>
    <row r="39" spans="1:13" x14ac:dyDescent="0.25">
      <c r="A39">
        <v>872476</v>
      </c>
      <c r="B39">
        <v>13.5</v>
      </c>
      <c r="C39">
        <v>21044</v>
      </c>
      <c r="D39" t="s">
        <v>28</v>
      </c>
      <c r="E39" s="1">
        <v>44287</v>
      </c>
      <c r="F39" t="s">
        <v>29</v>
      </c>
      <c r="G39">
        <v>109300</v>
      </c>
      <c r="H39">
        <v>2</v>
      </c>
      <c r="I39">
        <f t="shared" si="0"/>
        <v>763176</v>
      </c>
      <c r="J39" s="3">
        <f>IFERROR(VLOOKUP(A39,工作表2!$B$1:$C$12,2,TRUE),0)</f>
        <v>0.04</v>
      </c>
      <c r="K39" s="3">
        <f>IFERROR(VLOOKUP(I39,工作表2!$B$1:$C$12,2,TRUE),0)</f>
        <v>3.5000000000000003E-2</v>
      </c>
      <c r="L39">
        <f t="shared" si="1"/>
        <v>3815.8799999999983</v>
      </c>
      <c r="M39">
        <f t="shared" si="2"/>
        <v>4372</v>
      </c>
    </row>
    <row r="40" spans="1:13" x14ac:dyDescent="0.25">
      <c r="A40">
        <v>649674</v>
      </c>
      <c r="B40">
        <v>11.2</v>
      </c>
      <c r="C40">
        <v>21044</v>
      </c>
      <c r="D40" t="s">
        <v>28</v>
      </c>
      <c r="E40" s="1">
        <v>44317</v>
      </c>
      <c r="F40" t="s">
        <v>29</v>
      </c>
      <c r="G40">
        <v>58700</v>
      </c>
      <c r="H40">
        <v>1</v>
      </c>
      <c r="I40">
        <f t="shared" si="0"/>
        <v>590974</v>
      </c>
      <c r="J40" s="3">
        <f>IFERROR(VLOOKUP(A40,工作表2!$B$1:$C$12,2,TRUE),0)</f>
        <v>0.03</v>
      </c>
      <c r="K40" s="3">
        <f>IFERROR(VLOOKUP(I40,工作表2!$B$1:$C$12,2,TRUE),0)</f>
        <v>2.5000000000000001E-2</v>
      </c>
      <c r="L40">
        <f t="shared" si="1"/>
        <v>2954.8699999999985</v>
      </c>
      <c r="M40">
        <f t="shared" si="2"/>
        <v>1761</v>
      </c>
    </row>
    <row r="41" spans="1:13" x14ac:dyDescent="0.25">
      <c r="A41">
        <v>1425868.5</v>
      </c>
      <c r="B41">
        <v>26.6</v>
      </c>
      <c r="C41">
        <v>21044</v>
      </c>
      <c r="D41" t="s">
        <v>28</v>
      </c>
      <c r="E41" s="1">
        <v>44348</v>
      </c>
      <c r="F41" t="s">
        <v>29</v>
      </c>
      <c r="G41">
        <v>161890</v>
      </c>
      <c r="H41">
        <v>3.5</v>
      </c>
      <c r="I41">
        <f t="shared" si="0"/>
        <v>1263978.5</v>
      </c>
      <c r="J41" s="3">
        <f>IFERROR(VLOOKUP(A41,工作表2!$B$1:$C$12,2,TRUE),0)</f>
        <v>7.8E-2</v>
      </c>
      <c r="K41" s="3">
        <f>IFERROR(VLOOKUP(I41,工作表2!$B$1:$C$12,2,TRUE),0)</f>
        <v>6.6000000000000003E-2</v>
      </c>
      <c r="L41">
        <f t="shared" si="1"/>
        <v>15167.741999999997</v>
      </c>
      <c r="M41">
        <f t="shared" si="2"/>
        <v>12627.42</v>
      </c>
    </row>
    <row r="42" spans="1:13" x14ac:dyDescent="0.25">
      <c r="A42">
        <v>1093338.5</v>
      </c>
      <c r="B42">
        <v>21.8</v>
      </c>
      <c r="C42">
        <v>21044</v>
      </c>
      <c r="D42" t="s">
        <v>28</v>
      </c>
      <c r="E42" s="1">
        <v>44378</v>
      </c>
      <c r="F42" t="s">
        <v>29</v>
      </c>
      <c r="G42">
        <v>213490</v>
      </c>
      <c r="H42">
        <v>5.5</v>
      </c>
      <c r="I42">
        <f t="shared" si="0"/>
        <v>879848.5</v>
      </c>
      <c r="J42" s="3">
        <f>IFERROR(VLOOKUP(A42,工作表2!$B$1:$C$12,2,TRUE),0)</f>
        <v>5.3999999999999999E-2</v>
      </c>
      <c r="K42" s="3">
        <f>IFERROR(VLOOKUP(I42,工作表2!$B$1:$C$12,2,TRUE),0)</f>
        <v>0.04</v>
      </c>
      <c r="L42">
        <f t="shared" si="1"/>
        <v>12317.878999999999</v>
      </c>
      <c r="M42">
        <f t="shared" si="2"/>
        <v>11528.46</v>
      </c>
    </row>
    <row r="43" spans="1:13" x14ac:dyDescent="0.25">
      <c r="A43">
        <v>1553677.25</v>
      </c>
      <c r="B43">
        <v>22.5</v>
      </c>
      <c r="C43">
        <v>21229</v>
      </c>
      <c r="D43" t="s">
        <v>30</v>
      </c>
      <c r="E43" s="1">
        <v>44256</v>
      </c>
      <c r="F43" t="s">
        <v>31</v>
      </c>
      <c r="G43">
        <v>43300</v>
      </c>
      <c r="H43">
        <v>1</v>
      </c>
      <c r="I43">
        <f t="shared" si="0"/>
        <v>1510377.25</v>
      </c>
      <c r="J43" s="3">
        <f>IFERROR(VLOOKUP(A43,工作表2!$B$1:$C$12,2,TRUE),0)</f>
        <v>7.8E-2</v>
      </c>
      <c r="K43" s="3">
        <f>IFERROR(VLOOKUP(I43,工作表2!$B$1:$C$12,2,TRUE),0)</f>
        <v>7.8E-2</v>
      </c>
      <c r="L43">
        <f t="shared" si="1"/>
        <v>0</v>
      </c>
      <c r="M43">
        <f t="shared" si="2"/>
        <v>3377.4</v>
      </c>
    </row>
    <row r="44" spans="1:13" x14ac:dyDescent="0.25">
      <c r="A44">
        <v>1338512.8500000001</v>
      </c>
      <c r="B44">
        <v>20.100000000000001</v>
      </c>
      <c r="C44">
        <v>21229</v>
      </c>
      <c r="D44" t="s">
        <v>30</v>
      </c>
      <c r="E44" s="1">
        <v>44287</v>
      </c>
      <c r="F44" t="s">
        <v>31</v>
      </c>
      <c r="G44">
        <v>23900</v>
      </c>
      <c r="H44">
        <v>0.5</v>
      </c>
      <c r="I44">
        <f t="shared" si="0"/>
        <v>1314612.8500000001</v>
      </c>
      <c r="J44" s="3">
        <f>IFERROR(VLOOKUP(A44,工作表2!$B$1:$C$12,2,TRUE),0)</f>
        <v>7.1999999999999995E-2</v>
      </c>
      <c r="K44" s="3">
        <f>IFERROR(VLOOKUP(I44,工作表2!$B$1:$C$12,2,TRUE),0)</f>
        <v>7.1999999999999995E-2</v>
      </c>
      <c r="L44">
        <f t="shared" si="1"/>
        <v>0</v>
      </c>
      <c r="M44">
        <f t="shared" si="2"/>
        <v>1720.8</v>
      </c>
    </row>
    <row r="45" spans="1:13" x14ac:dyDescent="0.25">
      <c r="A45">
        <v>1703382.2</v>
      </c>
      <c r="B45">
        <v>27.25</v>
      </c>
      <c r="C45">
        <v>21229</v>
      </c>
      <c r="D45" t="s">
        <v>30</v>
      </c>
      <c r="E45" s="1">
        <v>44317</v>
      </c>
      <c r="F45" t="s">
        <v>31</v>
      </c>
      <c r="G45">
        <v>77800</v>
      </c>
      <c r="H45">
        <v>1.5</v>
      </c>
      <c r="I45">
        <f t="shared" si="0"/>
        <v>1625582.2</v>
      </c>
      <c r="J45" s="3">
        <f>IFERROR(VLOOKUP(A45,工作表2!$B$1:$C$12,2,TRUE),0)</f>
        <v>7.8E-2</v>
      </c>
      <c r="K45" s="3">
        <f>IFERROR(VLOOKUP(I45,工作表2!$B$1:$C$12,2,TRUE),0)</f>
        <v>7.8E-2</v>
      </c>
      <c r="L45">
        <f t="shared" si="1"/>
        <v>0</v>
      </c>
      <c r="M45">
        <f t="shared" si="2"/>
        <v>6068.4</v>
      </c>
    </row>
    <row r="46" spans="1:13" x14ac:dyDescent="0.25">
      <c r="A46">
        <v>2738251</v>
      </c>
      <c r="B46">
        <v>44.35</v>
      </c>
      <c r="C46">
        <v>21229</v>
      </c>
      <c r="D46" t="s">
        <v>30</v>
      </c>
      <c r="E46" s="1">
        <v>44348</v>
      </c>
      <c r="F46" t="s">
        <v>31</v>
      </c>
      <c r="G46">
        <v>22400</v>
      </c>
      <c r="H46">
        <v>0.5</v>
      </c>
      <c r="I46">
        <f t="shared" si="0"/>
        <v>2715851</v>
      </c>
      <c r="J46" s="3">
        <f>IFERROR(VLOOKUP(A46,工作表2!$B$1:$C$12,2,TRUE),0)</f>
        <v>7.8E-2</v>
      </c>
      <c r="K46" s="3">
        <f>IFERROR(VLOOKUP(I46,工作表2!$B$1:$C$12,2,TRUE),0)</f>
        <v>7.8E-2</v>
      </c>
      <c r="L46">
        <f t="shared" si="1"/>
        <v>0</v>
      </c>
      <c r="M46">
        <f t="shared" si="2"/>
        <v>1747.2</v>
      </c>
    </row>
    <row r="47" spans="1:13" x14ac:dyDescent="0.25">
      <c r="A47">
        <v>3088596.95</v>
      </c>
      <c r="B47">
        <v>47.8</v>
      </c>
      <c r="C47">
        <v>21229</v>
      </c>
      <c r="D47" t="s">
        <v>30</v>
      </c>
      <c r="E47" s="1">
        <v>44378</v>
      </c>
      <c r="F47" t="s">
        <v>31</v>
      </c>
      <c r="G47">
        <v>82000</v>
      </c>
      <c r="H47">
        <v>2</v>
      </c>
      <c r="I47">
        <f t="shared" si="0"/>
        <v>3006596.95</v>
      </c>
      <c r="J47" s="3">
        <f>IFERROR(VLOOKUP(A47,工作表2!$B$1:$C$12,2,TRUE),0)</f>
        <v>7.8E-2</v>
      </c>
      <c r="K47" s="3">
        <f>IFERROR(VLOOKUP(I47,工作表2!$B$1:$C$12,2,TRUE),0)</f>
        <v>7.8E-2</v>
      </c>
      <c r="L47">
        <f t="shared" si="1"/>
        <v>0</v>
      </c>
      <c r="M47">
        <f t="shared" si="2"/>
        <v>6396</v>
      </c>
    </row>
    <row r="48" spans="1:13" x14ac:dyDescent="0.25">
      <c r="A48">
        <v>399</v>
      </c>
      <c r="B48">
        <v>1</v>
      </c>
      <c r="C48">
        <v>21997</v>
      </c>
      <c r="D48" t="s">
        <v>30</v>
      </c>
      <c r="E48" s="1">
        <v>44256</v>
      </c>
      <c r="F48" t="s">
        <v>32</v>
      </c>
      <c r="G48">
        <v>0</v>
      </c>
      <c r="H48">
        <v>0</v>
      </c>
      <c r="I48">
        <f t="shared" si="0"/>
        <v>399</v>
      </c>
      <c r="J48" s="3">
        <f>IFERROR(VLOOKUP(A48,工作表2!$B$1:$C$12,2,TRUE),0)</f>
        <v>0</v>
      </c>
      <c r="K48" s="3">
        <f>IFERROR(VLOOKUP(I48,工作表2!$B$1:$C$12,2,TRUE),0)</f>
        <v>0</v>
      </c>
      <c r="L48">
        <f t="shared" si="1"/>
        <v>0</v>
      </c>
      <c r="M48">
        <f t="shared" si="2"/>
        <v>0</v>
      </c>
    </row>
    <row r="49" spans="1:13" x14ac:dyDescent="0.25">
      <c r="A49">
        <v>0</v>
      </c>
      <c r="B49">
        <v>0</v>
      </c>
      <c r="C49">
        <v>21997</v>
      </c>
      <c r="D49" t="s">
        <v>30</v>
      </c>
      <c r="E49" s="1">
        <v>44317</v>
      </c>
      <c r="F49" t="s">
        <v>32</v>
      </c>
      <c r="G49">
        <v>0</v>
      </c>
      <c r="H49">
        <v>0</v>
      </c>
      <c r="I49">
        <f t="shared" si="0"/>
        <v>0</v>
      </c>
      <c r="J49" s="3">
        <f>IFERROR(VLOOKUP(A49,工作表2!$B$1:$C$12,2,TRUE),0)</f>
        <v>0</v>
      </c>
      <c r="K49" s="3">
        <f>IFERROR(VLOOKUP(I49,工作表2!$B$1:$C$12,2,TRUE),0)</f>
        <v>0</v>
      </c>
      <c r="L49">
        <f t="shared" si="1"/>
        <v>0</v>
      </c>
      <c r="M49">
        <f t="shared" si="2"/>
        <v>0</v>
      </c>
    </row>
    <row r="50" spans="1:13" x14ac:dyDescent="0.25">
      <c r="A50">
        <v>0</v>
      </c>
      <c r="B50">
        <v>0</v>
      </c>
      <c r="C50">
        <v>21997</v>
      </c>
      <c r="D50" t="s">
        <v>30</v>
      </c>
      <c r="E50" s="1">
        <v>44348</v>
      </c>
      <c r="F50" t="s">
        <v>32</v>
      </c>
      <c r="G50">
        <v>0</v>
      </c>
      <c r="H50">
        <v>0</v>
      </c>
      <c r="I50">
        <f t="shared" si="0"/>
        <v>0</v>
      </c>
      <c r="J50" s="3">
        <f>IFERROR(VLOOKUP(A50,工作表2!$B$1:$C$12,2,TRUE),0)</f>
        <v>0</v>
      </c>
      <c r="K50" s="3">
        <f>IFERROR(VLOOKUP(I50,工作表2!$B$1:$C$12,2,TRUE),0)</f>
        <v>0</v>
      </c>
      <c r="L50">
        <f t="shared" si="1"/>
        <v>0</v>
      </c>
      <c r="M50">
        <f t="shared" si="2"/>
        <v>0</v>
      </c>
    </row>
    <row r="51" spans="1:13" x14ac:dyDescent="0.25">
      <c r="A51">
        <v>0</v>
      </c>
      <c r="B51">
        <v>0</v>
      </c>
      <c r="C51">
        <v>21997</v>
      </c>
      <c r="D51" t="s">
        <v>30</v>
      </c>
      <c r="E51" s="1">
        <v>44378</v>
      </c>
      <c r="F51" t="s">
        <v>32</v>
      </c>
      <c r="G51">
        <v>0</v>
      </c>
      <c r="H51">
        <v>0</v>
      </c>
      <c r="I51">
        <f t="shared" si="0"/>
        <v>0</v>
      </c>
      <c r="J51" s="3">
        <f>IFERROR(VLOOKUP(A51,工作表2!$B$1:$C$12,2,TRUE),0)</f>
        <v>0</v>
      </c>
      <c r="K51" s="3">
        <f>IFERROR(VLOOKUP(I51,工作表2!$B$1:$C$12,2,TRUE),0)</f>
        <v>0</v>
      </c>
      <c r="L51">
        <f t="shared" si="1"/>
        <v>0</v>
      </c>
      <c r="M51">
        <f t="shared" si="2"/>
        <v>0</v>
      </c>
    </row>
    <row r="52" spans="1:13" x14ac:dyDescent="0.25">
      <c r="A52">
        <v>717760</v>
      </c>
      <c r="B52">
        <v>13</v>
      </c>
      <c r="C52">
        <v>228</v>
      </c>
      <c r="D52" t="s">
        <v>15</v>
      </c>
      <c r="E52" s="1">
        <v>44256</v>
      </c>
      <c r="F52" t="s">
        <v>33</v>
      </c>
      <c r="G52">
        <v>0</v>
      </c>
      <c r="H52">
        <v>0</v>
      </c>
      <c r="I52">
        <f t="shared" si="0"/>
        <v>717760</v>
      </c>
      <c r="J52" s="3">
        <f>IFERROR(VLOOKUP(A52,工作表2!$B$1:$C$12,2,TRUE),0)</f>
        <v>3.5000000000000003E-2</v>
      </c>
      <c r="K52" s="3">
        <f>IFERROR(VLOOKUP(I52,工作表2!$B$1:$C$12,2,TRUE),0)</f>
        <v>3.5000000000000003E-2</v>
      </c>
      <c r="L52">
        <f t="shared" si="1"/>
        <v>0</v>
      </c>
      <c r="M52">
        <f t="shared" si="2"/>
        <v>0</v>
      </c>
    </row>
    <row r="53" spans="1:13" x14ac:dyDescent="0.25">
      <c r="A53">
        <v>697862</v>
      </c>
      <c r="B53">
        <v>12</v>
      </c>
      <c r="C53">
        <v>228</v>
      </c>
      <c r="D53" t="s">
        <v>15</v>
      </c>
      <c r="E53" s="1">
        <v>44287</v>
      </c>
      <c r="F53" t="s">
        <v>33</v>
      </c>
      <c r="G53">
        <v>38424</v>
      </c>
      <c r="H53">
        <v>2</v>
      </c>
      <c r="I53">
        <f t="shared" si="0"/>
        <v>659438</v>
      </c>
      <c r="J53" s="3">
        <f>IFERROR(VLOOKUP(A53,工作表2!$B$1:$C$12,2,TRUE),0)</f>
        <v>0.03</v>
      </c>
      <c r="K53" s="3">
        <f>IFERROR(VLOOKUP(I53,工作表2!$B$1:$C$12,2,TRUE),0)</f>
        <v>0.03</v>
      </c>
      <c r="L53">
        <f t="shared" si="1"/>
        <v>0</v>
      </c>
      <c r="M53">
        <f t="shared" si="2"/>
        <v>1152.72</v>
      </c>
    </row>
    <row r="54" spans="1:13" x14ac:dyDescent="0.25">
      <c r="A54">
        <v>1067129</v>
      </c>
      <c r="B54">
        <v>15.4</v>
      </c>
      <c r="C54">
        <v>22880</v>
      </c>
      <c r="D54" t="s">
        <v>28</v>
      </c>
      <c r="E54" s="1">
        <v>44256</v>
      </c>
      <c r="F54" t="s">
        <v>34</v>
      </c>
      <c r="G54">
        <v>54599</v>
      </c>
      <c r="H54">
        <v>2</v>
      </c>
      <c r="I54">
        <f t="shared" si="0"/>
        <v>1012530</v>
      </c>
      <c r="J54" s="3">
        <f>IFERROR(VLOOKUP(A54,工作表2!$B$1:$C$12,2,TRUE),0)</f>
        <v>5.3999999999999999E-2</v>
      </c>
      <c r="K54" s="3">
        <f>IFERROR(VLOOKUP(I54,工作表2!$B$1:$C$12,2,TRUE),0)</f>
        <v>5.3999999999999999E-2</v>
      </c>
      <c r="L54">
        <f t="shared" si="1"/>
        <v>0</v>
      </c>
      <c r="M54">
        <f t="shared" si="2"/>
        <v>2948.346</v>
      </c>
    </row>
    <row r="55" spans="1:13" x14ac:dyDescent="0.25">
      <c r="A55">
        <v>1088000</v>
      </c>
      <c r="B55">
        <v>13.5</v>
      </c>
      <c r="C55">
        <v>22880</v>
      </c>
      <c r="D55" t="s">
        <v>28</v>
      </c>
      <c r="E55" s="1">
        <v>44378</v>
      </c>
      <c r="F55" t="s">
        <v>34</v>
      </c>
      <c r="G55">
        <v>81000</v>
      </c>
      <c r="H55">
        <v>2</v>
      </c>
      <c r="I55">
        <f t="shared" si="0"/>
        <v>1007000</v>
      </c>
      <c r="J55" s="3">
        <f>IFERROR(VLOOKUP(A55,工作表2!$B$1:$C$12,2,TRUE),0)</f>
        <v>5.3999999999999999E-2</v>
      </c>
      <c r="K55" s="3">
        <f>IFERROR(VLOOKUP(I55,工作表2!$B$1:$C$12,2,TRUE),0)</f>
        <v>5.3999999999999999E-2</v>
      </c>
      <c r="L55">
        <f t="shared" si="1"/>
        <v>0</v>
      </c>
      <c r="M55">
        <f t="shared" si="2"/>
        <v>4374</v>
      </c>
    </row>
    <row r="56" spans="1:13" x14ac:dyDescent="0.25">
      <c r="A56">
        <v>1039788</v>
      </c>
      <c r="B56">
        <v>15</v>
      </c>
      <c r="C56">
        <v>23178</v>
      </c>
      <c r="D56" t="s">
        <v>35</v>
      </c>
      <c r="E56" s="1">
        <v>44256</v>
      </c>
      <c r="F56" t="s">
        <v>36</v>
      </c>
      <c r="G56">
        <v>0</v>
      </c>
      <c r="H56">
        <v>0</v>
      </c>
      <c r="I56">
        <f t="shared" si="0"/>
        <v>1039788</v>
      </c>
      <c r="J56" s="3">
        <f>IFERROR(VLOOKUP(A56,工作表2!$B$1:$C$12,2,TRUE),0)</f>
        <v>5.3999999999999999E-2</v>
      </c>
      <c r="K56" s="3">
        <f>IFERROR(VLOOKUP(I56,工作表2!$B$1:$C$12,2,TRUE),0)</f>
        <v>5.3999999999999999E-2</v>
      </c>
      <c r="L56">
        <f t="shared" si="1"/>
        <v>0</v>
      </c>
      <c r="M56">
        <f t="shared" si="2"/>
        <v>0</v>
      </c>
    </row>
    <row r="57" spans="1:13" x14ac:dyDescent="0.25">
      <c r="A57">
        <v>1103968</v>
      </c>
      <c r="B57">
        <v>14.8</v>
      </c>
      <c r="C57">
        <v>23178</v>
      </c>
      <c r="D57" t="s">
        <v>35</v>
      </c>
      <c r="E57" s="1">
        <v>44317</v>
      </c>
      <c r="F57" t="s">
        <v>36</v>
      </c>
      <c r="G57">
        <v>0</v>
      </c>
      <c r="H57">
        <v>0</v>
      </c>
      <c r="I57">
        <f t="shared" si="0"/>
        <v>1103968</v>
      </c>
      <c r="J57" s="3">
        <f>IFERROR(VLOOKUP(A57,工作表2!$B$1:$C$12,2,TRUE),0)</f>
        <v>0.06</v>
      </c>
      <c r="K57" s="3">
        <f>IFERROR(VLOOKUP(I57,工作表2!$B$1:$C$12,2,TRUE),0)</f>
        <v>0.06</v>
      </c>
      <c r="L57">
        <f t="shared" si="1"/>
        <v>0</v>
      </c>
      <c r="M57">
        <f t="shared" si="2"/>
        <v>0</v>
      </c>
    </row>
    <row r="58" spans="1:13" x14ac:dyDescent="0.25">
      <c r="A58">
        <v>1316289</v>
      </c>
      <c r="B58">
        <v>21.1</v>
      </c>
      <c r="C58">
        <v>23178</v>
      </c>
      <c r="D58" t="s">
        <v>35</v>
      </c>
      <c r="E58" s="1">
        <v>44378</v>
      </c>
      <c r="F58" t="s">
        <v>36</v>
      </c>
      <c r="G58">
        <v>20250</v>
      </c>
      <c r="H58">
        <v>0.5</v>
      </c>
      <c r="I58">
        <f t="shared" si="0"/>
        <v>1296039</v>
      </c>
      <c r="J58" s="3">
        <f>IFERROR(VLOOKUP(A58,工作表2!$B$1:$C$12,2,TRUE),0)</f>
        <v>7.1999999999999995E-2</v>
      </c>
      <c r="K58" s="3">
        <f>IFERROR(VLOOKUP(I58,工作表2!$B$1:$C$12,2,TRUE),0)</f>
        <v>6.6000000000000003E-2</v>
      </c>
      <c r="L58">
        <f t="shared" si="1"/>
        <v>7776.2339999999886</v>
      </c>
      <c r="M58">
        <f t="shared" si="2"/>
        <v>1458</v>
      </c>
    </row>
    <row r="59" spans="1:13" x14ac:dyDescent="0.25">
      <c r="A59">
        <v>971949</v>
      </c>
      <c r="B59">
        <v>13.5</v>
      </c>
      <c r="C59">
        <v>23882</v>
      </c>
      <c r="D59" t="s">
        <v>35</v>
      </c>
      <c r="E59" s="1">
        <v>44256</v>
      </c>
      <c r="F59" t="s">
        <v>37</v>
      </c>
      <c r="G59">
        <v>0</v>
      </c>
      <c r="H59">
        <v>0</v>
      </c>
      <c r="I59">
        <f t="shared" si="0"/>
        <v>971949</v>
      </c>
      <c r="J59" s="3">
        <f>IFERROR(VLOOKUP(A59,工作表2!$B$1:$C$12,2,TRUE),0)</f>
        <v>4.5999999999999999E-2</v>
      </c>
      <c r="K59" s="3">
        <f>IFERROR(VLOOKUP(I59,工作表2!$B$1:$C$12,2,TRUE),0)</f>
        <v>4.5999999999999999E-2</v>
      </c>
      <c r="L59">
        <f t="shared" si="1"/>
        <v>0</v>
      </c>
      <c r="M59">
        <f t="shared" si="2"/>
        <v>0</v>
      </c>
    </row>
    <row r="60" spans="1:13" x14ac:dyDescent="0.25">
      <c r="A60">
        <v>1330235</v>
      </c>
      <c r="B60">
        <v>18</v>
      </c>
      <c r="C60">
        <v>23882</v>
      </c>
      <c r="D60" t="s">
        <v>35</v>
      </c>
      <c r="E60" s="1">
        <v>44317</v>
      </c>
      <c r="F60" t="s">
        <v>37</v>
      </c>
      <c r="G60">
        <v>0</v>
      </c>
      <c r="H60">
        <v>0</v>
      </c>
      <c r="I60">
        <f t="shared" si="0"/>
        <v>1330235</v>
      </c>
      <c r="J60" s="3">
        <f>IFERROR(VLOOKUP(A60,工作表2!$B$1:$C$12,2,TRUE),0)</f>
        <v>7.1999999999999995E-2</v>
      </c>
      <c r="K60" s="3">
        <f>IFERROR(VLOOKUP(I60,工作表2!$B$1:$C$12,2,TRUE),0)</f>
        <v>7.1999999999999995E-2</v>
      </c>
      <c r="L60">
        <f t="shared" si="1"/>
        <v>0</v>
      </c>
      <c r="M60">
        <f t="shared" si="2"/>
        <v>0</v>
      </c>
    </row>
    <row r="61" spans="1:13" x14ac:dyDescent="0.25">
      <c r="A61">
        <v>1645774</v>
      </c>
      <c r="B61">
        <v>24.6</v>
      </c>
      <c r="C61">
        <v>23882</v>
      </c>
      <c r="D61" t="s">
        <v>35</v>
      </c>
      <c r="E61" s="1">
        <v>44348</v>
      </c>
      <c r="F61" t="s">
        <v>37</v>
      </c>
      <c r="G61">
        <v>23000</v>
      </c>
      <c r="H61">
        <v>1</v>
      </c>
      <c r="I61">
        <f t="shared" si="0"/>
        <v>1622774</v>
      </c>
      <c r="J61" s="3">
        <f>IFERROR(VLOOKUP(A61,工作表2!$B$1:$C$12,2,TRUE),0)</f>
        <v>7.8E-2</v>
      </c>
      <c r="K61" s="3">
        <f>IFERROR(VLOOKUP(I61,工作表2!$B$1:$C$12,2,TRUE),0)</f>
        <v>7.8E-2</v>
      </c>
      <c r="L61">
        <f t="shared" si="1"/>
        <v>0</v>
      </c>
      <c r="M61">
        <f t="shared" si="2"/>
        <v>1794</v>
      </c>
    </row>
    <row r="62" spans="1:13" x14ac:dyDescent="0.25">
      <c r="A62">
        <v>845775.5</v>
      </c>
      <c r="B62">
        <v>14</v>
      </c>
      <c r="C62">
        <v>23882</v>
      </c>
      <c r="D62" t="s">
        <v>35</v>
      </c>
      <c r="E62" s="1">
        <v>44378</v>
      </c>
      <c r="F62" t="s">
        <v>37</v>
      </c>
      <c r="G62">
        <v>0</v>
      </c>
      <c r="H62">
        <v>0</v>
      </c>
      <c r="I62">
        <f t="shared" si="0"/>
        <v>845775.5</v>
      </c>
      <c r="J62" s="3">
        <f>IFERROR(VLOOKUP(A62,工作表2!$B$1:$C$12,2,TRUE),0)</f>
        <v>0.04</v>
      </c>
      <c r="K62" s="3">
        <f>IFERROR(VLOOKUP(I62,工作表2!$B$1:$C$12,2,TRUE),0)</f>
        <v>0.04</v>
      </c>
      <c r="L62">
        <f t="shared" si="1"/>
        <v>0</v>
      </c>
      <c r="M62">
        <f t="shared" si="2"/>
        <v>0</v>
      </c>
    </row>
    <row r="63" spans="1:13" x14ac:dyDescent="0.25">
      <c r="A63">
        <v>918489.5</v>
      </c>
      <c r="B63">
        <v>13</v>
      </c>
      <c r="C63">
        <v>24093</v>
      </c>
      <c r="D63" t="s">
        <v>28</v>
      </c>
      <c r="E63" s="1">
        <v>44256</v>
      </c>
      <c r="F63" t="s">
        <v>38</v>
      </c>
      <c r="G63">
        <v>0</v>
      </c>
      <c r="H63">
        <v>0</v>
      </c>
      <c r="I63">
        <f t="shared" si="0"/>
        <v>918489.5</v>
      </c>
      <c r="J63" s="3">
        <f>IFERROR(VLOOKUP(A63,工作表2!$B$1:$C$12,2,TRUE),0)</f>
        <v>4.5999999999999999E-2</v>
      </c>
      <c r="K63" s="3">
        <f>IFERROR(VLOOKUP(I63,工作表2!$B$1:$C$12,2,TRUE),0)</f>
        <v>4.5999999999999999E-2</v>
      </c>
      <c r="L63">
        <f t="shared" si="1"/>
        <v>0</v>
      </c>
      <c r="M63">
        <f t="shared" si="2"/>
        <v>0</v>
      </c>
    </row>
    <row r="64" spans="1:13" x14ac:dyDescent="0.25">
      <c r="A64">
        <v>385899.5</v>
      </c>
      <c r="B64">
        <v>5.5</v>
      </c>
      <c r="C64">
        <v>24093</v>
      </c>
      <c r="D64" t="s">
        <v>28</v>
      </c>
      <c r="E64" s="1">
        <v>44317</v>
      </c>
      <c r="F64" t="s">
        <v>38</v>
      </c>
      <c r="G64">
        <v>0</v>
      </c>
      <c r="H64">
        <v>0</v>
      </c>
      <c r="I64">
        <f t="shared" si="0"/>
        <v>385899.5</v>
      </c>
      <c r="J64" s="3">
        <f>IFERROR(VLOOKUP(A64,工作表2!$B$1:$C$12,2,TRUE),0)</f>
        <v>1.4E-2</v>
      </c>
      <c r="K64" s="3">
        <f>IFERROR(VLOOKUP(I64,工作表2!$B$1:$C$12,2,TRUE),0)</f>
        <v>1.4E-2</v>
      </c>
      <c r="L64">
        <f t="shared" si="1"/>
        <v>0</v>
      </c>
      <c r="M64">
        <f t="shared" si="2"/>
        <v>0</v>
      </c>
    </row>
    <row r="65" spans="1:13" x14ac:dyDescent="0.25">
      <c r="A65">
        <v>563856</v>
      </c>
      <c r="B65">
        <v>12.4</v>
      </c>
      <c r="C65">
        <v>24679</v>
      </c>
      <c r="D65" t="s">
        <v>28</v>
      </c>
      <c r="E65" s="1">
        <v>44256</v>
      </c>
      <c r="F65" t="s">
        <v>39</v>
      </c>
      <c r="G65">
        <v>53050</v>
      </c>
      <c r="H65">
        <v>1.5</v>
      </c>
      <c r="I65">
        <f t="shared" si="0"/>
        <v>510806</v>
      </c>
      <c r="J65" s="3">
        <f>IFERROR(VLOOKUP(A65,工作表2!$B$1:$C$12,2,TRUE),0)</f>
        <v>2.5000000000000001E-2</v>
      </c>
      <c r="K65" s="3">
        <f>IFERROR(VLOOKUP(I65,工作表2!$B$1:$C$12,2,TRUE),0)</f>
        <v>2.5000000000000001E-2</v>
      </c>
      <c r="L65">
        <f t="shared" si="1"/>
        <v>0</v>
      </c>
      <c r="M65">
        <f t="shared" si="2"/>
        <v>1326.25</v>
      </c>
    </row>
    <row r="66" spans="1:13" x14ac:dyDescent="0.25">
      <c r="A66">
        <v>434349</v>
      </c>
      <c r="B66">
        <v>8</v>
      </c>
      <c r="C66">
        <v>24679</v>
      </c>
      <c r="D66" t="s">
        <v>28</v>
      </c>
      <c r="E66" s="1">
        <v>44287</v>
      </c>
      <c r="F66" t="s">
        <v>39</v>
      </c>
      <c r="G66">
        <v>0</v>
      </c>
      <c r="H66">
        <v>0</v>
      </c>
      <c r="I66">
        <f t="shared" si="0"/>
        <v>434349</v>
      </c>
      <c r="J66" s="3">
        <f>IFERROR(VLOOKUP(A66,工作表2!$B$1:$C$12,2,TRUE),0)</f>
        <v>1.7999999999999999E-2</v>
      </c>
      <c r="K66" s="3">
        <f>IFERROR(VLOOKUP(I66,工作表2!$B$1:$C$12,2,TRUE),0)</f>
        <v>1.7999999999999999E-2</v>
      </c>
      <c r="L66">
        <f t="shared" si="1"/>
        <v>0</v>
      </c>
      <c r="M66">
        <f t="shared" si="2"/>
        <v>0</v>
      </c>
    </row>
    <row r="67" spans="1:13" x14ac:dyDescent="0.25">
      <c r="A67">
        <v>1004844</v>
      </c>
      <c r="B67">
        <v>15.9</v>
      </c>
      <c r="C67">
        <v>24679</v>
      </c>
      <c r="D67" t="s">
        <v>28</v>
      </c>
      <c r="E67" s="1">
        <v>44317</v>
      </c>
      <c r="F67" t="s">
        <v>39</v>
      </c>
      <c r="G67">
        <v>94740</v>
      </c>
      <c r="H67">
        <v>2</v>
      </c>
      <c r="I67">
        <f t="shared" ref="I67:I130" si="3">A67-G67</f>
        <v>910104</v>
      </c>
      <c r="J67" s="3">
        <f>IFERROR(VLOOKUP(A67,工作表2!$B$1:$C$12,2,TRUE),0)</f>
        <v>5.3999999999999999E-2</v>
      </c>
      <c r="K67" s="3">
        <f>IFERROR(VLOOKUP(I67,工作表2!$B$1:$C$12,2,TRUE),0)</f>
        <v>4.5999999999999999E-2</v>
      </c>
      <c r="L67">
        <f t="shared" ref="L67:L130" si="4">I67*(J67-K67)</f>
        <v>7280.8320000000003</v>
      </c>
      <c r="M67">
        <f t="shared" ref="M67:M130" si="5">G67*J67</f>
        <v>5115.96</v>
      </c>
    </row>
    <row r="68" spans="1:13" x14ac:dyDescent="0.25">
      <c r="A68">
        <v>893795</v>
      </c>
      <c r="B68">
        <v>15.2</v>
      </c>
      <c r="C68">
        <v>24679</v>
      </c>
      <c r="D68" t="s">
        <v>28</v>
      </c>
      <c r="E68" s="1">
        <v>44348</v>
      </c>
      <c r="F68" t="s">
        <v>39</v>
      </c>
      <c r="G68">
        <v>40500</v>
      </c>
      <c r="H68">
        <v>1</v>
      </c>
      <c r="I68">
        <f t="shared" si="3"/>
        <v>853295</v>
      </c>
      <c r="J68" s="3">
        <f>IFERROR(VLOOKUP(A68,工作表2!$B$1:$C$12,2,TRUE),0)</f>
        <v>0.04</v>
      </c>
      <c r="K68" s="3">
        <f>IFERROR(VLOOKUP(I68,工作表2!$B$1:$C$12,2,TRUE),0)</f>
        <v>0.04</v>
      </c>
      <c r="L68">
        <f t="shared" si="4"/>
        <v>0</v>
      </c>
      <c r="M68">
        <f t="shared" si="5"/>
        <v>1620</v>
      </c>
    </row>
    <row r="69" spans="1:13" x14ac:dyDescent="0.25">
      <c r="A69">
        <v>1707707</v>
      </c>
      <c r="B69">
        <v>28.4</v>
      </c>
      <c r="C69">
        <v>24679</v>
      </c>
      <c r="D69" t="s">
        <v>28</v>
      </c>
      <c r="E69" s="1">
        <v>44378</v>
      </c>
      <c r="F69" t="s">
        <v>39</v>
      </c>
      <c r="G69">
        <v>367852</v>
      </c>
      <c r="H69">
        <v>6</v>
      </c>
      <c r="I69">
        <f t="shared" si="3"/>
        <v>1339855</v>
      </c>
      <c r="J69" s="3">
        <f>IFERROR(VLOOKUP(A69,工作表2!$B$1:$C$12,2,TRUE),0)</f>
        <v>7.8E-2</v>
      </c>
      <c r="K69" s="3">
        <f>IFERROR(VLOOKUP(I69,工作表2!$B$1:$C$12,2,TRUE),0)</f>
        <v>7.1999999999999995E-2</v>
      </c>
      <c r="L69">
        <f t="shared" si="4"/>
        <v>8039.1300000000074</v>
      </c>
      <c r="M69">
        <f t="shared" si="5"/>
        <v>28692.455999999998</v>
      </c>
    </row>
    <row r="70" spans="1:13" x14ac:dyDescent="0.25">
      <c r="A70">
        <v>753992.55</v>
      </c>
      <c r="B70">
        <v>13.85</v>
      </c>
      <c r="C70">
        <v>25161</v>
      </c>
      <c r="D70" t="s">
        <v>30</v>
      </c>
      <c r="E70" s="1">
        <v>44256</v>
      </c>
      <c r="F70" t="s">
        <v>40</v>
      </c>
      <c r="G70">
        <v>10800</v>
      </c>
      <c r="H70">
        <v>1</v>
      </c>
      <c r="I70">
        <f t="shared" si="3"/>
        <v>743192.55</v>
      </c>
      <c r="J70" s="3">
        <f>IFERROR(VLOOKUP(A70,工作表2!$B$1:$C$12,2,TRUE),0)</f>
        <v>3.5000000000000003E-2</v>
      </c>
      <c r="K70" s="3">
        <f>IFERROR(VLOOKUP(I70,工作表2!$B$1:$C$12,2,TRUE),0)</f>
        <v>3.5000000000000003E-2</v>
      </c>
      <c r="L70">
        <f t="shared" si="4"/>
        <v>0</v>
      </c>
      <c r="M70">
        <f t="shared" si="5"/>
        <v>378.00000000000006</v>
      </c>
    </row>
    <row r="71" spans="1:13" x14ac:dyDescent="0.25">
      <c r="A71">
        <v>1108052.1499999999</v>
      </c>
      <c r="B71">
        <v>21.5</v>
      </c>
      <c r="C71">
        <v>25161</v>
      </c>
      <c r="D71" t="s">
        <v>30</v>
      </c>
      <c r="E71" s="1">
        <v>44287</v>
      </c>
      <c r="F71" t="s">
        <v>40</v>
      </c>
      <c r="G71">
        <v>119500</v>
      </c>
      <c r="H71">
        <v>2.5</v>
      </c>
      <c r="I71">
        <f t="shared" si="3"/>
        <v>988552.14999999991</v>
      </c>
      <c r="J71" s="3">
        <f>IFERROR(VLOOKUP(A71,工作表2!$B$1:$C$12,2,TRUE),0)</f>
        <v>0.06</v>
      </c>
      <c r="K71" s="3">
        <f>IFERROR(VLOOKUP(I71,工作表2!$B$1:$C$12,2,TRUE),0)</f>
        <v>4.5999999999999999E-2</v>
      </c>
      <c r="L71">
        <f t="shared" si="4"/>
        <v>13839.730099999997</v>
      </c>
      <c r="M71">
        <f t="shared" si="5"/>
        <v>7170</v>
      </c>
    </row>
    <row r="72" spans="1:13" x14ac:dyDescent="0.25">
      <c r="A72">
        <v>775131.2</v>
      </c>
      <c r="B72">
        <v>11.1</v>
      </c>
      <c r="C72">
        <v>25161</v>
      </c>
      <c r="D72" t="s">
        <v>30</v>
      </c>
      <c r="E72" s="1">
        <v>44317</v>
      </c>
      <c r="F72" t="s">
        <v>40</v>
      </c>
      <c r="G72">
        <v>34500</v>
      </c>
      <c r="H72">
        <v>0.5</v>
      </c>
      <c r="I72">
        <f t="shared" si="3"/>
        <v>740631.2</v>
      </c>
      <c r="J72" s="3">
        <f>IFERROR(VLOOKUP(A72,工作表2!$B$1:$C$12,2,TRUE),0)</f>
        <v>3.5000000000000003E-2</v>
      </c>
      <c r="K72" s="3">
        <f>IFERROR(VLOOKUP(I72,工作表2!$B$1:$C$12,2,TRUE),0)</f>
        <v>3.5000000000000003E-2</v>
      </c>
      <c r="L72">
        <f t="shared" si="4"/>
        <v>0</v>
      </c>
      <c r="M72">
        <f t="shared" si="5"/>
        <v>1207.5000000000002</v>
      </c>
    </row>
    <row r="73" spans="1:13" x14ac:dyDescent="0.25">
      <c r="A73">
        <v>1233963.3</v>
      </c>
      <c r="B73">
        <v>28.15</v>
      </c>
      <c r="C73">
        <v>25161</v>
      </c>
      <c r="D73" t="s">
        <v>30</v>
      </c>
      <c r="E73" s="1">
        <v>44348</v>
      </c>
      <c r="F73" t="s">
        <v>40</v>
      </c>
      <c r="G73">
        <v>22400</v>
      </c>
      <c r="H73">
        <v>0.5</v>
      </c>
      <c r="I73">
        <f t="shared" si="3"/>
        <v>1211563.3</v>
      </c>
      <c r="J73" s="3">
        <f>IFERROR(VLOOKUP(A73,工作表2!$B$1:$C$12,2,TRUE),0)</f>
        <v>6.6000000000000003E-2</v>
      </c>
      <c r="K73" s="3">
        <f>IFERROR(VLOOKUP(I73,工作表2!$B$1:$C$12,2,TRUE),0)</f>
        <v>6.6000000000000003E-2</v>
      </c>
      <c r="L73">
        <f t="shared" si="4"/>
        <v>0</v>
      </c>
      <c r="M73">
        <f t="shared" si="5"/>
        <v>1478.4</v>
      </c>
    </row>
    <row r="74" spans="1:13" x14ac:dyDescent="0.25">
      <c r="A74">
        <v>1277879.1499999999</v>
      </c>
      <c r="B74">
        <v>20.75</v>
      </c>
      <c r="C74">
        <v>25161</v>
      </c>
      <c r="D74" t="s">
        <v>30</v>
      </c>
      <c r="E74" s="1">
        <v>44378</v>
      </c>
      <c r="F74" t="s">
        <v>40</v>
      </c>
      <c r="G74">
        <v>65800</v>
      </c>
      <c r="H74">
        <v>2</v>
      </c>
      <c r="I74">
        <f t="shared" si="3"/>
        <v>1212079.1499999999</v>
      </c>
      <c r="J74" s="3">
        <f>IFERROR(VLOOKUP(A74,工作表2!$B$1:$C$12,2,TRUE),0)</f>
        <v>6.6000000000000003E-2</v>
      </c>
      <c r="K74" s="3">
        <f>IFERROR(VLOOKUP(I74,工作表2!$B$1:$C$12,2,TRUE),0)</f>
        <v>6.6000000000000003E-2</v>
      </c>
      <c r="L74">
        <f t="shared" si="4"/>
        <v>0</v>
      </c>
      <c r="M74">
        <f t="shared" si="5"/>
        <v>4342.8</v>
      </c>
    </row>
    <row r="75" spans="1:13" x14ac:dyDescent="0.25">
      <c r="A75">
        <v>1328840</v>
      </c>
      <c r="B75">
        <v>15.2</v>
      </c>
      <c r="C75">
        <v>25424</v>
      </c>
      <c r="D75" t="s">
        <v>35</v>
      </c>
      <c r="E75" s="1">
        <v>44287</v>
      </c>
      <c r="F75" t="s">
        <v>41</v>
      </c>
      <c r="G75">
        <v>25900</v>
      </c>
      <c r="H75">
        <v>0.5</v>
      </c>
      <c r="I75">
        <f t="shared" si="3"/>
        <v>1302940</v>
      </c>
      <c r="J75" s="3">
        <f>IFERROR(VLOOKUP(A75,工作表2!$B$1:$C$12,2,TRUE),0)</f>
        <v>7.1999999999999995E-2</v>
      </c>
      <c r="K75" s="3">
        <f>IFERROR(VLOOKUP(I75,工作表2!$B$1:$C$12,2,TRUE),0)</f>
        <v>7.1999999999999995E-2</v>
      </c>
      <c r="L75">
        <f t="shared" si="4"/>
        <v>0</v>
      </c>
      <c r="M75">
        <f t="shared" si="5"/>
        <v>1864.8</v>
      </c>
    </row>
    <row r="76" spans="1:13" x14ac:dyDescent="0.25">
      <c r="A76">
        <v>1752180</v>
      </c>
      <c r="B76">
        <v>21</v>
      </c>
      <c r="C76">
        <v>25424</v>
      </c>
      <c r="D76" t="s">
        <v>35</v>
      </c>
      <c r="E76" s="1">
        <v>44317</v>
      </c>
      <c r="F76" t="s">
        <v>41</v>
      </c>
      <c r="G76">
        <v>0</v>
      </c>
      <c r="H76">
        <v>0</v>
      </c>
      <c r="I76">
        <f t="shared" si="3"/>
        <v>1752180</v>
      </c>
      <c r="J76" s="3">
        <f>IFERROR(VLOOKUP(A76,工作表2!$B$1:$C$12,2,TRUE),0)</f>
        <v>7.8E-2</v>
      </c>
      <c r="K76" s="3">
        <f>IFERROR(VLOOKUP(I76,工作表2!$B$1:$C$12,2,TRUE),0)</f>
        <v>7.8E-2</v>
      </c>
      <c r="L76">
        <f t="shared" si="4"/>
        <v>0</v>
      </c>
      <c r="M76">
        <f t="shared" si="5"/>
        <v>0</v>
      </c>
    </row>
    <row r="77" spans="1:13" x14ac:dyDescent="0.25">
      <c r="A77">
        <v>2207830.5</v>
      </c>
      <c r="B77">
        <v>26.4</v>
      </c>
      <c r="C77">
        <v>25424</v>
      </c>
      <c r="D77" t="s">
        <v>35</v>
      </c>
      <c r="E77" s="1">
        <v>44348</v>
      </c>
      <c r="F77" t="s">
        <v>41</v>
      </c>
      <c r="G77">
        <v>0</v>
      </c>
      <c r="H77">
        <v>0</v>
      </c>
      <c r="I77">
        <f t="shared" si="3"/>
        <v>2207830.5</v>
      </c>
      <c r="J77" s="3">
        <f>IFERROR(VLOOKUP(A77,工作表2!$B$1:$C$12,2,TRUE),0)</f>
        <v>7.8E-2</v>
      </c>
      <c r="K77" s="3">
        <f>IFERROR(VLOOKUP(I77,工作表2!$B$1:$C$12,2,TRUE),0)</f>
        <v>7.8E-2</v>
      </c>
      <c r="L77">
        <f t="shared" si="4"/>
        <v>0</v>
      </c>
      <c r="M77">
        <f t="shared" si="5"/>
        <v>0</v>
      </c>
    </row>
    <row r="78" spans="1:13" x14ac:dyDescent="0.25">
      <c r="A78">
        <v>1465465.5</v>
      </c>
      <c r="B78">
        <v>19.899999999999999</v>
      </c>
      <c r="C78">
        <v>25424</v>
      </c>
      <c r="D78" t="s">
        <v>35</v>
      </c>
      <c r="E78" s="1">
        <v>44378</v>
      </c>
      <c r="F78" t="s">
        <v>41</v>
      </c>
      <c r="G78">
        <v>0</v>
      </c>
      <c r="H78">
        <v>0</v>
      </c>
      <c r="I78">
        <f t="shared" si="3"/>
        <v>1465465.5</v>
      </c>
      <c r="J78" s="3">
        <f>IFERROR(VLOOKUP(A78,工作表2!$B$1:$C$12,2,TRUE),0)</f>
        <v>7.8E-2</v>
      </c>
      <c r="K78" s="3">
        <f>IFERROR(VLOOKUP(I78,工作表2!$B$1:$C$12,2,TRUE),0)</f>
        <v>7.8E-2</v>
      </c>
      <c r="L78">
        <f t="shared" si="4"/>
        <v>0</v>
      </c>
      <c r="M78">
        <f t="shared" si="5"/>
        <v>0</v>
      </c>
    </row>
    <row r="79" spans="1:13" x14ac:dyDescent="0.25">
      <c r="A79">
        <v>890506.2</v>
      </c>
      <c r="B79">
        <v>12.1</v>
      </c>
      <c r="C79">
        <v>26097</v>
      </c>
      <c r="D79" t="s">
        <v>8</v>
      </c>
      <c r="E79" s="1">
        <v>44287</v>
      </c>
      <c r="F79" t="s">
        <v>42</v>
      </c>
      <c r="G79">
        <v>0</v>
      </c>
      <c r="H79">
        <v>0</v>
      </c>
      <c r="I79">
        <f t="shared" si="3"/>
        <v>890506.2</v>
      </c>
      <c r="J79" s="3">
        <f>IFERROR(VLOOKUP(A79,工作表2!$B$1:$C$12,2,TRUE),0)</f>
        <v>0.04</v>
      </c>
      <c r="K79" s="3">
        <f>IFERROR(VLOOKUP(I79,工作表2!$B$1:$C$12,2,TRUE),0)</f>
        <v>0.04</v>
      </c>
      <c r="L79">
        <f t="shared" si="4"/>
        <v>0</v>
      </c>
      <c r="M79">
        <f t="shared" si="5"/>
        <v>0</v>
      </c>
    </row>
    <row r="80" spans="1:13" x14ac:dyDescent="0.25">
      <c r="A80">
        <v>352398</v>
      </c>
      <c r="B80">
        <v>5.5</v>
      </c>
      <c r="C80">
        <v>26097</v>
      </c>
      <c r="D80" t="s">
        <v>8</v>
      </c>
      <c r="E80" s="1">
        <v>44348</v>
      </c>
      <c r="F80" t="s">
        <v>42</v>
      </c>
      <c r="G80">
        <v>0</v>
      </c>
      <c r="H80">
        <v>0</v>
      </c>
      <c r="I80">
        <f t="shared" si="3"/>
        <v>352398</v>
      </c>
      <c r="J80" s="3">
        <f>IFERROR(VLOOKUP(A80,工作表2!$B$1:$C$12,2,TRUE),0)</f>
        <v>1.4E-2</v>
      </c>
      <c r="K80" s="3">
        <f>IFERROR(VLOOKUP(I80,工作表2!$B$1:$C$12,2,TRUE),0)</f>
        <v>1.4E-2</v>
      </c>
      <c r="L80">
        <f t="shared" si="4"/>
        <v>0</v>
      </c>
      <c r="M80">
        <f t="shared" si="5"/>
        <v>0</v>
      </c>
    </row>
    <row r="81" spans="1:13" x14ac:dyDescent="0.25">
      <c r="A81">
        <v>444916</v>
      </c>
      <c r="B81">
        <v>7</v>
      </c>
      <c r="C81">
        <v>26097</v>
      </c>
      <c r="D81" t="s">
        <v>8</v>
      </c>
      <c r="E81" s="1">
        <v>44378</v>
      </c>
      <c r="F81" t="s">
        <v>42</v>
      </c>
      <c r="G81">
        <v>67950</v>
      </c>
      <c r="H81">
        <v>1.5</v>
      </c>
      <c r="I81">
        <f t="shared" si="3"/>
        <v>376966</v>
      </c>
      <c r="J81" s="3">
        <f>IFERROR(VLOOKUP(A81,工作表2!$B$1:$C$12,2,TRUE),0)</f>
        <v>1.7999999999999999E-2</v>
      </c>
      <c r="K81" s="3">
        <f>IFERROR(VLOOKUP(I81,工作表2!$B$1:$C$12,2,TRUE),0)</f>
        <v>1.4E-2</v>
      </c>
      <c r="L81">
        <f t="shared" si="4"/>
        <v>1507.8639999999994</v>
      </c>
      <c r="M81">
        <f t="shared" si="5"/>
        <v>1223.0999999999999</v>
      </c>
    </row>
    <row r="82" spans="1:13" x14ac:dyDescent="0.25">
      <c r="A82">
        <v>1065855</v>
      </c>
      <c r="B82">
        <v>14.4</v>
      </c>
      <c r="C82">
        <v>27100</v>
      </c>
      <c r="D82" t="s">
        <v>43</v>
      </c>
      <c r="E82" s="1">
        <v>44256</v>
      </c>
      <c r="F82" t="s">
        <v>44</v>
      </c>
      <c r="G82">
        <v>0</v>
      </c>
      <c r="H82">
        <v>0</v>
      </c>
      <c r="I82">
        <f t="shared" si="3"/>
        <v>1065855</v>
      </c>
      <c r="J82" s="3">
        <f>IFERROR(VLOOKUP(A82,工作表2!$B$1:$C$12,2,TRUE),0)</f>
        <v>5.3999999999999999E-2</v>
      </c>
      <c r="K82" s="3">
        <f>IFERROR(VLOOKUP(I82,工作表2!$B$1:$C$12,2,TRUE),0)</f>
        <v>5.3999999999999999E-2</v>
      </c>
      <c r="L82">
        <f t="shared" si="4"/>
        <v>0</v>
      </c>
      <c r="M82">
        <f t="shared" si="5"/>
        <v>0</v>
      </c>
    </row>
    <row r="83" spans="1:13" x14ac:dyDescent="0.25">
      <c r="A83">
        <v>838322</v>
      </c>
      <c r="B83">
        <v>13</v>
      </c>
      <c r="C83">
        <v>27100</v>
      </c>
      <c r="D83" t="s">
        <v>43</v>
      </c>
      <c r="E83" s="1">
        <v>44287</v>
      </c>
      <c r="F83" t="s">
        <v>44</v>
      </c>
      <c r="G83">
        <v>75250</v>
      </c>
      <c r="H83">
        <v>2.5</v>
      </c>
      <c r="I83">
        <f t="shared" si="3"/>
        <v>763072</v>
      </c>
      <c r="J83" s="3">
        <f>IFERROR(VLOOKUP(A83,工作表2!$B$1:$C$12,2,TRUE),0)</f>
        <v>0.04</v>
      </c>
      <c r="K83" s="3">
        <f>IFERROR(VLOOKUP(I83,工作表2!$B$1:$C$12,2,TRUE),0)</f>
        <v>3.5000000000000003E-2</v>
      </c>
      <c r="L83">
        <f t="shared" si="4"/>
        <v>3815.3599999999983</v>
      </c>
      <c r="M83">
        <f t="shared" si="5"/>
        <v>3010</v>
      </c>
    </row>
    <row r="84" spans="1:13" x14ac:dyDescent="0.25">
      <c r="A84">
        <v>952622.2</v>
      </c>
      <c r="B84">
        <v>15.9</v>
      </c>
      <c r="C84">
        <v>27100</v>
      </c>
      <c r="D84" t="s">
        <v>43</v>
      </c>
      <c r="E84" s="1">
        <v>44317</v>
      </c>
      <c r="F84" t="s">
        <v>44</v>
      </c>
      <c r="G84">
        <v>36600</v>
      </c>
      <c r="H84">
        <v>3</v>
      </c>
      <c r="I84">
        <f t="shared" si="3"/>
        <v>916022.2</v>
      </c>
      <c r="J84" s="3">
        <f>IFERROR(VLOOKUP(A84,工作表2!$B$1:$C$12,2,TRUE),0)</f>
        <v>4.5999999999999999E-2</v>
      </c>
      <c r="K84" s="3">
        <f>IFERROR(VLOOKUP(I84,工作表2!$B$1:$C$12,2,TRUE),0)</f>
        <v>4.5999999999999999E-2</v>
      </c>
      <c r="L84">
        <f t="shared" si="4"/>
        <v>0</v>
      </c>
      <c r="M84">
        <f t="shared" si="5"/>
        <v>1683.6</v>
      </c>
    </row>
    <row r="85" spans="1:13" x14ac:dyDescent="0.25">
      <c r="A85">
        <v>982380</v>
      </c>
      <c r="B85">
        <v>17.2</v>
      </c>
      <c r="C85">
        <v>27100</v>
      </c>
      <c r="D85" t="s">
        <v>43</v>
      </c>
      <c r="E85" s="1">
        <v>44348</v>
      </c>
      <c r="F85" t="s">
        <v>44</v>
      </c>
      <c r="G85">
        <v>30550</v>
      </c>
      <c r="H85">
        <v>1</v>
      </c>
      <c r="I85">
        <f t="shared" si="3"/>
        <v>951830</v>
      </c>
      <c r="J85" s="3">
        <f>IFERROR(VLOOKUP(A85,工作表2!$B$1:$C$12,2,TRUE),0)</f>
        <v>4.5999999999999999E-2</v>
      </c>
      <c r="K85" s="3">
        <f>IFERROR(VLOOKUP(I85,工作表2!$B$1:$C$12,2,TRUE),0)</f>
        <v>4.5999999999999999E-2</v>
      </c>
      <c r="L85">
        <f t="shared" si="4"/>
        <v>0</v>
      </c>
      <c r="M85">
        <f t="shared" si="5"/>
        <v>1405.3</v>
      </c>
    </row>
    <row r="86" spans="1:13" x14ac:dyDescent="0.25">
      <c r="A86">
        <v>455572.5</v>
      </c>
      <c r="B86">
        <v>11</v>
      </c>
      <c r="C86">
        <v>27100</v>
      </c>
      <c r="D86" t="s">
        <v>43</v>
      </c>
      <c r="E86" s="1">
        <v>44378</v>
      </c>
      <c r="F86" t="s">
        <v>44</v>
      </c>
      <c r="G86">
        <v>31000</v>
      </c>
      <c r="H86">
        <v>2</v>
      </c>
      <c r="I86">
        <f t="shared" si="3"/>
        <v>424572.5</v>
      </c>
      <c r="J86" s="3">
        <f>IFERROR(VLOOKUP(A86,工作表2!$B$1:$C$12,2,TRUE),0)</f>
        <v>1.7999999999999999E-2</v>
      </c>
      <c r="K86" s="3">
        <f>IFERROR(VLOOKUP(I86,工作表2!$B$1:$C$12,2,TRUE),0)</f>
        <v>1.7999999999999999E-2</v>
      </c>
      <c r="L86">
        <f t="shared" si="4"/>
        <v>0</v>
      </c>
      <c r="M86">
        <f t="shared" si="5"/>
        <v>558</v>
      </c>
    </row>
    <row r="87" spans="1:13" x14ac:dyDescent="0.25">
      <c r="A87">
        <v>991634</v>
      </c>
      <c r="B87">
        <v>14.25</v>
      </c>
      <c r="C87">
        <v>27241</v>
      </c>
      <c r="D87" t="s">
        <v>35</v>
      </c>
      <c r="E87" s="1">
        <v>44256</v>
      </c>
      <c r="F87" t="s">
        <v>45</v>
      </c>
      <c r="G87">
        <v>71300</v>
      </c>
      <c r="H87">
        <v>2</v>
      </c>
      <c r="I87">
        <f t="shared" si="3"/>
        <v>920334</v>
      </c>
      <c r="J87" s="3">
        <f>IFERROR(VLOOKUP(A87,工作表2!$B$1:$C$12,2,TRUE),0)</f>
        <v>4.5999999999999999E-2</v>
      </c>
      <c r="K87" s="3">
        <f>IFERROR(VLOOKUP(I87,工作表2!$B$1:$C$12,2,TRUE),0)</f>
        <v>4.5999999999999999E-2</v>
      </c>
      <c r="L87">
        <f t="shared" si="4"/>
        <v>0</v>
      </c>
      <c r="M87">
        <f t="shared" si="5"/>
        <v>3279.7999999999997</v>
      </c>
    </row>
    <row r="88" spans="1:13" x14ac:dyDescent="0.25">
      <c r="A88">
        <v>506049</v>
      </c>
      <c r="B88">
        <v>7.2</v>
      </c>
      <c r="C88">
        <v>27241</v>
      </c>
      <c r="D88" t="s">
        <v>35</v>
      </c>
      <c r="E88" s="1">
        <v>44287</v>
      </c>
      <c r="F88" t="s">
        <v>45</v>
      </c>
      <c r="G88">
        <v>91850</v>
      </c>
      <c r="H88">
        <v>1.7</v>
      </c>
      <c r="I88">
        <f t="shared" si="3"/>
        <v>414199</v>
      </c>
      <c r="J88" s="3">
        <f>IFERROR(VLOOKUP(A88,工作表2!$B$1:$C$12,2,TRUE),0)</f>
        <v>2.5000000000000001E-2</v>
      </c>
      <c r="K88" s="3">
        <f>IFERROR(VLOOKUP(I88,工作表2!$B$1:$C$12,2,TRUE),0)</f>
        <v>1.7999999999999999E-2</v>
      </c>
      <c r="L88">
        <f t="shared" si="4"/>
        <v>2899.3930000000009</v>
      </c>
      <c r="M88">
        <f t="shared" si="5"/>
        <v>2296.25</v>
      </c>
    </row>
    <row r="89" spans="1:13" x14ac:dyDescent="0.25">
      <c r="A89">
        <v>674956</v>
      </c>
      <c r="B89">
        <v>11.4</v>
      </c>
      <c r="C89">
        <v>27241</v>
      </c>
      <c r="D89" t="s">
        <v>35</v>
      </c>
      <c r="E89" s="1">
        <v>44317</v>
      </c>
      <c r="F89" t="s">
        <v>45</v>
      </c>
      <c r="G89">
        <v>160100</v>
      </c>
      <c r="H89">
        <v>3</v>
      </c>
      <c r="I89">
        <f t="shared" si="3"/>
        <v>514856</v>
      </c>
      <c r="J89" s="3">
        <f>IFERROR(VLOOKUP(A89,工作表2!$B$1:$C$12,2,TRUE),0)</f>
        <v>0.03</v>
      </c>
      <c r="K89" s="3">
        <f>IFERROR(VLOOKUP(I89,工作表2!$B$1:$C$12,2,TRUE),0)</f>
        <v>2.5000000000000001E-2</v>
      </c>
      <c r="L89">
        <f t="shared" si="4"/>
        <v>2574.2799999999988</v>
      </c>
      <c r="M89">
        <f t="shared" si="5"/>
        <v>4803</v>
      </c>
    </row>
    <row r="90" spans="1:13" x14ac:dyDescent="0.25">
      <c r="A90">
        <v>1003687.2</v>
      </c>
      <c r="B90">
        <v>14.9</v>
      </c>
      <c r="C90">
        <v>27241</v>
      </c>
      <c r="D90" t="s">
        <v>35</v>
      </c>
      <c r="E90" s="1">
        <v>44348</v>
      </c>
      <c r="F90" t="s">
        <v>45</v>
      </c>
      <c r="G90">
        <v>0</v>
      </c>
      <c r="H90">
        <v>0</v>
      </c>
      <c r="I90">
        <f t="shared" si="3"/>
        <v>1003687.2</v>
      </c>
      <c r="J90" s="3">
        <f>IFERROR(VLOOKUP(A90,工作表2!$B$1:$C$12,2,TRUE),0)</f>
        <v>5.3999999999999999E-2</v>
      </c>
      <c r="K90" s="3">
        <f>IFERROR(VLOOKUP(I90,工作表2!$B$1:$C$12,2,TRUE),0)</f>
        <v>5.3999999999999999E-2</v>
      </c>
      <c r="L90">
        <f t="shared" si="4"/>
        <v>0</v>
      </c>
      <c r="M90">
        <f t="shared" si="5"/>
        <v>0</v>
      </c>
    </row>
    <row r="91" spans="1:13" x14ac:dyDescent="0.25">
      <c r="A91">
        <v>824096.5</v>
      </c>
      <c r="B91">
        <v>14.5</v>
      </c>
      <c r="C91">
        <v>27241</v>
      </c>
      <c r="D91" t="s">
        <v>35</v>
      </c>
      <c r="E91" s="1">
        <v>44378</v>
      </c>
      <c r="F91" t="s">
        <v>45</v>
      </c>
      <c r="G91">
        <v>61700</v>
      </c>
      <c r="H91">
        <v>1</v>
      </c>
      <c r="I91">
        <f t="shared" si="3"/>
        <v>762396.5</v>
      </c>
      <c r="J91" s="3">
        <f>IFERROR(VLOOKUP(A91,工作表2!$B$1:$C$12,2,TRUE),0)</f>
        <v>0.04</v>
      </c>
      <c r="K91" s="3">
        <f>IFERROR(VLOOKUP(I91,工作表2!$B$1:$C$12,2,TRUE),0)</f>
        <v>3.5000000000000003E-2</v>
      </c>
      <c r="L91">
        <f t="shared" si="4"/>
        <v>3811.9824999999983</v>
      </c>
      <c r="M91">
        <f t="shared" si="5"/>
        <v>2468</v>
      </c>
    </row>
    <row r="92" spans="1:13" x14ac:dyDescent="0.25">
      <c r="A92">
        <v>350210.4</v>
      </c>
      <c r="B92">
        <v>5.2</v>
      </c>
      <c r="C92">
        <v>27304</v>
      </c>
      <c r="D92" t="s">
        <v>25</v>
      </c>
      <c r="E92" s="1">
        <v>44287</v>
      </c>
      <c r="F92" t="s">
        <v>46</v>
      </c>
      <c r="G92">
        <v>0</v>
      </c>
      <c r="H92">
        <v>0</v>
      </c>
      <c r="I92">
        <f t="shared" si="3"/>
        <v>350210.4</v>
      </c>
      <c r="J92" s="3">
        <f>IFERROR(VLOOKUP(A92,工作表2!$B$1:$C$12,2,TRUE),0)</f>
        <v>1.4E-2</v>
      </c>
      <c r="K92" s="3">
        <f>IFERROR(VLOOKUP(I92,工作表2!$B$1:$C$12,2,TRUE),0)</f>
        <v>1.4E-2</v>
      </c>
      <c r="L92">
        <f t="shared" si="4"/>
        <v>0</v>
      </c>
      <c r="M92">
        <f t="shared" si="5"/>
        <v>0</v>
      </c>
    </row>
    <row r="93" spans="1:13" x14ac:dyDescent="0.25">
      <c r="A93">
        <v>1127217</v>
      </c>
      <c r="B93">
        <v>15</v>
      </c>
      <c r="C93">
        <v>27304</v>
      </c>
      <c r="D93" t="s">
        <v>25</v>
      </c>
      <c r="E93" s="1">
        <v>44317</v>
      </c>
      <c r="F93" t="s">
        <v>46</v>
      </c>
      <c r="G93">
        <v>69000</v>
      </c>
      <c r="H93">
        <v>1</v>
      </c>
      <c r="I93">
        <f t="shared" si="3"/>
        <v>1058217</v>
      </c>
      <c r="J93" s="3">
        <f>IFERROR(VLOOKUP(A93,工作表2!$B$1:$C$12,2,TRUE),0)</f>
        <v>0.06</v>
      </c>
      <c r="K93" s="3">
        <f>IFERROR(VLOOKUP(I93,工作表2!$B$1:$C$12,2,TRUE),0)</f>
        <v>5.3999999999999999E-2</v>
      </c>
      <c r="L93">
        <f t="shared" si="4"/>
        <v>6349.3019999999979</v>
      </c>
      <c r="M93">
        <f t="shared" si="5"/>
        <v>4140</v>
      </c>
    </row>
    <row r="94" spans="1:13" x14ac:dyDescent="0.25">
      <c r="A94">
        <v>855816</v>
      </c>
      <c r="B94">
        <v>12.3</v>
      </c>
      <c r="C94">
        <v>27304</v>
      </c>
      <c r="D94" t="s">
        <v>25</v>
      </c>
      <c r="E94" s="1">
        <v>44348</v>
      </c>
      <c r="F94" t="s">
        <v>46</v>
      </c>
      <c r="G94">
        <v>12450</v>
      </c>
      <c r="H94">
        <v>0.3</v>
      </c>
      <c r="I94">
        <f t="shared" si="3"/>
        <v>843366</v>
      </c>
      <c r="J94" s="3">
        <f>IFERROR(VLOOKUP(A94,工作表2!$B$1:$C$12,2,TRUE),0)</f>
        <v>0.04</v>
      </c>
      <c r="K94" s="3">
        <f>IFERROR(VLOOKUP(I94,工作表2!$B$1:$C$12,2,TRUE),0)</f>
        <v>0.04</v>
      </c>
      <c r="L94">
        <f t="shared" si="4"/>
        <v>0</v>
      </c>
      <c r="M94">
        <f t="shared" si="5"/>
        <v>498</v>
      </c>
    </row>
    <row r="95" spans="1:13" x14ac:dyDescent="0.25">
      <c r="A95">
        <v>1151936</v>
      </c>
      <c r="B95">
        <v>15.2</v>
      </c>
      <c r="C95">
        <v>27304</v>
      </c>
      <c r="D95" t="s">
        <v>25</v>
      </c>
      <c r="E95" s="1">
        <v>44378</v>
      </c>
      <c r="F95" t="s">
        <v>46</v>
      </c>
      <c r="G95">
        <v>109520</v>
      </c>
      <c r="H95">
        <v>2.4</v>
      </c>
      <c r="I95">
        <f t="shared" si="3"/>
        <v>1042416</v>
      </c>
      <c r="J95" s="3">
        <f>IFERROR(VLOOKUP(A95,工作表2!$B$1:$C$12,2,TRUE),0)</f>
        <v>0.06</v>
      </c>
      <c r="K95" s="3">
        <f>IFERROR(VLOOKUP(I95,工作表2!$B$1:$C$12,2,TRUE),0)</f>
        <v>5.3999999999999999E-2</v>
      </c>
      <c r="L95">
        <f t="shared" si="4"/>
        <v>6254.4959999999983</v>
      </c>
      <c r="M95">
        <f t="shared" si="5"/>
        <v>6571.2</v>
      </c>
    </row>
    <row r="96" spans="1:13" x14ac:dyDescent="0.25">
      <c r="A96">
        <v>904914</v>
      </c>
      <c r="B96">
        <v>14.5</v>
      </c>
      <c r="C96">
        <v>27672</v>
      </c>
      <c r="D96" t="s">
        <v>25</v>
      </c>
      <c r="E96" s="1">
        <v>44256</v>
      </c>
      <c r="F96" t="s">
        <v>47</v>
      </c>
      <c r="G96">
        <v>0</v>
      </c>
      <c r="H96">
        <v>0</v>
      </c>
      <c r="I96">
        <f t="shared" si="3"/>
        <v>904914</v>
      </c>
      <c r="J96" s="3">
        <f>IFERROR(VLOOKUP(A96,工作表2!$B$1:$C$12,2,TRUE),0)</f>
        <v>4.5999999999999999E-2</v>
      </c>
      <c r="K96" s="3">
        <f>IFERROR(VLOOKUP(I96,工作表2!$B$1:$C$12,2,TRUE),0)</f>
        <v>4.5999999999999999E-2</v>
      </c>
      <c r="L96">
        <f t="shared" si="4"/>
        <v>0</v>
      </c>
      <c r="M96">
        <f t="shared" si="5"/>
        <v>0</v>
      </c>
    </row>
    <row r="97" spans="1:13" x14ac:dyDescent="0.25">
      <c r="A97">
        <v>841234</v>
      </c>
      <c r="B97">
        <v>10.7</v>
      </c>
      <c r="C97">
        <v>27672</v>
      </c>
      <c r="D97" t="s">
        <v>25</v>
      </c>
      <c r="E97" s="1">
        <v>44317</v>
      </c>
      <c r="F97" t="s">
        <v>47</v>
      </c>
      <c r="G97">
        <v>0</v>
      </c>
      <c r="H97">
        <v>0</v>
      </c>
      <c r="I97">
        <f t="shared" si="3"/>
        <v>841234</v>
      </c>
      <c r="J97" s="3">
        <f>IFERROR(VLOOKUP(A97,工作表2!$B$1:$C$12,2,TRUE),0)</f>
        <v>0.04</v>
      </c>
      <c r="K97" s="3">
        <f>IFERROR(VLOOKUP(I97,工作表2!$B$1:$C$12,2,TRUE),0)</f>
        <v>0.04</v>
      </c>
      <c r="L97">
        <f t="shared" si="4"/>
        <v>0</v>
      </c>
      <c r="M97">
        <f t="shared" si="5"/>
        <v>0</v>
      </c>
    </row>
    <row r="98" spans="1:13" x14ac:dyDescent="0.25">
      <c r="A98">
        <v>942309.95</v>
      </c>
      <c r="B98">
        <v>13.15</v>
      </c>
      <c r="C98">
        <v>27672</v>
      </c>
      <c r="D98" t="s">
        <v>25</v>
      </c>
      <c r="E98" s="1">
        <v>44348</v>
      </c>
      <c r="F98" t="s">
        <v>47</v>
      </c>
      <c r="G98">
        <v>0</v>
      </c>
      <c r="H98">
        <v>0</v>
      </c>
      <c r="I98">
        <f t="shared" si="3"/>
        <v>942309.95</v>
      </c>
      <c r="J98" s="3">
        <f>IFERROR(VLOOKUP(A98,工作表2!$B$1:$C$12,2,TRUE),0)</f>
        <v>4.5999999999999999E-2</v>
      </c>
      <c r="K98" s="3">
        <f>IFERROR(VLOOKUP(I98,工作表2!$B$1:$C$12,2,TRUE),0)</f>
        <v>4.5999999999999999E-2</v>
      </c>
      <c r="L98">
        <f t="shared" si="4"/>
        <v>0</v>
      </c>
      <c r="M98">
        <f t="shared" si="5"/>
        <v>0</v>
      </c>
    </row>
    <row r="99" spans="1:13" x14ac:dyDescent="0.25">
      <c r="A99">
        <v>1133164</v>
      </c>
      <c r="B99">
        <v>16.8</v>
      </c>
      <c r="C99">
        <v>27672</v>
      </c>
      <c r="D99" t="s">
        <v>25</v>
      </c>
      <c r="E99" s="1">
        <v>44378</v>
      </c>
      <c r="F99" t="s">
        <v>47</v>
      </c>
      <c r="G99">
        <v>91800</v>
      </c>
      <c r="H99">
        <v>1.5</v>
      </c>
      <c r="I99">
        <f t="shared" si="3"/>
        <v>1041364</v>
      </c>
      <c r="J99" s="3">
        <f>IFERROR(VLOOKUP(A99,工作表2!$B$1:$C$12,2,TRUE),0)</f>
        <v>0.06</v>
      </c>
      <c r="K99" s="3">
        <f>IFERROR(VLOOKUP(I99,工作表2!$B$1:$C$12,2,TRUE),0)</f>
        <v>5.3999999999999999E-2</v>
      </c>
      <c r="L99">
        <f t="shared" si="4"/>
        <v>6248.1839999999984</v>
      </c>
      <c r="M99">
        <f t="shared" si="5"/>
        <v>5508</v>
      </c>
    </row>
    <row r="100" spans="1:13" x14ac:dyDescent="0.25">
      <c r="A100">
        <v>589178</v>
      </c>
      <c r="B100">
        <v>8.6</v>
      </c>
      <c r="C100">
        <v>28162</v>
      </c>
      <c r="D100" t="s">
        <v>28</v>
      </c>
      <c r="E100" s="1">
        <v>44256</v>
      </c>
      <c r="F100" t="s">
        <v>48</v>
      </c>
      <c r="G100">
        <v>0</v>
      </c>
      <c r="H100">
        <v>0</v>
      </c>
      <c r="I100">
        <f t="shared" si="3"/>
        <v>589178</v>
      </c>
      <c r="J100" s="3">
        <f>IFERROR(VLOOKUP(A100,工作表2!$B$1:$C$12,2,TRUE),0)</f>
        <v>2.5000000000000001E-2</v>
      </c>
      <c r="K100" s="3">
        <f>IFERROR(VLOOKUP(I100,工作表2!$B$1:$C$12,2,TRUE),0)</f>
        <v>2.5000000000000001E-2</v>
      </c>
      <c r="L100">
        <f t="shared" si="4"/>
        <v>0</v>
      </c>
      <c r="M100">
        <f t="shared" si="5"/>
        <v>0</v>
      </c>
    </row>
    <row r="101" spans="1:13" x14ac:dyDescent="0.25">
      <c r="A101">
        <v>210115.9</v>
      </c>
      <c r="B101">
        <v>4.2</v>
      </c>
      <c r="C101">
        <v>28162</v>
      </c>
      <c r="D101" t="s">
        <v>28</v>
      </c>
      <c r="E101" s="1">
        <v>44287</v>
      </c>
      <c r="F101" t="s">
        <v>48</v>
      </c>
      <c r="G101">
        <v>10300</v>
      </c>
      <c r="H101">
        <v>1</v>
      </c>
      <c r="I101">
        <f t="shared" si="3"/>
        <v>199815.9</v>
      </c>
      <c r="J101" s="3">
        <f>IFERROR(VLOOKUP(A101,工作表2!$B$1:$C$12,2,TRUE),0)</f>
        <v>0</v>
      </c>
      <c r="K101" s="3">
        <f>IFERROR(VLOOKUP(I101,工作表2!$B$1:$C$12,2,TRUE),0)</f>
        <v>0</v>
      </c>
      <c r="L101">
        <f t="shared" si="4"/>
        <v>0</v>
      </c>
      <c r="M101">
        <f t="shared" si="5"/>
        <v>0</v>
      </c>
    </row>
    <row r="102" spans="1:13" x14ac:dyDescent="0.25">
      <c r="A102">
        <v>794270</v>
      </c>
      <c r="B102">
        <v>13.1</v>
      </c>
      <c r="C102">
        <v>28162</v>
      </c>
      <c r="D102" t="s">
        <v>28</v>
      </c>
      <c r="E102" s="1">
        <v>44317</v>
      </c>
      <c r="F102" t="s">
        <v>48</v>
      </c>
      <c r="G102">
        <v>58500</v>
      </c>
      <c r="H102">
        <v>4</v>
      </c>
      <c r="I102">
        <f t="shared" si="3"/>
        <v>735770</v>
      </c>
      <c r="J102" s="3">
        <f>IFERROR(VLOOKUP(A102,工作表2!$B$1:$C$12,2,TRUE),0)</f>
        <v>3.5000000000000003E-2</v>
      </c>
      <c r="K102" s="3">
        <f>IFERROR(VLOOKUP(I102,工作表2!$B$1:$C$12,2,TRUE),0)</f>
        <v>3.5000000000000003E-2</v>
      </c>
      <c r="L102">
        <f t="shared" si="4"/>
        <v>0</v>
      </c>
      <c r="M102">
        <f t="shared" si="5"/>
        <v>2047.5000000000002</v>
      </c>
    </row>
    <row r="103" spans="1:13" x14ac:dyDescent="0.25">
      <c r="A103">
        <v>773341.8</v>
      </c>
      <c r="B103">
        <v>22.8</v>
      </c>
      <c r="C103">
        <v>28162</v>
      </c>
      <c r="D103" t="s">
        <v>28</v>
      </c>
      <c r="E103" s="1">
        <v>44348</v>
      </c>
      <c r="F103" t="s">
        <v>48</v>
      </c>
      <c r="G103">
        <v>43500</v>
      </c>
      <c r="H103">
        <v>2</v>
      </c>
      <c r="I103">
        <f t="shared" si="3"/>
        <v>729841.8</v>
      </c>
      <c r="J103" s="3">
        <f>IFERROR(VLOOKUP(A103,工作表2!$B$1:$C$12,2,TRUE),0)</f>
        <v>3.5000000000000003E-2</v>
      </c>
      <c r="K103" s="3">
        <f>IFERROR(VLOOKUP(I103,工作表2!$B$1:$C$12,2,TRUE),0)</f>
        <v>3.5000000000000003E-2</v>
      </c>
      <c r="L103">
        <f t="shared" si="4"/>
        <v>0</v>
      </c>
      <c r="M103">
        <f t="shared" si="5"/>
        <v>1522.5000000000002</v>
      </c>
    </row>
    <row r="104" spans="1:13" x14ac:dyDescent="0.25">
      <c r="A104">
        <v>763858</v>
      </c>
      <c r="B104">
        <v>12.3</v>
      </c>
      <c r="C104">
        <v>28162</v>
      </c>
      <c r="D104" t="s">
        <v>28</v>
      </c>
      <c r="E104" s="1">
        <v>44378</v>
      </c>
      <c r="F104" t="s">
        <v>48</v>
      </c>
      <c r="G104">
        <v>280520</v>
      </c>
      <c r="H104">
        <v>4</v>
      </c>
      <c r="I104">
        <f t="shared" si="3"/>
        <v>483338</v>
      </c>
      <c r="J104" s="3">
        <f>IFERROR(VLOOKUP(A104,工作表2!$B$1:$C$12,2,TRUE),0)</f>
        <v>3.5000000000000003E-2</v>
      </c>
      <c r="K104" s="3">
        <f>IFERROR(VLOOKUP(I104,工作表2!$B$1:$C$12,2,TRUE),0)</f>
        <v>1.7999999999999999E-2</v>
      </c>
      <c r="L104">
        <f t="shared" si="4"/>
        <v>8216.7460000000028</v>
      </c>
      <c r="M104">
        <f t="shared" si="5"/>
        <v>9818.2000000000007</v>
      </c>
    </row>
    <row r="105" spans="1:13" x14ac:dyDescent="0.25">
      <c r="A105">
        <v>869782</v>
      </c>
      <c r="B105">
        <v>14.3</v>
      </c>
      <c r="C105">
        <v>29226</v>
      </c>
      <c r="D105" t="s">
        <v>30</v>
      </c>
      <c r="E105" s="1">
        <v>44256</v>
      </c>
      <c r="F105" t="s">
        <v>49</v>
      </c>
      <c r="G105">
        <v>12900</v>
      </c>
      <c r="H105">
        <v>1</v>
      </c>
      <c r="I105">
        <f t="shared" si="3"/>
        <v>856882</v>
      </c>
      <c r="J105" s="3">
        <f>IFERROR(VLOOKUP(A105,工作表2!$B$1:$C$12,2,TRUE),0)</f>
        <v>0.04</v>
      </c>
      <c r="K105" s="3">
        <f>IFERROR(VLOOKUP(I105,工作表2!$B$1:$C$12,2,TRUE),0)</f>
        <v>0.04</v>
      </c>
      <c r="L105">
        <f t="shared" si="4"/>
        <v>0</v>
      </c>
      <c r="M105">
        <f t="shared" si="5"/>
        <v>516</v>
      </c>
    </row>
    <row r="106" spans="1:13" x14ac:dyDescent="0.25">
      <c r="A106">
        <v>588126</v>
      </c>
      <c r="B106">
        <v>11</v>
      </c>
      <c r="C106">
        <v>29226</v>
      </c>
      <c r="D106" t="s">
        <v>30</v>
      </c>
      <c r="E106" s="1">
        <v>44287</v>
      </c>
      <c r="F106" t="s">
        <v>49</v>
      </c>
      <c r="G106">
        <v>43300</v>
      </c>
      <c r="H106">
        <v>1</v>
      </c>
      <c r="I106">
        <f t="shared" si="3"/>
        <v>544826</v>
      </c>
      <c r="J106" s="3">
        <f>IFERROR(VLOOKUP(A106,工作表2!$B$1:$C$12,2,TRUE),0)</f>
        <v>2.5000000000000001E-2</v>
      </c>
      <c r="K106" s="3">
        <f>IFERROR(VLOOKUP(I106,工作表2!$B$1:$C$12,2,TRUE),0)</f>
        <v>2.5000000000000001E-2</v>
      </c>
      <c r="L106">
        <f t="shared" si="4"/>
        <v>0</v>
      </c>
      <c r="M106">
        <f t="shared" si="5"/>
        <v>1082.5</v>
      </c>
    </row>
    <row r="107" spans="1:13" x14ac:dyDescent="0.25">
      <c r="A107">
        <v>890997</v>
      </c>
      <c r="B107">
        <v>12</v>
      </c>
      <c r="C107">
        <v>29226</v>
      </c>
      <c r="D107" t="s">
        <v>30</v>
      </c>
      <c r="E107" s="1">
        <v>44317</v>
      </c>
      <c r="F107" t="s">
        <v>49</v>
      </c>
      <c r="G107">
        <v>0</v>
      </c>
      <c r="H107">
        <v>0</v>
      </c>
      <c r="I107">
        <f t="shared" si="3"/>
        <v>890997</v>
      </c>
      <c r="J107" s="3">
        <f>IFERROR(VLOOKUP(A107,工作表2!$B$1:$C$12,2,TRUE),0)</f>
        <v>0.04</v>
      </c>
      <c r="K107" s="3">
        <f>IFERROR(VLOOKUP(I107,工作表2!$B$1:$C$12,2,TRUE),0)</f>
        <v>0.04</v>
      </c>
      <c r="L107">
        <f t="shared" si="4"/>
        <v>0</v>
      </c>
      <c r="M107">
        <f t="shared" si="5"/>
        <v>0</v>
      </c>
    </row>
    <row r="108" spans="1:13" x14ac:dyDescent="0.25">
      <c r="A108">
        <v>550103</v>
      </c>
      <c r="B108">
        <v>11.95</v>
      </c>
      <c r="C108">
        <v>29226</v>
      </c>
      <c r="D108" t="s">
        <v>30</v>
      </c>
      <c r="E108" s="1">
        <v>44378</v>
      </c>
      <c r="F108" t="s">
        <v>49</v>
      </c>
      <c r="G108">
        <v>40500</v>
      </c>
      <c r="H108">
        <v>1</v>
      </c>
      <c r="I108">
        <f t="shared" si="3"/>
        <v>509603</v>
      </c>
      <c r="J108" s="3">
        <f>IFERROR(VLOOKUP(A108,工作表2!$B$1:$C$12,2,TRUE),0)</f>
        <v>2.5000000000000001E-2</v>
      </c>
      <c r="K108" s="3">
        <f>IFERROR(VLOOKUP(I108,工作表2!$B$1:$C$12,2,TRUE),0)</f>
        <v>2.5000000000000001E-2</v>
      </c>
      <c r="L108">
        <f t="shared" si="4"/>
        <v>0</v>
      </c>
      <c r="M108">
        <f t="shared" si="5"/>
        <v>1012.5</v>
      </c>
    </row>
    <row r="109" spans="1:13" x14ac:dyDescent="0.25">
      <c r="A109">
        <v>167900</v>
      </c>
      <c r="B109">
        <v>2.5</v>
      </c>
      <c r="C109">
        <v>29297</v>
      </c>
      <c r="D109" t="s">
        <v>50</v>
      </c>
      <c r="E109" s="1">
        <v>44256</v>
      </c>
      <c r="F109" t="s">
        <v>51</v>
      </c>
      <c r="G109">
        <v>0</v>
      </c>
      <c r="H109">
        <v>0</v>
      </c>
      <c r="I109">
        <f t="shared" si="3"/>
        <v>167900</v>
      </c>
      <c r="J109" s="3">
        <f>IFERROR(VLOOKUP(A109,工作表2!$B$1:$C$12,2,TRUE),0)</f>
        <v>0</v>
      </c>
      <c r="K109" s="3">
        <f>IFERROR(VLOOKUP(I109,工作表2!$B$1:$C$12,2,TRUE),0)</f>
        <v>0</v>
      </c>
      <c r="L109">
        <f t="shared" si="4"/>
        <v>0</v>
      </c>
      <c r="M109">
        <f t="shared" si="5"/>
        <v>0</v>
      </c>
    </row>
    <row r="110" spans="1:13" x14ac:dyDescent="0.25">
      <c r="A110">
        <v>142466</v>
      </c>
      <c r="B110">
        <v>1.85</v>
      </c>
      <c r="C110">
        <v>29297</v>
      </c>
      <c r="D110" t="s">
        <v>50</v>
      </c>
      <c r="E110" s="1">
        <v>44287</v>
      </c>
      <c r="F110" t="s">
        <v>51</v>
      </c>
      <c r="G110">
        <v>0</v>
      </c>
      <c r="H110">
        <v>0</v>
      </c>
      <c r="I110">
        <f t="shared" si="3"/>
        <v>142466</v>
      </c>
      <c r="J110" s="3">
        <f>IFERROR(VLOOKUP(A110,工作表2!$B$1:$C$12,2,TRUE),0)</f>
        <v>0</v>
      </c>
      <c r="K110" s="3">
        <f>IFERROR(VLOOKUP(I110,工作表2!$B$1:$C$12,2,TRUE),0)</f>
        <v>0</v>
      </c>
      <c r="L110">
        <f t="shared" si="4"/>
        <v>0</v>
      </c>
      <c r="M110">
        <f t="shared" si="5"/>
        <v>0</v>
      </c>
    </row>
    <row r="111" spans="1:13" x14ac:dyDescent="0.25">
      <c r="A111">
        <v>69799.850000000006</v>
      </c>
      <c r="B111">
        <v>1.1499999999999999</v>
      </c>
      <c r="C111">
        <v>29297</v>
      </c>
      <c r="D111" t="s">
        <v>50</v>
      </c>
      <c r="E111" s="1">
        <v>44317</v>
      </c>
      <c r="F111" t="s">
        <v>51</v>
      </c>
      <c r="G111">
        <v>4799.8500000000004</v>
      </c>
      <c r="H111">
        <v>0.15</v>
      </c>
      <c r="I111">
        <f t="shared" si="3"/>
        <v>65000.000000000007</v>
      </c>
      <c r="J111" s="3">
        <f>IFERROR(VLOOKUP(A111,工作表2!$B$1:$C$12,2,TRUE),0)</f>
        <v>0</v>
      </c>
      <c r="K111" s="3">
        <f>IFERROR(VLOOKUP(I111,工作表2!$B$1:$C$12,2,TRUE),0)</f>
        <v>0</v>
      </c>
      <c r="L111">
        <f t="shared" si="4"/>
        <v>0</v>
      </c>
      <c r="M111">
        <f t="shared" si="5"/>
        <v>0</v>
      </c>
    </row>
    <row r="112" spans="1:13" x14ac:dyDescent="0.25">
      <c r="A112">
        <v>127716</v>
      </c>
      <c r="B112">
        <v>6.5</v>
      </c>
      <c r="C112">
        <v>29297</v>
      </c>
      <c r="D112" t="s">
        <v>50</v>
      </c>
      <c r="E112" s="1">
        <v>44348</v>
      </c>
      <c r="F112" t="s">
        <v>51</v>
      </c>
      <c r="G112">
        <v>0</v>
      </c>
      <c r="H112">
        <v>0</v>
      </c>
      <c r="I112">
        <f t="shared" si="3"/>
        <v>127716</v>
      </c>
      <c r="J112" s="3">
        <f>IFERROR(VLOOKUP(A112,工作表2!$B$1:$C$12,2,TRUE),0)</f>
        <v>0</v>
      </c>
      <c r="K112" s="3">
        <f>IFERROR(VLOOKUP(I112,工作表2!$B$1:$C$12,2,TRUE),0)</f>
        <v>0</v>
      </c>
      <c r="L112">
        <f t="shared" si="4"/>
        <v>0</v>
      </c>
      <c r="M112">
        <f t="shared" si="5"/>
        <v>0</v>
      </c>
    </row>
    <row r="113" spans="1:13" x14ac:dyDescent="0.25">
      <c r="A113">
        <v>61599</v>
      </c>
      <c r="B113">
        <v>2.5</v>
      </c>
      <c r="C113">
        <v>29297</v>
      </c>
      <c r="D113" t="s">
        <v>50</v>
      </c>
      <c r="E113" s="1">
        <v>44378</v>
      </c>
      <c r="F113" t="s">
        <v>51</v>
      </c>
      <c r="G113">
        <v>8000</v>
      </c>
      <c r="H113">
        <v>0.5</v>
      </c>
      <c r="I113">
        <f t="shared" si="3"/>
        <v>53599</v>
      </c>
      <c r="J113" s="3">
        <f>IFERROR(VLOOKUP(A113,工作表2!$B$1:$C$12,2,TRUE),0)</f>
        <v>0</v>
      </c>
      <c r="K113" s="3">
        <f>IFERROR(VLOOKUP(I113,工作表2!$B$1:$C$12,2,TRUE),0)</f>
        <v>0</v>
      </c>
      <c r="L113">
        <f t="shared" si="4"/>
        <v>0</v>
      </c>
      <c r="M113">
        <f t="shared" si="5"/>
        <v>0</v>
      </c>
    </row>
    <row r="114" spans="1:13" x14ac:dyDescent="0.25">
      <c r="A114">
        <v>1372040</v>
      </c>
      <c r="B114">
        <v>19.2</v>
      </c>
      <c r="C114">
        <v>29839</v>
      </c>
      <c r="D114" t="s">
        <v>35</v>
      </c>
      <c r="E114" s="1">
        <v>44256</v>
      </c>
      <c r="F114" t="s">
        <v>52</v>
      </c>
      <c r="G114">
        <v>0</v>
      </c>
      <c r="H114">
        <v>0</v>
      </c>
      <c r="I114">
        <f t="shared" si="3"/>
        <v>1372040</v>
      </c>
      <c r="J114" s="3">
        <f>IFERROR(VLOOKUP(A114,工作表2!$B$1:$C$12,2,TRUE),0)</f>
        <v>7.1999999999999995E-2</v>
      </c>
      <c r="K114" s="3">
        <f>IFERROR(VLOOKUP(I114,工作表2!$B$1:$C$12,2,TRUE),0)</f>
        <v>7.1999999999999995E-2</v>
      </c>
      <c r="L114">
        <f t="shared" si="4"/>
        <v>0</v>
      </c>
      <c r="M114">
        <f t="shared" si="5"/>
        <v>0</v>
      </c>
    </row>
    <row r="115" spans="1:13" x14ac:dyDescent="0.25">
      <c r="A115">
        <v>1107110</v>
      </c>
      <c r="B115">
        <v>15.5</v>
      </c>
      <c r="C115">
        <v>29839</v>
      </c>
      <c r="D115" t="s">
        <v>35</v>
      </c>
      <c r="E115" s="1">
        <v>44287</v>
      </c>
      <c r="F115" t="s">
        <v>52</v>
      </c>
      <c r="G115">
        <v>31999</v>
      </c>
      <c r="H115">
        <v>1</v>
      </c>
      <c r="I115">
        <f t="shared" si="3"/>
        <v>1075111</v>
      </c>
      <c r="J115" s="3">
        <f>IFERROR(VLOOKUP(A115,工作表2!$B$1:$C$12,2,TRUE),0)</f>
        <v>0.06</v>
      </c>
      <c r="K115" s="3">
        <f>IFERROR(VLOOKUP(I115,工作表2!$B$1:$C$12,2,TRUE),0)</f>
        <v>5.3999999999999999E-2</v>
      </c>
      <c r="L115">
        <f t="shared" si="4"/>
        <v>6450.6659999999983</v>
      </c>
      <c r="M115">
        <f t="shared" si="5"/>
        <v>1919.9399999999998</v>
      </c>
    </row>
    <row r="116" spans="1:13" x14ac:dyDescent="0.25">
      <c r="A116">
        <v>1375035.6</v>
      </c>
      <c r="B116">
        <v>20.3</v>
      </c>
      <c r="C116">
        <v>29839</v>
      </c>
      <c r="D116" t="s">
        <v>35</v>
      </c>
      <c r="E116" s="1">
        <v>44317</v>
      </c>
      <c r="F116" t="s">
        <v>52</v>
      </c>
      <c r="G116">
        <v>61500</v>
      </c>
      <c r="H116">
        <v>1</v>
      </c>
      <c r="I116">
        <f t="shared" si="3"/>
        <v>1313535.6000000001</v>
      </c>
      <c r="J116" s="3">
        <f>IFERROR(VLOOKUP(A116,工作表2!$B$1:$C$12,2,TRUE),0)</f>
        <v>7.1999999999999995E-2</v>
      </c>
      <c r="K116" s="3">
        <f>IFERROR(VLOOKUP(I116,工作表2!$B$1:$C$12,2,TRUE),0)</f>
        <v>7.1999999999999995E-2</v>
      </c>
      <c r="L116">
        <f t="shared" si="4"/>
        <v>0</v>
      </c>
      <c r="M116">
        <f t="shared" si="5"/>
        <v>4428</v>
      </c>
    </row>
    <row r="117" spans="1:13" x14ac:dyDescent="0.25">
      <c r="A117">
        <v>2149663</v>
      </c>
      <c r="B117">
        <v>31.9</v>
      </c>
      <c r="C117">
        <v>29839</v>
      </c>
      <c r="D117" t="s">
        <v>35</v>
      </c>
      <c r="E117" s="1">
        <v>44348</v>
      </c>
      <c r="F117" t="s">
        <v>52</v>
      </c>
      <c r="G117">
        <v>0</v>
      </c>
      <c r="H117">
        <v>0</v>
      </c>
      <c r="I117">
        <f t="shared" si="3"/>
        <v>2149663</v>
      </c>
      <c r="J117" s="3">
        <f>IFERROR(VLOOKUP(A117,工作表2!$B$1:$C$12,2,TRUE),0)</f>
        <v>7.8E-2</v>
      </c>
      <c r="K117" s="3">
        <f>IFERROR(VLOOKUP(I117,工作表2!$B$1:$C$12,2,TRUE),0)</f>
        <v>7.8E-2</v>
      </c>
      <c r="L117">
        <f t="shared" si="4"/>
        <v>0</v>
      </c>
      <c r="M117">
        <f t="shared" si="5"/>
        <v>0</v>
      </c>
    </row>
    <row r="118" spans="1:13" x14ac:dyDescent="0.25">
      <c r="A118">
        <v>2069765.8</v>
      </c>
      <c r="B118">
        <v>29.5</v>
      </c>
      <c r="C118">
        <v>29839</v>
      </c>
      <c r="D118" t="s">
        <v>35</v>
      </c>
      <c r="E118" s="1">
        <v>44378</v>
      </c>
      <c r="F118" t="s">
        <v>52</v>
      </c>
      <c r="G118">
        <v>0</v>
      </c>
      <c r="H118">
        <v>0</v>
      </c>
      <c r="I118">
        <f t="shared" si="3"/>
        <v>2069765.8</v>
      </c>
      <c r="J118" s="3">
        <f>IFERROR(VLOOKUP(A118,工作表2!$B$1:$C$12,2,TRUE),0)</f>
        <v>7.8E-2</v>
      </c>
      <c r="K118" s="3">
        <f>IFERROR(VLOOKUP(I118,工作表2!$B$1:$C$12,2,TRUE),0)</f>
        <v>7.8E-2</v>
      </c>
      <c r="L118">
        <f t="shared" si="4"/>
        <v>0</v>
      </c>
      <c r="M118">
        <f t="shared" si="5"/>
        <v>0</v>
      </c>
    </row>
    <row r="119" spans="1:13" x14ac:dyDescent="0.25">
      <c r="A119">
        <v>1101505</v>
      </c>
      <c r="B119">
        <v>17.5</v>
      </c>
      <c r="C119">
        <v>31344</v>
      </c>
      <c r="D119" t="s">
        <v>15</v>
      </c>
      <c r="E119" s="1">
        <v>44317</v>
      </c>
      <c r="F119" t="s">
        <v>53</v>
      </c>
      <c r="G119">
        <v>0</v>
      </c>
      <c r="H119">
        <v>0</v>
      </c>
      <c r="I119">
        <f t="shared" si="3"/>
        <v>1101505</v>
      </c>
      <c r="J119" s="3">
        <f>IFERROR(VLOOKUP(A119,工作表2!$B$1:$C$12,2,TRUE),0)</f>
        <v>0.06</v>
      </c>
      <c r="K119" s="3">
        <f>IFERROR(VLOOKUP(I119,工作表2!$B$1:$C$12,2,TRUE),0)</f>
        <v>0.06</v>
      </c>
      <c r="L119">
        <f t="shared" si="4"/>
        <v>0</v>
      </c>
      <c r="M119">
        <f t="shared" si="5"/>
        <v>0</v>
      </c>
    </row>
    <row r="120" spans="1:13" x14ac:dyDescent="0.25">
      <c r="A120">
        <v>611830</v>
      </c>
      <c r="B120">
        <v>12.5</v>
      </c>
      <c r="C120">
        <v>31344</v>
      </c>
      <c r="D120" t="s">
        <v>15</v>
      </c>
      <c r="E120" s="1">
        <v>44378</v>
      </c>
      <c r="F120" t="s">
        <v>53</v>
      </c>
      <c r="G120">
        <v>0</v>
      </c>
      <c r="H120">
        <v>0</v>
      </c>
      <c r="I120">
        <f t="shared" si="3"/>
        <v>611830</v>
      </c>
      <c r="J120" s="3">
        <f>IFERROR(VLOOKUP(A120,工作表2!$B$1:$C$12,2,TRUE),0)</f>
        <v>0.03</v>
      </c>
      <c r="K120" s="3">
        <f>IFERROR(VLOOKUP(I120,工作表2!$B$1:$C$12,2,TRUE),0)</f>
        <v>0.03</v>
      </c>
      <c r="L120">
        <f t="shared" si="4"/>
        <v>0</v>
      </c>
      <c r="M120">
        <f t="shared" si="5"/>
        <v>0</v>
      </c>
    </row>
    <row r="121" spans="1:13" x14ac:dyDescent="0.25">
      <c r="A121">
        <v>656256</v>
      </c>
      <c r="B121">
        <v>13.5</v>
      </c>
      <c r="C121">
        <v>31596</v>
      </c>
      <c r="D121" t="s">
        <v>15</v>
      </c>
      <c r="E121" s="1">
        <v>44287</v>
      </c>
      <c r="F121" t="s">
        <v>54</v>
      </c>
      <c r="G121">
        <v>0</v>
      </c>
      <c r="H121">
        <v>0</v>
      </c>
      <c r="I121">
        <f t="shared" si="3"/>
        <v>656256</v>
      </c>
      <c r="J121" s="3">
        <f>IFERROR(VLOOKUP(A121,工作表2!$B$1:$C$12,2,TRUE),0)</f>
        <v>0.03</v>
      </c>
      <c r="K121" s="3">
        <f>IFERROR(VLOOKUP(I121,工作表2!$B$1:$C$12,2,TRUE),0)</f>
        <v>0.03</v>
      </c>
      <c r="L121">
        <f t="shared" si="4"/>
        <v>0</v>
      </c>
      <c r="M121">
        <f t="shared" si="5"/>
        <v>0</v>
      </c>
    </row>
    <row r="122" spans="1:13" x14ac:dyDescent="0.25">
      <c r="A122">
        <v>730824</v>
      </c>
      <c r="B122">
        <v>11.75</v>
      </c>
      <c r="C122">
        <v>31596</v>
      </c>
      <c r="D122" t="s">
        <v>15</v>
      </c>
      <c r="E122" s="1">
        <v>44317</v>
      </c>
      <c r="F122" t="s">
        <v>54</v>
      </c>
      <c r="G122">
        <v>0</v>
      </c>
      <c r="H122">
        <v>0</v>
      </c>
      <c r="I122">
        <f t="shared" si="3"/>
        <v>730824</v>
      </c>
      <c r="J122" s="3">
        <f>IFERROR(VLOOKUP(A122,工作表2!$B$1:$C$12,2,TRUE),0)</f>
        <v>3.5000000000000003E-2</v>
      </c>
      <c r="K122" s="3">
        <f>IFERROR(VLOOKUP(I122,工作表2!$B$1:$C$12,2,TRUE),0)</f>
        <v>3.5000000000000003E-2</v>
      </c>
      <c r="L122">
        <f t="shared" si="4"/>
        <v>0</v>
      </c>
      <c r="M122">
        <f t="shared" si="5"/>
        <v>0</v>
      </c>
    </row>
    <row r="123" spans="1:13" x14ac:dyDescent="0.25">
      <c r="A123">
        <v>685335</v>
      </c>
      <c r="B123">
        <v>12</v>
      </c>
      <c r="C123">
        <v>31596</v>
      </c>
      <c r="D123" t="s">
        <v>15</v>
      </c>
      <c r="E123" s="1">
        <v>44378</v>
      </c>
      <c r="F123" t="s">
        <v>54</v>
      </c>
      <c r="G123">
        <v>0</v>
      </c>
      <c r="H123">
        <v>0</v>
      </c>
      <c r="I123">
        <f t="shared" si="3"/>
        <v>685335</v>
      </c>
      <c r="J123" s="3">
        <f>IFERROR(VLOOKUP(A123,工作表2!$B$1:$C$12,2,TRUE),0)</f>
        <v>0.03</v>
      </c>
      <c r="K123" s="3">
        <f>IFERROR(VLOOKUP(I123,工作表2!$B$1:$C$12,2,TRUE),0)</f>
        <v>0.03</v>
      </c>
      <c r="L123">
        <f t="shared" si="4"/>
        <v>0</v>
      </c>
      <c r="M123">
        <f t="shared" si="5"/>
        <v>0</v>
      </c>
    </row>
    <row r="124" spans="1:13" x14ac:dyDescent="0.25">
      <c r="A124">
        <v>798116.65</v>
      </c>
      <c r="B124">
        <v>18.45</v>
      </c>
      <c r="C124">
        <v>32079</v>
      </c>
      <c r="D124" t="s">
        <v>28</v>
      </c>
      <c r="E124" s="1">
        <v>44256</v>
      </c>
      <c r="F124" t="s">
        <v>55</v>
      </c>
      <c r="G124">
        <v>45800</v>
      </c>
      <c r="H124">
        <v>1</v>
      </c>
      <c r="I124">
        <f t="shared" si="3"/>
        <v>752316.65</v>
      </c>
      <c r="J124" s="3">
        <f>IFERROR(VLOOKUP(A124,工作表2!$B$1:$C$12,2,TRUE),0)</f>
        <v>3.5000000000000003E-2</v>
      </c>
      <c r="K124" s="3">
        <f>IFERROR(VLOOKUP(I124,工作表2!$B$1:$C$12,2,TRUE),0)</f>
        <v>3.5000000000000003E-2</v>
      </c>
      <c r="L124">
        <f t="shared" si="4"/>
        <v>0</v>
      </c>
      <c r="M124">
        <f t="shared" si="5"/>
        <v>1603.0000000000002</v>
      </c>
    </row>
    <row r="125" spans="1:13" x14ac:dyDescent="0.25">
      <c r="A125">
        <v>227700</v>
      </c>
      <c r="B125">
        <v>3.5</v>
      </c>
      <c r="C125">
        <v>32079</v>
      </c>
      <c r="D125" t="s">
        <v>28</v>
      </c>
      <c r="E125" s="1">
        <v>44287</v>
      </c>
      <c r="F125" t="s">
        <v>55</v>
      </c>
      <c r="G125">
        <v>0</v>
      </c>
      <c r="H125">
        <v>0</v>
      </c>
      <c r="I125">
        <f t="shared" si="3"/>
        <v>227700</v>
      </c>
      <c r="J125" s="3">
        <f>IFERROR(VLOOKUP(A125,工作表2!$B$1:$C$12,2,TRUE),0)</f>
        <v>0</v>
      </c>
      <c r="K125" s="3">
        <f>IFERROR(VLOOKUP(I125,工作表2!$B$1:$C$12,2,TRUE),0)</f>
        <v>0</v>
      </c>
      <c r="L125">
        <f t="shared" si="4"/>
        <v>0</v>
      </c>
      <c r="M125">
        <f t="shared" si="5"/>
        <v>0</v>
      </c>
    </row>
    <row r="126" spans="1:13" x14ac:dyDescent="0.25">
      <c r="A126">
        <v>755450</v>
      </c>
      <c r="B126">
        <v>10.8</v>
      </c>
      <c r="C126">
        <v>32079</v>
      </c>
      <c r="D126" t="s">
        <v>28</v>
      </c>
      <c r="E126" s="1">
        <v>44317</v>
      </c>
      <c r="F126" t="s">
        <v>55</v>
      </c>
      <c r="G126">
        <v>0</v>
      </c>
      <c r="H126">
        <v>0</v>
      </c>
      <c r="I126">
        <f t="shared" si="3"/>
        <v>755450</v>
      </c>
      <c r="J126" s="3">
        <f>IFERROR(VLOOKUP(A126,工作表2!$B$1:$C$12,2,TRUE),0)</f>
        <v>3.5000000000000003E-2</v>
      </c>
      <c r="K126" s="3">
        <f>IFERROR(VLOOKUP(I126,工作表2!$B$1:$C$12,2,TRUE),0)</f>
        <v>3.5000000000000003E-2</v>
      </c>
      <c r="L126">
        <f t="shared" si="4"/>
        <v>0</v>
      </c>
      <c r="M126">
        <f t="shared" si="5"/>
        <v>0</v>
      </c>
    </row>
    <row r="127" spans="1:13" x14ac:dyDescent="0.25">
      <c r="A127">
        <v>1134433</v>
      </c>
      <c r="B127">
        <v>17.3</v>
      </c>
      <c r="C127">
        <v>32079</v>
      </c>
      <c r="D127" t="s">
        <v>28</v>
      </c>
      <c r="E127" s="1">
        <v>44348</v>
      </c>
      <c r="F127" t="s">
        <v>55</v>
      </c>
      <c r="G127">
        <v>0</v>
      </c>
      <c r="H127">
        <v>0</v>
      </c>
      <c r="I127">
        <f t="shared" si="3"/>
        <v>1134433</v>
      </c>
      <c r="J127" s="3">
        <f>IFERROR(VLOOKUP(A127,工作表2!$B$1:$C$12,2,TRUE),0)</f>
        <v>0.06</v>
      </c>
      <c r="K127" s="3">
        <f>IFERROR(VLOOKUP(I127,工作表2!$B$1:$C$12,2,TRUE),0)</f>
        <v>0.06</v>
      </c>
      <c r="L127">
        <f t="shared" si="4"/>
        <v>0</v>
      </c>
      <c r="M127">
        <f t="shared" si="5"/>
        <v>0</v>
      </c>
    </row>
    <row r="128" spans="1:13" x14ac:dyDescent="0.25">
      <c r="A128">
        <v>683045</v>
      </c>
      <c r="B128">
        <v>11.5</v>
      </c>
      <c r="C128">
        <v>32079</v>
      </c>
      <c r="D128" t="s">
        <v>28</v>
      </c>
      <c r="E128" s="1">
        <v>44378</v>
      </c>
      <c r="F128" t="s">
        <v>55</v>
      </c>
      <c r="G128">
        <v>16000</v>
      </c>
      <c r="H128">
        <v>1</v>
      </c>
      <c r="I128">
        <f t="shared" si="3"/>
        <v>667045</v>
      </c>
      <c r="J128" s="3">
        <f>IFERROR(VLOOKUP(A128,工作表2!$B$1:$C$12,2,TRUE),0)</f>
        <v>0.03</v>
      </c>
      <c r="K128" s="3">
        <f>IFERROR(VLOOKUP(I128,工作表2!$B$1:$C$12,2,TRUE),0)</f>
        <v>0.03</v>
      </c>
      <c r="L128">
        <f t="shared" si="4"/>
        <v>0</v>
      </c>
      <c r="M128">
        <f t="shared" si="5"/>
        <v>480</v>
      </c>
    </row>
    <row r="129" spans="1:13" x14ac:dyDescent="0.25">
      <c r="A129">
        <v>360233.6</v>
      </c>
      <c r="B129">
        <v>8.6999999999999993</v>
      </c>
      <c r="C129">
        <v>32489</v>
      </c>
      <c r="D129" t="s">
        <v>56</v>
      </c>
      <c r="E129" s="1">
        <v>44256</v>
      </c>
      <c r="F129" t="s">
        <v>57</v>
      </c>
      <c r="G129">
        <v>0</v>
      </c>
      <c r="H129">
        <v>0</v>
      </c>
      <c r="I129">
        <f t="shared" si="3"/>
        <v>360233.6</v>
      </c>
      <c r="J129" s="3">
        <f>IFERROR(VLOOKUP(A129,工作表2!$B$1:$C$12,2,TRUE),0)</f>
        <v>1.4E-2</v>
      </c>
      <c r="K129" s="3">
        <f>IFERROR(VLOOKUP(I129,工作表2!$B$1:$C$12,2,TRUE),0)</f>
        <v>1.4E-2</v>
      </c>
      <c r="L129">
        <f t="shared" si="4"/>
        <v>0</v>
      </c>
      <c r="M129">
        <f t="shared" si="5"/>
        <v>0</v>
      </c>
    </row>
    <row r="130" spans="1:13" x14ac:dyDescent="0.25">
      <c r="A130">
        <v>576099</v>
      </c>
      <c r="B130">
        <v>11.3</v>
      </c>
      <c r="C130">
        <v>325</v>
      </c>
      <c r="D130" t="s">
        <v>8</v>
      </c>
      <c r="E130" s="1">
        <v>44256</v>
      </c>
      <c r="F130" t="s">
        <v>58</v>
      </c>
      <c r="G130">
        <v>0</v>
      </c>
      <c r="H130">
        <v>0</v>
      </c>
      <c r="I130">
        <f t="shared" si="3"/>
        <v>576099</v>
      </c>
      <c r="J130" s="3">
        <f>IFERROR(VLOOKUP(A130,工作表2!$B$1:$C$12,2,TRUE),0)</f>
        <v>2.5000000000000001E-2</v>
      </c>
      <c r="K130" s="3">
        <f>IFERROR(VLOOKUP(I130,工作表2!$B$1:$C$12,2,TRUE),0)</f>
        <v>2.5000000000000001E-2</v>
      </c>
      <c r="L130">
        <f t="shared" si="4"/>
        <v>0</v>
      </c>
      <c r="M130">
        <f t="shared" si="5"/>
        <v>0</v>
      </c>
    </row>
    <row r="131" spans="1:13" x14ac:dyDescent="0.25">
      <c r="A131">
        <v>1266751</v>
      </c>
      <c r="B131">
        <v>17.8</v>
      </c>
      <c r="C131">
        <v>325</v>
      </c>
      <c r="D131" t="s">
        <v>8</v>
      </c>
      <c r="E131" s="1">
        <v>44378</v>
      </c>
      <c r="F131" t="s">
        <v>58</v>
      </c>
      <c r="G131">
        <v>0</v>
      </c>
      <c r="H131">
        <v>0</v>
      </c>
      <c r="I131">
        <f t="shared" ref="I131:I194" si="6">A131-G131</f>
        <v>1266751</v>
      </c>
      <c r="J131" s="3">
        <f>IFERROR(VLOOKUP(A131,工作表2!$B$1:$C$12,2,TRUE),0)</f>
        <v>6.6000000000000003E-2</v>
      </c>
      <c r="K131" s="3">
        <f>IFERROR(VLOOKUP(I131,工作表2!$B$1:$C$12,2,TRUE),0)</f>
        <v>6.6000000000000003E-2</v>
      </c>
      <c r="L131">
        <f t="shared" ref="L131:L194" si="7">I131*(J131-K131)</f>
        <v>0</v>
      </c>
      <c r="M131">
        <f t="shared" ref="M131:M194" si="8">G131*J131</f>
        <v>0</v>
      </c>
    </row>
    <row r="132" spans="1:13" x14ac:dyDescent="0.25">
      <c r="A132">
        <v>581106.30000000005</v>
      </c>
      <c r="B132">
        <v>14.1</v>
      </c>
      <c r="C132">
        <v>32886</v>
      </c>
      <c r="D132" t="s">
        <v>35</v>
      </c>
      <c r="E132" s="1">
        <v>44256</v>
      </c>
      <c r="F132" t="s">
        <v>59</v>
      </c>
      <c r="G132">
        <v>68900</v>
      </c>
      <c r="H132">
        <v>3</v>
      </c>
      <c r="I132">
        <f t="shared" si="6"/>
        <v>512206.30000000005</v>
      </c>
      <c r="J132" s="3">
        <f>IFERROR(VLOOKUP(A132,工作表2!$B$1:$C$12,2,TRUE),0)</f>
        <v>2.5000000000000001E-2</v>
      </c>
      <c r="K132" s="3">
        <f>IFERROR(VLOOKUP(I132,工作表2!$B$1:$C$12,2,TRUE),0)</f>
        <v>2.5000000000000001E-2</v>
      </c>
      <c r="L132">
        <f t="shared" si="7"/>
        <v>0</v>
      </c>
      <c r="M132">
        <f t="shared" si="8"/>
        <v>1722.5</v>
      </c>
    </row>
    <row r="133" spans="1:13" x14ac:dyDescent="0.25">
      <c r="A133">
        <v>662542.30000000005</v>
      </c>
      <c r="B133">
        <v>12.6</v>
      </c>
      <c r="C133">
        <v>32886</v>
      </c>
      <c r="D133" t="s">
        <v>35</v>
      </c>
      <c r="E133" s="1">
        <v>44287</v>
      </c>
      <c r="F133" t="s">
        <v>59</v>
      </c>
      <c r="G133">
        <v>6480</v>
      </c>
      <c r="H133">
        <v>0.6</v>
      </c>
      <c r="I133">
        <f t="shared" si="6"/>
        <v>656062.30000000005</v>
      </c>
      <c r="J133" s="3">
        <f>IFERROR(VLOOKUP(A133,工作表2!$B$1:$C$12,2,TRUE),0)</f>
        <v>0.03</v>
      </c>
      <c r="K133" s="3">
        <f>IFERROR(VLOOKUP(I133,工作表2!$B$1:$C$12,2,TRUE),0)</f>
        <v>0.03</v>
      </c>
      <c r="L133">
        <f t="shared" si="7"/>
        <v>0</v>
      </c>
      <c r="M133">
        <f t="shared" si="8"/>
        <v>194.4</v>
      </c>
    </row>
    <row r="134" spans="1:13" x14ac:dyDescent="0.25">
      <c r="A134">
        <v>907123.4</v>
      </c>
      <c r="B134">
        <v>18.75</v>
      </c>
      <c r="C134">
        <v>32886</v>
      </c>
      <c r="D134" t="s">
        <v>35</v>
      </c>
      <c r="E134" s="1">
        <v>44317</v>
      </c>
      <c r="F134" t="s">
        <v>59</v>
      </c>
      <c r="G134">
        <v>63700</v>
      </c>
      <c r="H134">
        <v>1.3</v>
      </c>
      <c r="I134">
        <f t="shared" si="6"/>
        <v>843423.4</v>
      </c>
      <c r="J134" s="3">
        <f>IFERROR(VLOOKUP(A134,工作表2!$B$1:$C$12,2,TRUE),0)</f>
        <v>4.5999999999999999E-2</v>
      </c>
      <c r="K134" s="3">
        <f>IFERROR(VLOOKUP(I134,工作表2!$B$1:$C$12,2,TRUE),0)</f>
        <v>0.04</v>
      </c>
      <c r="L134">
        <f t="shared" si="7"/>
        <v>5060.540399999999</v>
      </c>
      <c r="M134">
        <f t="shared" si="8"/>
        <v>2930.2</v>
      </c>
    </row>
    <row r="135" spans="1:13" x14ac:dyDescent="0.25">
      <c r="A135">
        <v>1047391.3</v>
      </c>
      <c r="B135">
        <v>27.95</v>
      </c>
      <c r="C135">
        <v>32886</v>
      </c>
      <c r="D135" t="s">
        <v>35</v>
      </c>
      <c r="E135" s="1">
        <v>44348</v>
      </c>
      <c r="F135" t="s">
        <v>59</v>
      </c>
      <c r="G135">
        <v>0</v>
      </c>
      <c r="H135">
        <v>0</v>
      </c>
      <c r="I135">
        <f t="shared" si="6"/>
        <v>1047391.3</v>
      </c>
      <c r="J135" s="3">
        <f>IFERROR(VLOOKUP(A135,工作表2!$B$1:$C$12,2,TRUE),0)</f>
        <v>5.3999999999999999E-2</v>
      </c>
      <c r="K135" s="3">
        <f>IFERROR(VLOOKUP(I135,工作表2!$B$1:$C$12,2,TRUE),0)</f>
        <v>5.3999999999999999E-2</v>
      </c>
      <c r="L135">
        <f t="shared" si="7"/>
        <v>0</v>
      </c>
      <c r="M135">
        <f t="shared" si="8"/>
        <v>0</v>
      </c>
    </row>
    <row r="136" spans="1:13" x14ac:dyDescent="0.25">
      <c r="A136">
        <v>665862</v>
      </c>
      <c r="B136">
        <v>16.95</v>
      </c>
      <c r="C136">
        <v>32886</v>
      </c>
      <c r="D136" t="s">
        <v>35</v>
      </c>
      <c r="E136" s="1">
        <v>44378</v>
      </c>
      <c r="F136" t="s">
        <v>59</v>
      </c>
      <c r="G136">
        <v>36582</v>
      </c>
      <c r="H136">
        <v>0.6</v>
      </c>
      <c r="I136">
        <f t="shared" si="6"/>
        <v>629280</v>
      </c>
      <c r="J136" s="3">
        <f>IFERROR(VLOOKUP(A136,工作表2!$B$1:$C$12,2,TRUE),0)</f>
        <v>0.03</v>
      </c>
      <c r="K136" s="3">
        <f>IFERROR(VLOOKUP(I136,工作表2!$B$1:$C$12,2,TRUE),0)</f>
        <v>0.03</v>
      </c>
      <c r="L136">
        <f t="shared" si="7"/>
        <v>0</v>
      </c>
      <c r="M136">
        <f t="shared" si="8"/>
        <v>1097.46</v>
      </c>
    </row>
    <row r="137" spans="1:13" x14ac:dyDescent="0.25">
      <c r="A137">
        <v>1181988</v>
      </c>
      <c r="B137">
        <v>16</v>
      </c>
      <c r="C137">
        <v>33646</v>
      </c>
      <c r="D137" t="s">
        <v>30</v>
      </c>
      <c r="E137" s="1">
        <v>44256</v>
      </c>
      <c r="F137" t="s">
        <v>60</v>
      </c>
      <c r="G137">
        <v>0</v>
      </c>
      <c r="H137">
        <v>0</v>
      </c>
      <c r="I137">
        <f t="shared" si="6"/>
        <v>1181988</v>
      </c>
      <c r="J137" s="3">
        <f>IFERROR(VLOOKUP(A137,工作表2!$B$1:$C$12,2,TRUE),0)</f>
        <v>0.06</v>
      </c>
      <c r="K137" s="3">
        <f>IFERROR(VLOOKUP(I137,工作表2!$B$1:$C$12,2,TRUE),0)</f>
        <v>0.06</v>
      </c>
      <c r="L137">
        <f t="shared" si="7"/>
        <v>0</v>
      </c>
      <c r="M137">
        <f t="shared" si="8"/>
        <v>0</v>
      </c>
    </row>
    <row r="138" spans="1:13" x14ac:dyDescent="0.25">
      <c r="A138">
        <v>1361028</v>
      </c>
      <c r="B138">
        <v>18.899999999999999</v>
      </c>
      <c r="C138">
        <v>33646</v>
      </c>
      <c r="D138" t="s">
        <v>30</v>
      </c>
      <c r="E138" s="1">
        <v>44317</v>
      </c>
      <c r="F138" t="s">
        <v>60</v>
      </c>
      <c r="G138">
        <v>0</v>
      </c>
      <c r="H138">
        <v>0</v>
      </c>
      <c r="I138">
        <f t="shared" si="6"/>
        <v>1361028</v>
      </c>
      <c r="J138" s="3">
        <f>IFERROR(VLOOKUP(A138,工作表2!$B$1:$C$12,2,TRUE),0)</f>
        <v>7.1999999999999995E-2</v>
      </c>
      <c r="K138" s="3">
        <f>IFERROR(VLOOKUP(I138,工作表2!$B$1:$C$12,2,TRUE),0)</f>
        <v>7.1999999999999995E-2</v>
      </c>
      <c r="L138">
        <f t="shared" si="7"/>
        <v>0</v>
      </c>
      <c r="M138">
        <f t="shared" si="8"/>
        <v>0</v>
      </c>
    </row>
    <row r="139" spans="1:13" x14ac:dyDescent="0.25">
      <c r="A139">
        <v>1752253</v>
      </c>
      <c r="B139">
        <v>28.5</v>
      </c>
      <c r="C139">
        <v>33646</v>
      </c>
      <c r="D139" t="s">
        <v>30</v>
      </c>
      <c r="E139" s="1">
        <v>44348</v>
      </c>
      <c r="F139" t="s">
        <v>60</v>
      </c>
      <c r="G139">
        <v>8000</v>
      </c>
      <c r="H139">
        <v>0.5</v>
      </c>
      <c r="I139">
        <f t="shared" si="6"/>
        <v>1744253</v>
      </c>
      <c r="J139" s="3">
        <f>IFERROR(VLOOKUP(A139,工作表2!$B$1:$C$12,2,TRUE),0)</f>
        <v>7.8E-2</v>
      </c>
      <c r="K139" s="3">
        <f>IFERROR(VLOOKUP(I139,工作表2!$B$1:$C$12,2,TRUE),0)</f>
        <v>7.8E-2</v>
      </c>
      <c r="L139">
        <f t="shared" si="7"/>
        <v>0</v>
      </c>
      <c r="M139">
        <f t="shared" si="8"/>
        <v>624</v>
      </c>
    </row>
    <row r="140" spans="1:13" x14ac:dyDescent="0.25">
      <c r="A140">
        <v>1241280</v>
      </c>
      <c r="B140">
        <v>17.899999999999999</v>
      </c>
      <c r="C140">
        <v>33646</v>
      </c>
      <c r="D140" t="s">
        <v>30</v>
      </c>
      <c r="E140" s="1">
        <v>44378</v>
      </c>
      <c r="F140" t="s">
        <v>60</v>
      </c>
      <c r="G140">
        <v>23000</v>
      </c>
      <c r="H140">
        <v>1.5</v>
      </c>
      <c r="I140">
        <f t="shared" si="6"/>
        <v>1218280</v>
      </c>
      <c r="J140" s="3">
        <f>IFERROR(VLOOKUP(A140,工作表2!$B$1:$C$12,2,TRUE),0)</f>
        <v>6.6000000000000003E-2</v>
      </c>
      <c r="K140" s="3">
        <f>IFERROR(VLOOKUP(I140,工作表2!$B$1:$C$12,2,TRUE),0)</f>
        <v>6.6000000000000003E-2</v>
      </c>
      <c r="L140">
        <f t="shared" si="7"/>
        <v>0</v>
      </c>
      <c r="M140">
        <f t="shared" si="8"/>
        <v>1518</v>
      </c>
    </row>
    <row r="141" spans="1:13" x14ac:dyDescent="0.25">
      <c r="A141">
        <v>578005.19999999995</v>
      </c>
      <c r="B141">
        <v>10.199999999999999</v>
      </c>
      <c r="C141">
        <v>34099</v>
      </c>
      <c r="D141" t="s">
        <v>25</v>
      </c>
      <c r="E141" s="1">
        <v>44287</v>
      </c>
      <c r="F141" t="s">
        <v>61</v>
      </c>
      <c r="G141">
        <v>117999</v>
      </c>
      <c r="H141">
        <v>2</v>
      </c>
      <c r="I141">
        <f t="shared" si="6"/>
        <v>460006.19999999995</v>
      </c>
      <c r="J141" s="3">
        <f>IFERROR(VLOOKUP(A141,工作表2!$B$1:$C$12,2,TRUE),0)</f>
        <v>2.5000000000000001E-2</v>
      </c>
      <c r="K141" s="3">
        <f>IFERROR(VLOOKUP(I141,工作表2!$B$1:$C$12,2,TRUE),0)</f>
        <v>1.7999999999999999E-2</v>
      </c>
      <c r="L141">
        <f t="shared" si="7"/>
        <v>3220.0434000000009</v>
      </c>
      <c r="M141">
        <f t="shared" si="8"/>
        <v>2949.9750000000004</v>
      </c>
    </row>
    <row r="142" spans="1:13" x14ac:dyDescent="0.25">
      <c r="A142">
        <v>944877.2</v>
      </c>
      <c r="B142">
        <v>14.4</v>
      </c>
      <c r="C142">
        <v>34099</v>
      </c>
      <c r="D142" t="s">
        <v>25</v>
      </c>
      <c r="E142" s="1">
        <v>44317</v>
      </c>
      <c r="F142" t="s">
        <v>61</v>
      </c>
      <c r="G142">
        <v>302280</v>
      </c>
      <c r="H142">
        <v>5</v>
      </c>
      <c r="I142">
        <f t="shared" si="6"/>
        <v>642597.19999999995</v>
      </c>
      <c r="J142" s="3">
        <f>IFERROR(VLOOKUP(A142,工作表2!$B$1:$C$12,2,TRUE),0)</f>
        <v>4.5999999999999999E-2</v>
      </c>
      <c r="K142" s="3">
        <f>IFERROR(VLOOKUP(I142,工作表2!$B$1:$C$12,2,TRUE),0)</f>
        <v>0.03</v>
      </c>
      <c r="L142">
        <f t="shared" si="7"/>
        <v>10281.555199999999</v>
      </c>
      <c r="M142">
        <f t="shared" si="8"/>
        <v>13904.88</v>
      </c>
    </row>
    <row r="143" spans="1:13" x14ac:dyDescent="0.25">
      <c r="A143">
        <v>614494</v>
      </c>
      <c r="B143">
        <v>12.1</v>
      </c>
      <c r="C143">
        <v>34099</v>
      </c>
      <c r="D143" t="s">
        <v>25</v>
      </c>
      <c r="E143" s="1">
        <v>44348</v>
      </c>
      <c r="F143" t="s">
        <v>61</v>
      </c>
      <c r="G143">
        <v>126490</v>
      </c>
      <c r="H143">
        <v>2.7</v>
      </c>
      <c r="I143">
        <f t="shared" si="6"/>
        <v>488004</v>
      </c>
      <c r="J143" s="3">
        <f>IFERROR(VLOOKUP(A143,工作表2!$B$1:$C$12,2,TRUE),0)</f>
        <v>0.03</v>
      </c>
      <c r="K143" s="3">
        <f>IFERROR(VLOOKUP(I143,工作表2!$B$1:$C$12,2,TRUE),0)</f>
        <v>1.7999999999999999E-2</v>
      </c>
      <c r="L143">
        <f t="shared" si="7"/>
        <v>5856.0479999999998</v>
      </c>
      <c r="M143">
        <f t="shared" si="8"/>
        <v>3794.7</v>
      </c>
    </row>
    <row r="144" spans="1:13" x14ac:dyDescent="0.25">
      <c r="A144">
        <v>517514.2</v>
      </c>
      <c r="B144">
        <v>10.3</v>
      </c>
      <c r="C144">
        <v>34099</v>
      </c>
      <c r="D144" t="s">
        <v>25</v>
      </c>
      <c r="E144" s="1">
        <v>44378</v>
      </c>
      <c r="F144" t="s">
        <v>61</v>
      </c>
      <c r="G144">
        <v>166920</v>
      </c>
      <c r="H144">
        <v>4.0999999999999996</v>
      </c>
      <c r="I144">
        <f t="shared" si="6"/>
        <v>350594.2</v>
      </c>
      <c r="J144" s="3">
        <f>IFERROR(VLOOKUP(A144,工作表2!$B$1:$C$12,2,TRUE),0)</f>
        <v>2.5000000000000001E-2</v>
      </c>
      <c r="K144" s="3">
        <f>IFERROR(VLOOKUP(I144,工作表2!$B$1:$C$12,2,TRUE),0)</f>
        <v>1.4E-2</v>
      </c>
      <c r="L144">
        <f t="shared" si="7"/>
        <v>3856.5362000000005</v>
      </c>
      <c r="M144">
        <f t="shared" si="8"/>
        <v>4173</v>
      </c>
    </row>
    <row r="145" spans="1:13" x14ac:dyDescent="0.25">
      <c r="A145">
        <v>181168</v>
      </c>
      <c r="B145">
        <v>3</v>
      </c>
      <c r="C145">
        <v>35091</v>
      </c>
      <c r="D145" t="s">
        <v>28</v>
      </c>
      <c r="E145" s="1">
        <v>44256</v>
      </c>
      <c r="F145" t="s">
        <v>62</v>
      </c>
      <c r="G145">
        <v>0</v>
      </c>
      <c r="H145">
        <v>0</v>
      </c>
      <c r="I145">
        <f t="shared" si="6"/>
        <v>181168</v>
      </c>
      <c r="J145" s="3">
        <f>IFERROR(VLOOKUP(A145,工作表2!$B$1:$C$12,2,TRUE),0)</f>
        <v>0</v>
      </c>
      <c r="K145" s="3">
        <f>IFERROR(VLOOKUP(I145,工作表2!$B$1:$C$12,2,TRUE),0)</f>
        <v>0</v>
      </c>
      <c r="L145">
        <f t="shared" si="7"/>
        <v>0</v>
      </c>
      <c r="M145">
        <f t="shared" si="8"/>
        <v>0</v>
      </c>
    </row>
    <row r="146" spans="1:13" x14ac:dyDescent="0.25">
      <c r="A146">
        <v>571043</v>
      </c>
      <c r="B146">
        <v>9</v>
      </c>
      <c r="C146">
        <v>35091</v>
      </c>
      <c r="D146" t="s">
        <v>28</v>
      </c>
      <c r="E146" s="1">
        <v>44287</v>
      </c>
      <c r="F146" t="s">
        <v>62</v>
      </c>
      <c r="G146">
        <v>0</v>
      </c>
      <c r="H146">
        <v>0</v>
      </c>
      <c r="I146">
        <f t="shared" si="6"/>
        <v>571043</v>
      </c>
      <c r="J146" s="3">
        <f>IFERROR(VLOOKUP(A146,工作表2!$B$1:$C$12,2,TRUE),0)</f>
        <v>2.5000000000000001E-2</v>
      </c>
      <c r="K146" s="3">
        <f>IFERROR(VLOOKUP(I146,工作表2!$B$1:$C$12,2,TRUE),0)</f>
        <v>2.5000000000000001E-2</v>
      </c>
      <c r="L146">
        <f t="shared" si="7"/>
        <v>0</v>
      </c>
      <c r="M146">
        <f t="shared" si="8"/>
        <v>0</v>
      </c>
    </row>
    <row r="147" spans="1:13" x14ac:dyDescent="0.25">
      <c r="A147">
        <v>62600</v>
      </c>
      <c r="B147">
        <v>1</v>
      </c>
      <c r="C147">
        <v>35091</v>
      </c>
      <c r="D147" t="s">
        <v>28</v>
      </c>
      <c r="E147" s="1">
        <v>44317</v>
      </c>
      <c r="F147" t="s">
        <v>62</v>
      </c>
      <c r="G147">
        <v>0</v>
      </c>
      <c r="H147">
        <v>0</v>
      </c>
      <c r="I147">
        <f t="shared" si="6"/>
        <v>62600</v>
      </c>
      <c r="J147" s="3">
        <f>IFERROR(VLOOKUP(A147,工作表2!$B$1:$C$12,2,TRUE),0)</f>
        <v>0</v>
      </c>
      <c r="K147" s="3">
        <f>IFERROR(VLOOKUP(I147,工作表2!$B$1:$C$12,2,TRUE),0)</f>
        <v>0</v>
      </c>
      <c r="L147">
        <f t="shared" si="7"/>
        <v>0</v>
      </c>
      <c r="M147">
        <f t="shared" si="8"/>
        <v>0</v>
      </c>
    </row>
    <row r="148" spans="1:13" x14ac:dyDescent="0.25">
      <c r="A148">
        <v>605282</v>
      </c>
      <c r="B148">
        <v>10.6</v>
      </c>
      <c r="C148">
        <v>35091</v>
      </c>
      <c r="D148" t="s">
        <v>28</v>
      </c>
      <c r="E148" s="1">
        <v>44348</v>
      </c>
      <c r="F148" t="s">
        <v>62</v>
      </c>
      <c r="G148">
        <v>0</v>
      </c>
      <c r="H148">
        <v>0</v>
      </c>
      <c r="I148">
        <f t="shared" si="6"/>
        <v>605282</v>
      </c>
      <c r="J148" s="3">
        <f>IFERROR(VLOOKUP(A148,工作表2!$B$1:$C$12,2,TRUE),0)</f>
        <v>0.03</v>
      </c>
      <c r="K148" s="3">
        <f>IFERROR(VLOOKUP(I148,工作表2!$B$1:$C$12,2,TRUE),0)</f>
        <v>0.03</v>
      </c>
      <c r="L148">
        <f t="shared" si="7"/>
        <v>0</v>
      </c>
      <c r="M148">
        <f t="shared" si="8"/>
        <v>0</v>
      </c>
    </row>
    <row r="149" spans="1:13" x14ac:dyDescent="0.25">
      <c r="A149">
        <v>242619</v>
      </c>
      <c r="B149">
        <v>5.5</v>
      </c>
      <c r="C149">
        <v>35091</v>
      </c>
      <c r="D149" t="s">
        <v>28</v>
      </c>
      <c r="E149" s="1">
        <v>44378</v>
      </c>
      <c r="F149" t="s">
        <v>62</v>
      </c>
      <c r="G149">
        <v>0</v>
      </c>
      <c r="H149">
        <v>0</v>
      </c>
      <c r="I149">
        <f t="shared" si="6"/>
        <v>242619</v>
      </c>
      <c r="J149" s="3">
        <f>IFERROR(VLOOKUP(A149,工作表2!$B$1:$C$12,2,TRUE),0)</f>
        <v>0</v>
      </c>
      <c r="K149" s="3">
        <f>IFERROR(VLOOKUP(I149,工作表2!$B$1:$C$12,2,TRUE),0)</f>
        <v>0</v>
      </c>
      <c r="L149">
        <f t="shared" si="7"/>
        <v>0</v>
      </c>
      <c r="M149">
        <f t="shared" si="8"/>
        <v>0</v>
      </c>
    </row>
    <row r="150" spans="1:13" x14ac:dyDescent="0.25">
      <c r="A150">
        <v>728438</v>
      </c>
      <c r="B150">
        <v>10.5</v>
      </c>
      <c r="C150">
        <v>35431</v>
      </c>
      <c r="D150" t="s">
        <v>43</v>
      </c>
      <c r="E150" s="1">
        <v>44256</v>
      </c>
      <c r="F150" t="s">
        <v>63</v>
      </c>
      <c r="G150">
        <v>0</v>
      </c>
      <c r="H150">
        <v>0</v>
      </c>
      <c r="I150">
        <f t="shared" si="6"/>
        <v>728438</v>
      </c>
      <c r="J150" s="3">
        <f>IFERROR(VLOOKUP(A150,工作表2!$B$1:$C$12,2,TRUE),0)</f>
        <v>3.5000000000000003E-2</v>
      </c>
      <c r="K150" s="3">
        <f>IFERROR(VLOOKUP(I150,工作表2!$B$1:$C$12,2,TRUE),0)</f>
        <v>3.5000000000000003E-2</v>
      </c>
      <c r="L150">
        <f t="shared" si="7"/>
        <v>0</v>
      </c>
      <c r="M150">
        <f t="shared" si="8"/>
        <v>0</v>
      </c>
    </row>
    <row r="151" spans="1:13" x14ac:dyDescent="0.25">
      <c r="A151">
        <v>245288</v>
      </c>
      <c r="B151">
        <v>4.5</v>
      </c>
      <c r="C151">
        <v>35431</v>
      </c>
      <c r="D151" t="s">
        <v>43</v>
      </c>
      <c r="E151" s="1">
        <v>44287</v>
      </c>
      <c r="F151" t="s">
        <v>63</v>
      </c>
      <c r="G151">
        <v>32000</v>
      </c>
      <c r="H151">
        <v>0.5</v>
      </c>
      <c r="I151">
        <f t="shared" si="6"/>
        <v>213288</v>
      </c>
      <c r="J151" s="3">
        <f>IFERROR(VLOOKUP(A151,工作表2!$B$1:$C$12,2,TRUE),0)</f>
        <v>0</v>
      </c>
      <c r="K151" s="3">
        <f>IFERROR(VLOOKUP(I151,工作表2!$B$1:$C$12,2,TRUE),0)</f>
        <v>0</v>
      </c>
      <c r="L151">
        <f t="shared" si="7"/>
        <v>0</v>
      </c>
      <c r="M151">
        <f t="shared" si="8"/>
        <v>0</v>
      </c>
    </row>
    <row r="152" spans="1:13" x14ac:dyDescent="0.25">
      <c r="A152">
        <v>406386.5</v>
      </c>
      <c r="B152">
        <v>8.4</v>
      </c>
      <c r="C152">
        <v>35431</v>
      </c>
      <c r="D152" t="s">
        <v>43</v>
      </c>
      <c r="E152" s="1">
        <v>44348</v>
      </c>
      <c r="F152" t="s">
        <v>63</v>
      </c>
      <c r="G152">
        <v>0</v>
      </c>
      <c r="H152">
        <v>0</v>
      </c>
      <c r="I152">
        <f t="shared" si="6"/>
        <v>406386.5</v>
      </c>
      <c r="J152" s="3">
        <f>IFERROR(VLOOKUP(A152,工作表2!$B$1:$C$12,2,TRUE),0)</f>
        <v>1.7999999999999999E-2</v>
      </c>
      <c r="K152" s="3">
        <f>IFERROR(VLOOKUP(I152,工作表2!$B$1:$C$12,2,TRUE),0)</f>
        <v>1.7999999999999999E-2</v>
      </c>
      <c r="L152">
        <f t="shared" si="7"/>
        <v>0</v>
      </c>
      <c r="M152">
        <f t="shared" si="8"/>
        <v>0</v>
      </c>
    </row>
    <row r="153" spans="1:13" x14ac:dyDescent="0.25">
      <c r="A153">
        <v>1237743.1499999999</v>
      </c>
      <c r="B153">
        <v>20.85</v>
      </c>
      <c r="C153">
        <v>35991</v>
      </c>
      <c r="D153" t="s">
        <v>64</v>
      </c>
      <c r="E153" s="1">
        <v>44256</v>
      </c>
      <c r="F153" t="s">
        <v>65</v>
      </c>
      <c r="G153">
        <v>0</v>
      </c>
      <c r="H153">
        <v>0</v>
      </c>
      <c r="I153">
        <f t="shared" si="6"/>
        <v>1237743.1499999999</v>
      </c>
      <c r="J153" s="3">
        <f>IFERROR(VLOOKUP(A153,工作表2!$B$1:$C$12,2,TRUE),0)</f>
        <v>6.6000000000000003E-2</v>
      </c>
      <c r="K153" s="3">
        <f>IFERROR(VLOOKUP(I153,工作表2!$B$1:$C$12,2,TRUE),0)</f>
        <v>6.6000000000000003E-2</v>
      </c>
      <c r="L153">
        <f t="shared" si="7"/>
        <v>0</v>
      </c>
      <c r="M153">
        <f t="shared" si="8"/>
        <v>0</v>
      </c>
    </row>
    <row r="154" spans="1:13" x14ac:dyDescent="0.25">
      <c r="A154">
        <v>1154717</v>
      </c>
      <c r="B154">
        <v>22</v>
      </c>
      <c r="C154">
        <v>35991</v>
      </c>
      <c r="D154" t="s">
        <v>64</v>
      </c>
      <c r="E154" s="1">
        <v>44287</v>
      </c>
      <c r="F154" t="s">
        <v>65</v>
      </c>
      <c r="G154">
        <v>21650</v>
      </c>
      <c r="H154">
        <v>0.5</v>
      </c>
      <c r="I154">
        <f t="shared" si="6"/>
        <v>1133067</v>
      </c>
      <c r="J154" s="3">
        <f>IFERROR(VLOOKUP(A154,工作表2!$B$1:$C$12,2,TRUE),0)</f>
        <v>0.06</v>
      </c>
      <c r="K154" s="3">
        <f>IFERROR(VLOOKUP(I154,工作表2!$B$1:$C$12,2,TRUE),0)</f>
        <v>0.06</v>
      </c>
      <c r="L154">
        <f t="shared" si="7"/>
        <v>0</v>
      </c>
      <c r="M154">
        <f t="shared" si="8"/>
        <v>1299</v>
      </c>
    </row>
    <row r="155" spans="1:13" x14ac:dyDescent="0.25">
      <c r="A155">
        <v>1217961</v>
      </c>
      <c r="B155">
        <v>20.9</v>
      </c>
      <c r="C155">
        <v>35991</v>
      </c>
      <c r="D155" t="s">
        <v>64</v>
      </c>
      <c r="E155" s="1">
        <v>44317</v>
      </c>
      <c r="F155" t="s">
        <v>65</v>
      </c>
      <c r="G155">
        <v>0</v>
      </c>
      <c r="H155">
        <v>0</v>
      </c>
      <c r="I155">
        <f t="shared" si="6"/>
        <v>1217961</v>
      </c>
      <c r="J155" s="3">
        <f>IFERROR(VLOOKUP(A155,工作表2!$B$1:$C$12,2,TRUE),0)</f>
        <v>6.6000000000000003E-2</v>
      </c>
      <c r="K155" s="3">
        <f>IFERROR(VLOOKUP(I155,工作表2!$B$1:$C$12,2,TRUE),0)</f>
        <v>6.6000000000000003E-2</v>
      </c>
      <c r="L155">
        <f t="shared" si="7"/>
        <v>0</v>
      </c>
      <c r="M155">
        <f t="shared" si="8"/>
        <v>0</v>
      </c>
    </row>
    <row r="156" spans="1:13" x14ac:dyDescent="0.25">
      <c r="A156">
        <v>1246643</v>
      </c>
      <c r="B156">
        <v>24.2</v>
      </c>
      <c r="C156">
        <v>35991</v>
      </c>
      <c r="D156" t="s">
        <v>64</v>
      </c>
      <c r="E156" s="1">
        <v>44348</v>
      </c>
      <c r="F156" t="s">
        <v>65</v>
      </c>
      <c r="G156">
        <v>60750</v>
      </c>
      <c r="H156">
        <v>1.5</v>
      </c>
      <c r="I156">
        <f t="shared" si="6"/>
        <v>1185893</v>
      </c>
      <c r="J156" s="3">
        <f>IFERROR(VLOOKUP(A156,工作表2!$B$1:$C$12,2,TRUE),0)</f>
        <v>6.6000000000000003E-2</v>
      </c>
      <c r="K156" s="3">
        <f>IFERROR(VLOOKUP(I156,工作表2!$B$1:$C$12,2,TRUE),0)</f>
        <v>0.06</v>
      </c>
      <c r="L156">
        <f t="shared" si="7"/>
        <v>7115.3580000000065</v>
      </c>
      <c r="M156">
        <f t="shared" si="8"/>
        <v>4009.5</v>
      </c>
    </row>
    <row r="157" spans="1:13" x14ac:dyDescent="0.25">
      <c r="A157">
        <v>1270763</v>
      </c>
      <c r="B157">
        <v>25.9</v>
      </c>
      <c r="C157">
        <v>35991</v>
      </c>
      <c r="D157" t="s">
        <v>64</v>
      </c>
      <c r="E157" s="1">
        <v>44378</v>
      </c>
      <c r="F157" t="s">
        <v>65</v>
      </c>
      <c r="G157">
        <v>40500</v>
      </c>
      <c r="H157">
        <v>1</v>
      </c>
      <c r="I157">
        <f t="shared" si="6"/>
        <v>1230263</v>
      </c>
      <c r="J157" s="3">
        <f>IFERROR(VLOOKUP(A157,工作表2!$B$1:$C$12,2,TRUE),0)</f>
        <v>6.6000000000000003E-2</v>
      </c>
      <c r="K157" s="3">
        <f>IFERROR(VLOOKUP(I157,工作表2!$B$1:$C$12,2,TRUE),0)</f>
        <v>6.6000000000000003E-2</v>
      </c>
      <c r="L157">
        <f t="shared" si="7"/>
        <v>0</v>
      </c>
      <c r="M157">
        <f t="shared" si="8"/>
        <v>2673</v>
      </c>
    </row>
    <row r="158" spans="1:13" x14ac:dyDescent="0.25">
      <c r="A158">
        <v>416807</v>
      </c>
      <c r="B158">
        <v>6.2</v>
      </c>
      <c r="C158">
        <v>36683</v>
      </c>
      <c r="D158" t="s">
        <v>28</v>
      </c>
      <c r="E158" s="1">
        <v>44287</v>
      </c>
      <c r="F158" t="s">
        <v>66</v>
      </c>
      <c r="G158">
        <v>0</v>
      </c>
      <c r="H158">
        <v>0</v>
      </c>
      <c r="I158">
        <f t="shared" si="6"/>
        <v>416807</v>
      </c>
      <c r="J158" s="3">
        <f>IFERROR(VLOOKUP(A158,工作表2!$B$1:$C$12,2,TRUE),0)</f>
        <v>1.7999999999999999E-2</v>
      </c>
      <c r="K158" s="3">
        <f>IFERROR(VLOOKUP(I158,工作表2!$B$1:$C$12,2,TRUE),0)</f>
        <v>1.7999999999999999E-2</v>
      </c>
      <c r="L158">
        <f t="shared" si="7"/>
        <v>0</v>
      </c>
      <c r="M158">
        <f t="shared" si="8"/>
        <v>0</v>
      </c>
    </row>
    <row r="159" spans="1:13" x14ac:dyDescent="0.25">
      <c r="A159">
        <v>498753</v>
      </c>
      <c r="B159">
        <v>7.1</v>
      </c>
      <c r="C159">
        <v>36683</v>
      </c>
      <c r="D159" t="s">
        <v>28</v>
      </c>
      <c r="E159" s="1">
        <v>44317</v>
      </c>
      <c r="F159" t="s">
        <v>66</v>
      </c>
      <c r="G159">
        <v>0</v>
      </c>
      <c r="H159">
        <v>0</v>
      </c>
      <c r="I159">
        <f t="shared" si="6"/>
        <v>498753</v>
      </c>
      <c r="J159" s="3">
        <f>IFERROR(VLOOKUP(A159,工作表2!$B$1:$C$12,2,TRUE),0)</f>
        <v>1.7999999999999999E-2</v>
      </c>
      <c r="K159" s="3">
        <f>IFERROR(VLOOKUP(I159,工作表2!$B$1:$C$12,2,TRUE),0)</f>
        <v>1.7999999999999999E-2</v>
      </c>
      <c r="L159">
        <f t="shared" si="7"/>
        <v>0</v>
      </c>
      <c r="M159">
        <f t="shared" si="8"/>
        <v>0</v>
      </c>
    </row>
    <row r="160" spans="1:13" x14ac:dyDescent="0.25">
      <c r="A160">
        <v>587819.6</v>
      </c>
      <c r="B160">
        <v>10.6</v>
      </c>
      <c r="C160">
        <v>36683</v>
      </c>
      <c r="D160" t="s">
        <v>28</v>
      </c>
      <c r="E160" s="1">
        <v>44348</v>
      </c>
      <c r="F160" t="s">
        <v>66</v>
      </c>
      <c r="G160">
        <v>6288</v>
      </c>
      <c r="H160">
        <v>1</v>
      </c>
      <c r="I160">
        <f t="shared" si="6"/>
        <v>581531.6</v>
      </c>
      <c r="J160" s="3">
        <f>IFERROR(VLOOKUP(A160,工作表2!$B$1:$C$12,2,TRUE),0)</f>
        <v>2.5000000000000001E-2</v>
      </c>
      <c r="K160" s="3">
        <f>IFERROR(VLOOKUP(I160,工作表2!$B$1:$C$12,2,TRUE),0)</f>
        <v>2.5000000000000001E-2</v>
      </c>
      <c r="L160">
        <f t="shared" si="7"/>
        <v>0</v>
      </c>
      <c r="M160">
        <f t="shared" si="8"/>
        <v>157.20000000000002</v>
      </c>
    </row>
    <row r="161" spans="1:13" x14ac:dyDescent="0.25">
      <c r="A161">
        <v>460642.4</v>
      </c>
      <c r="B161">
        <v>8.9</v>
      </c>
      <c r="C161">
        <v>36683</v>
      </c>
      <c r="D161" t="s">
        <v>28</v>
      </c>
      <c r="E161" s="1">
        <v>44378</v>
      </c>
      <c r="F161" t="s">
        <v>66</v>
      </c>
      <c r="G161">
        <v>72500</v>
      </c>
      <c r="H161">
        <v>3</v>
      </c>
      <c r="I161">
        <f t="shared" si="6"/>
        <v>388142.4</v>
      </c>
      <c r="J161" s="3">
        <f>IFERROR(VLOOKUP(A161,工作表2!$B$1:$C$12,2,TRUE),0)</f>
        <v>1.7999999999999999E-2</v>
      </c>
      <c r="K161" s="3">
        <f>IFERROR(VLOOKUP(I161,工作表2!$B$1:$C$12,2,TRUE),0)</f>
        <v>1.4E-2</v>
      </c>
      <c r="L161">
        <f t="shared" si="7"/>
        <v>1552.5695999999994</v>
      </c>
      <c r="M161">
        <f t="shared" si="8"/>
        <v>1305</v>
      </c>
    </row>
    <row r="162" spans="1:13" x14ac:dyDescent="0.25">
      <c r="A162">
        <v>1139917.8</v>
      </c>
      <c r="B162">
        <v>18.100000000000001</v>
      </c>
      <c r="C162">
        <v>38215</v>
      </c>
      <c r="D162" t="s">
        <v>25</v>
      </c>
      <c r="E162" s="1">
        <v>44317</v>
      </c>
      <c r="F162" t="s">
        <v>67</v>
      </c>
      <c r="G162">
        <v>0</v>
      </c>
      <c r="H162">
        <v>0</v>
      </c>
      <c r="I162">
        <f t="shared" si="6"/>
        <v>1139917.8</v>
      </c>
      <c r="J162" s="3">
        <f>IFERROR(VLOOKUP(A162,工作表2!$B$1:$C$12,2,TRUE),0)</f>
        <v>0.06</v>
      </c>
      <c r="K162" s="3">
        <f>IFERROR(VLOOKUP(I162,工作表2!$B$1:$C$12,2,TRUE),0)</f>
        <v>0.06</v>
      </c>
      <c r="L162">
        <f t="shared" si="7"/>
        <v>0</v>
      </c>
      <c r="M162">
        <f t="shared" si="8"/>
        <v>0</v>
      </c>
    </row>
    <row r="163" spans="1:13" x14ac:dyDescent="0.25">
      <c r="A163">
        <v>1553926</v>
      </c>
      <c r="B163">
        <v>24.2</v>
      </c>
      <c r="C163">
        <v>38215</v>
      </c>
      <c r="D163" t="s">
        <v>25</v>
      </c>
      <c r="E163" s="1">
        <v>44378</v>
      </c>
      <c r="F163" t="s">
        <v>67</v>
      </c>
      <c r="G163">
        <v>49500</v>
      </c>
      <c r="H163">
        <v>1.5</v>
      </c>
      <c r="I163">
        <f t="shared" si="6"/>
        <v>1504426</v>
      </c>
      <c r="J163" s="3">
        <f>IFERROR(VLOOKUP(A163,工作表2!$B$1:$C$12,2,TRUE),0)</f>
        <v>7.8E-2</v>
      </c>
      <c r="K163" s="3">
        <f>IFERROR(VLOOKUP(I163,工作表2!$B$1:$C$12,2,TRUE),0)</f>
        <v>7.8E-2</v>
      </c>
      <c r="L163">
        <f t="shared" si="7"/>
        <v>0</v>
      </c>
      <c r="M163">
        <f t="shared" si="8"/>
        <v>3861</v>
      </c>
    </row>
    <row r="164" spans="1:13" x14ac:dyDescent="0.25">
      <c r="A164">
        <v>23500</v>
      </c>
      <c r="B164">
        <v>0.5</v>
      </c>
      <c r="C164">
        <v>3899</v>
      </c>
      <c r="D164" t="s">
        <v>30</v>
      </c>
      <c r="E164" s="1">
        <v>44317</v>
      </c>
      <c r="F164" t="s">
        <v>68</v>
      </c>
      <c r="G164">
        <v>0</v>
      </c>
      <c r="H164">
        <v>0</v>
      </c>
      <c r="I164">
        <f t="shared" si="6"/>
        <v>23500</v>
      </c>
      <c r="J164" s="3">
        <f>IFERROR(VLOOKUP(A164,工作表2!$B$1:$C$12,2,TRUE),0)</f>
        <v>0</v>
      </c>
      <c r="K164" s="3">
        <f>IFERROR(VLOOKUP(I164,工作表2!$B$1:$C$12,2,TRUE),0)</f>
        <v>0</v>
      </c>
      <c r="L164">
        <f t="shared" si="7"/>
        <v>0</v>
      </c>
      <c r="M164">
        <f t="shared" si="8"/>
        <v>0</v>
      </c>
    </row>
    <row r="165" spans="1:13" x14ac:dyDescent="0.25">
      <c r="A165">
        <v>740000</v>
      </c>
      <c r="B165">
        <v>9.1999999999999993</v>
      </c>
      <c r="C165">
        <v>39574</v>
      </c>
      <c r="D165" t="s">
        <v>28</v>
      </c>
      <c r="E165" s="1">
        <v>44256</v>
      </c>
      <c r="F165" t="s">
        <v>69</v>
      </c>
      <c r="G165">
        <v>0</v>
      </c>
      <c r="H165">
        <v>0</v>
      </c>
      <c r="I165">
        <f t="shared" si="6"/>
        <v>740000</v>
      </c>
      <c r="J165" s="3">
        <f>IFERROR(VLOOKUP(A165,工作表2!$B$1:$C$12,2,TRUE),0)</f>
        <v>3.5000000000000003E-2</v>
      </c>
      <c r="K165" s="3">
        <f>IFERROR(VLOOKUP(I165,工作表2!$B$1:$C$12,2,TRUE),0)</f>
        <v>3.5000000000000003E-2</v>
      </c>
      <c r="L165">
        <f t="shared" si="7"/>
        <v>0</v>
      </c>
      <c r="M165">
        <f t="shared" si="8"/>
        <v>0</v>
      </c>
    </row>
    <row r="166" spans="1:13" x14ac:dyDescent="0.25">
      <c r="A166">
        <v>863680</v>
      </c>
      <c r="B166">
        <v>11.5</v>
      </c>
      <c r="C166">
        <v>39574</v>
      </c>
      <c r="D166" t="s">
        <v>28</v>
      </c>
      <c r="E166" s="1">
        <v>44317</v>
      </c>
      <c r="F166" t="s">
        <v>69</v>
      </c>
      <c r="G166">
        <v>0</v>
      </c>
      <c r="H166">
        <v>0</v>
      </c>
      <c r="I166">
        <f t="shared" si="6"/>
        <v>863680</v>
      </c>
      <c r="J166" s="3">
        <f>IFERROR(VLOOKUP(A166,工作表2!$B$1:$C$12,2,TRUE),0)</f>
        <v>0.04</v>
      </c>
      <c r="K166" s="3">
        <f>IFERROR(VLOOKUP(I166,工作表2!$B$1:$C$12,2,TRUE),0)</f>
        <v>0.04</v>
      </c>
      <c r="L166">
        <f t="shared" si="7"/>
        <v>0</v>
      </c>
      <c r="M166">
        <f t="shared" si="8"/>
        <v>0</v>
      </c>
    </row>
    <row r="167" spans="1:13" x14ac:dyDescent="0.25">
      <c r="A167">
        <v>1223379</v>
      </c>
      <c r="B167">
        <v>17.5</v>
      </c>
      <c r="C167">
        <v>39574</v>
      </c>
      <c r="D167" t="s">
        <v>28</v>
      </c>
      <c r="E167" s="1">
        <v>44348</v>
      </c>
      <c r="F167" t="s">
        <v>69</v>
      </c>
      <c r="G167">
        <v>0</v>
      </c>
      <c r="H167">
        <v>0</v>
      </c>
      <c r="I167">
        <f t="shared" si="6"/>
        <v>1223379</v>
      </c>
      <c r="J167" s="3">
        <f>IFERROR(VLOOKUP(A167,工作表2!$B$1:$C$12,2,TRUE),0)</f>
        <v>6.6000000000000003E-2</v>
      </c>
      <c r="K167" s="3">
        <f>IFERROR(VLOOKUP(I167,工作表2!$B$1:$C$12,2,TRUE),0)</f>
        <v>6.6000000000000003E-2</v>
      </c>
      <c r="L167">
        <f t="shared" si="7"/>
        <v>0</v>
      </c>
      <c r="M167">
        <f t="shared" si="8"/>
        <v>0</v>
      </c>
    </row>
    <row r="168" spans="1:13" x14ac:dyDescent="0.25">
      <c r="A168">
        <v>1117678</v>
      </c>
      <c r="B168">
        <v>15.6</v>
      </c>
      <c r="C168">
        <v>39574</v>
      </c>
      <c r="D168" t="s">
        <v>28</v>
      </c>
      <c r="E168" s="1">
        <v>44378</v>
      </c>
      <c r="F168" t="s">
        <v>69</v>
      </c>
      <c r="G168">
        <v>78440</v>
      </c>
      <c r="H168">
        <v>1</v>
      </c>
      <c r="I168">
        <f t="shared" si="6"/>
        <v>1039238</v>
      </c>
      <c r="J168" s="3">
        <f>IFERROR(VLOOKUP(A168,工作表2!$B$1:$C$12,2,TRUE),0)</f>
        <v>0.06</v>
      </c>
      <c r="K168" s="3">
        <f>IFERROR(VLOOKUP(I168,工作表2!$B$1:$C$12,2,TRUE),0)</f>
        <v>5.3999999999999999E-2</v>
      </c>
      <c r="L168">
        <f t="shared" si="7"/>
        <v>6235.4279999999981</v>
      </c>
      <c r="M168">
        <f t="shared" si="8"/>
        <v>4706.3999999999996</v>
      </c>
    </row>
    <row r="169" spans="1:13" x14ac:dyDescent="0.25">
      <c r="A169">
        <v>1038200</v>
      </c>
      <c r="B169">
        <v>13.9</v>
      </c>
      <c r="C169">
        <v>39909</v>
      </c>
      <c r="D169" t="s">
        <v>35</v>
      </c>
      <c r="E169" s="1">
        <v>44317</v>
      </c>
      <c r="F169" t="s">
        <v>70</v>
      </c>
      <c r="G169">
        <v>0</v>
      </c>
      <c r="H169">
        <v>0</v>
      </c>
      <c r="I169">
        <f t="shared" si="6"/>
        <v>1038200</v>
      </c>
      <c r="J169" s="3">
        <f>IFERROR(VLOOKUP(A169,工作表2!$B$1:$C$12,2,TRUE),0)</f>
        <v>5.3999999999999999E-2</v>
      </c>
      <c r="K169" s="3">
        <f>IFERROR(VLOOKUP(I169,工作表2!$B$1:$C$12,2,TRUE),0)</f>
        <v>5.3999999999999999E-2</v>
      </c>
      <c r="L169">
        <f t="shared" si="7"/>
        <v>0</v>
      </c>
      <c r="M169">
        <f t="shared" si="8"/>
        <v>0</v>
      </c>
    </row>
    <row r="170" spans="1:13" x14ac:dyDescent="0.25">
      <c r="A170">
        <v>322162</v>
      </c>
      <c r="B170">
        <v>4.5</v>
      </c>
      <c r="C170">
        <v>39909</v>
      </c>
      <c r="D170" t="s">
        <v>35</v>
      </c>
      <c r="E170" s="1">
        <v>44348</v>
      </c>
      <c r="F170" t="s">
        <v>70</v>
      </c>
      <c r="G170">
        <v>13306</v>
      </c>
      <c r="H170">
        <v>0.5</v>
      </c>
      <c r="I170">
        <f t="shared" si="6"/>
        <v>308856</v>
      </c>
      <c r="J170" s="3">
        <f>IFERROR(VLOOKUP(A170,工作表2!$B$1:$C$12,2,TRUE),0)</f>
        <v>1.4E-2</v>
      </c>
      <c r="K170" s="3">
        <f>IFERROR(VLOOKUP(I170,工作表2!$B$1:$C$12,2,TRUE),0)</f>
        <v>1.4E-2</v>
      </c>
      <c r="L170">
        <f t="shared" si="7"/>
        <v>0</v>
      </c>
      <c r="M170">
        <f t="shared" si="8"/>
        <v>186.28399999999999</v>
      </c>
    </row>
    <row r="171" spans="1:13" x14ac:dyDescent="0.25">
      <c r="A171">
        <v>282864.59999999998</v>
      </c>
      <c r="B171">
        <v>4.8</v>
      </c>
      <c r="C171">
        <v>39914</v>
      </c>
      <c r="D171" t="s">
        <v>15</v>
      </c>
      <c r="E171" s="1">
        <v>44287</v>
      </c>
      <c r="F171" t="s">
        <v>71</v>
      </c>
      <c r="G171">
        <v>0</v>
      </c>
      <c r="H171">
        <v>0</v>
      </c>
      <c r="I171">
        <f t="shared" si="6"/>
        <v>282864.59999999998</v>
      </c>
      <c r="J171" s="3">
        <f>IFERROR(VLOOKUP(A171,工作表2!$B$1:$C$12,2,TRUE),0)</f>
        <v>0</v>
      </c>
      <c r="K171" s="3">
        <f>IFERROR(VLOOKUP(I171,工作表2!$B$1:$C$12,2,TRUE),0)</f>
        <v>0</v>
      </c>
      <c r="L171">
        <f t="shared" si="7"/>
        <v>0</v>
      </c>
      <c r="M171">
        <f t="shared" si="8"/>
        <v>0</v>
      </c>
    </row>
    <row r="172" spans="1:13" x14ac:dyDescent="0.25">
      <c r="A172">
        <v>326960</v>
      </c>
      <c r="B172">
        <v>6</v>
      </c>
      <c r="C172">
        <v>39914</v>
      </c>
      <c r="D172" t="s">
        <v>15</v>
      </c>
      <c r="E172" s="1">
        <v>44317</v>
      </c>
      <c r="F172" t="s">
        <v>71</v>
      </c>
      <c r="G172">
        <v>0</v>
      </c>
      <c r="H172">
        <v>0</v>
      </c>
      <c r="I172">
        <f t="shared" si="6"/>
        <v>326960</v>
      </c>
      <c r="J172" s="3">
        <f>IFERROR(VLOOKUP(A172,工作表2!$B$1:$C$12,2,TRUE),0)</f>
        <v>1.4E-2</v>
      </c>
      <c r="K172" s="3">
        <f>IFERROR(VLOOKUP(I172,工作表2!$B$1:$C$12,2,TRUE),0)</f>
        <v>1.4E-2</v>
      </c>
      <c r="L172">
        <f t="shared" si="7"/>
        <v>0</v>
      </c>
      <c r="M172">
        <f t="shared" si="8"/>
        <v>0</v>
      </c>
    </row>
    <row r="173" spans="1:13" x14ac:dyDescent="0.25">
      <c r="A173">
        <v>385340</v>
      </c>
      <c r="B173">
        <v>7</v>
      </c>
      <c r="C173">
        <v>39914</v>
      </c>
      <c r="D173" t="s">
        <v>15</v>
      </c>
      <c r="E173" s="1">
        <v>44348</v>
      </c>
      <c r="F173" t="s">
        <v>71</v>
      </c>
      <c r="G173">
        <v>0</v>
      </c>
      <c r="H173">
        <v>0</v>
      </c>
      <c r="I173">
        <f t="shared" si="6"/>
        <v>385340</v>
      </c>
      <c r="J173" s="3">
        <f>IFERROR(VLOOKUP(A173,工作表2!$B$1:$C$12,2,TRUE),0)</f>
        <v>1.4E-2</v>
      </c>
      <c r="K173" s="3">
        <f>IFERROR(VLOOKUP(I173,工作表2!$B$1:$C$12,2,TRUE),0)</f>
        <v>1.4E-2</v>
      </c>
      <c r="L173">
        <f t="shared" si="7"/>
        <v>0</v>
      </c>
      <c r="M173">
        <f t="shared" si="8"/>
        <v>0</v>
      </c>
    </row>
    <row r="174" spans="1:13" x14ac:dyDescent="0.25">
      <c r="A174">
        <v>317328</v>
      </c>
      <c r="B174">
        <v>5.5</v>
      </c>
      <c r="C174">
        <v>39914</v>
      </c>
      <c r="D174" t="s">
        <v>15</v>
      </c>
      <c r="E174" s="1">
        <v>44378</v>
      </c>
      <c r="F174" t="s">
        <v>71</v>
      </c>
      <c r="G174">
        <v>0</v>
      </c>
      <c r="H174">
        <v>0</v>
      </c>
      <c r="I174">
        <f t="shared" si="6"/>
        <v>317328</v>
      </c>
      <c r="J174" s="3">
        <f>IFERROR(VLOOKUP(A174,工作表2!$B$1:$C$12,2,TRUE),0)</f>
        <v>1.4E-2</v>
      </c>
      <c r="K174" s="3">
        <f>IFERROR(VLOOKUP(I174,工作表2!$B$1:$C$12,2,TRUE),0)</f>
        <v>1.4E-2</v>
      </c>
      <c r="L174">
        <f t="shared" si="7"/>
        <v>0</v>
      </c>
      <c r="M174">
        <f t="shared" si="8"/>
        <v>0</v>
      </c>
    </row>
    <row r="175" spans="1:13" x14ac:dyDescent="0.25">
      <c r="A175">
        <v>759331.4</v>
      </c>
      <c r="B175">
        <v>10.1</v>
      </c>
      <c r="C175">
        <v>42015</v>
      </c>
      <c r="D175" t="s">
        <v>10</v>
      </c>
      <c r="E175" s="1">
        <v>44256</v>
      </c>
      <c r="F175" t="s">
        <v>72</v>
      </c>
      <c r="G175">
        <v>0</v>
      </c>
      <c r="H175">
        <v>0</v>
      </c>
      <c r="I175">
        <f t="shared" si="6"/>
        <v>759331.4</v>
      </c>
      <c r="J175" s="3">
        <f>IFERROR(VLOOKUP(A175,工作表2!$B$1:$C$12,2,TRUE),0)</f>
        <v>3.5000000000000003E-2</v>
      </c>
      <c r="K175" s="3">
        <f>IFERROR(VLOOKUP(I175,工作表2!$B$1:$C$12,2,TRUE),0)</f>
        <v>3.5000000000000003E-2</v>
      </c>
      <c r="L175">
        <f t="shared" si="7"/>
        <v>0</v>
      </c>
      <c r="M175">
        <f t="shared" si="8"/>
        <v>0</v>
      </c>
    </row>
    <row r="176" spans="1:13" x14ac:dyDescent="0.25">
      <c r="A176">
        <v>826228.5</v>
      </c>
      <c r="B176">
        <v>12.1</v>
      </c>
      <c r="C176">
        <v>42015</v>
      </c>
      <c r="D176" t="s">
        <v>10</v>
      </c>
      <c r="E176" s="1">
        <v>44287</v>
      </c>
      <c r="F176" t="s">
        <v>72</v>
      </c>
      <c r="G176">
        <v>0</v>
      </c>
      <c r="H176">
        <v>0</v>
      </c>
      <c r="I176">
        <f t="shared" si="6"/>
        <v>826228.5</v>
      </c>
      <c r="J176" s="3">
        <f>IFERROR(VLOOKUP(A176,工作表2!$B$1:$C$12,2,TRUE),0)</f>
        <v>0.04</v>
      </c>
      <c r="K176" s="3">
        <f>IFERROR(VLOOKUP(I176,工作表2!$B$1:$C$12,2,TRUE),0)</f>
        <v>0.04</v>
      </c>
      <c r="L176">
        <f t="shared" si="7"/>
        <v>0</v>
      </c>
      <c r="M176">
        <f t="shared" si="8"/>
        <v>0</v>
      </c>
    </row>
    <row r="177" spans="1:13" x14ac:dyDescent="0.25">
      <c r="A177">
        <v>948138</v>
      </c>
      <c r="B177">
        <v>15</v>
      </c>
      <c r="C177">
        <v>42015</v>
      </c>
      <c r="D177" t="s">
        <v>10</v>
      </c>
      <c r="E177" s="1">
        <v>44317</v>
      </c>
      <c r="F177" t="s">
        <v>72</v>
      </c>
      <c r="G177">
        <v>0</v>
      </c>
      <c r="H177">
        <v>0</v>
      </c>
      <c r="I177">
        <f t="shared" si="6"/>
        <v>948138</v>
      </c>
      <c r="J177" s="3">
        <f>IFERROR(VLOOKUP(A177,工作表2!$B$1:$C$12,2,TRUE),0)</f>
        <v>4.5999999999999999E-2</v>
      </c>
      <c r="K177" s="3">
        <f>IFERROR(VLOOKUP(I177,工作表2!$B$1:$C$12,2,TRUE),0)</f>
        <v>4.5999999999999999E-2</v>
      </c>
      <c r="L177">
        <f t="shared" si="7"/>
        <v>0</v>
      </c>
      <c r="M177">
        <f t="shared" si="8"/>
        <v>0</v>
      </c>
    </row>
    <row r="178" spans="1:13" x14ac:dyDescent="0.25">
      <c r="A178">
        <v>1140946.3999999999</v>
      </c>
      <c r="B178">
        <v>18.2</v>
      </c>
      <c r="C178">
        <v>42015</v>
      </c>
      <c r="D178" t="s">
        <v>10</v>
      </c>
      <c r="E178" s="1">
        <v>44348</v>
      </c>
      <c r="F178" t="s">
        <v>72</v>
      </c>
      <c r="G178">
        <v>13306</v>
      </c>
      <c r="H178">
        <v>0.5</v>
      </c>
      <c r="I178">
        <f t="shared" si="6"/>
        <v>1127640.3999999999</v>
      </c>
      <c r="J178" s="3">
        <f>IFERROR(VLOOKUP(A178,工作表2!$B$1:$C$12,2,TRUE),0)</f>
        <v>0.06</v>
      </c>
      <c r="K178" s="3">
        <f>IFERROR(VLOOKUP(I178,工作表2!$B$1:$C$12,2,TRUE),0)</f>
        <v>0.06</v>
      </c>
      <c r="L178">
        <f t="shared" si="7"/>
        <v>0</v>
      </c>
      <c r="M178">
        <f t="shared" si="8"/>
        <v>798.36</v>
      </c>
    </row>
    <row r="179" spans="1:13" x14ac:dyDescent="0.25">
      <c r="A179">
        <v>753643</v>
      </c>
      <c r="B179">
        <v>17</v>
      </c>
      <c r="C179">
        <v>42015</v>
      </c>
      <c r="D179" t="s">
        <v>10</v>
      </c>
      <c r="E179" s="1">
        <v>44378</v>
      </c>
      <c r="F179" t="s">
        <v>72</v>
      </c>
      <c r="G179">
        <v>30850</v>
      </c>
      <c r="H179">
        <v>0.5</v>
      </c>
      <c r="I179">
        <f t="shared" si="6"/>
        <v>722793</v>
      </c>
      <c r="J179" s="3">
        <f>IFERROR(VLOOKUP(A179,工作表2!$B$1:$C$12,2,TRUE),0)</f>
        <v>3.5000000000000003E-2</v>
      </c>
      <c r="K179" s="3">
        <f>IFERROR(VLOOKUP(I179,工作表2!$B$1:$C$12,2,TRUE),0)</f>
        <v>3.5000000000000003E-2</v>
      </c>
      <c r="L179">
        <f t="shared" si="7"/>
        <v>0</v>
      </c>
      <c r="M179">
        <f t="shared" si="8"/>
        <v>1079.75</v>
      </c>
    </row>
    <row r="180" spans="1:13" x14ac:dyDescent="0.25">
      <c r="A180">
        <v>321817.34999999998</v>
      </c>
      <c r="B180">
        <v>5.65</v>
      </c>
      <c r="C180">
        <v>42340</v>
      </c>
      <c r="D180" t="s">
        <v>13</v>
      </c>
      <c r="E180" s="1">
        <v>44378</v>
      </c>
      <c r="F180" t="s">
        <v>73</v>
      </c>
      <c r="G180">
        <v>2325</v>
      </c>
      <c r="H180">
        <v>0.15</v>
      </c>
      <c r="I180">
        <f t="shared" si="6"/>
        <v>319492.34999999998</v>
      </c>
      <c r="J180" s="3">
        <f>IFERROR(VLOOKUP(A180,工作表2!$B$1:$C$12,2,TRUE),0)</f>
        <v>1.4E-2</v>
      </c>
      <c r="K180" s="3">
        <f>IFERROR(VLOOKUP(I180,工作表2!$B$1:$C$12,2,TRUE),0)</f>
        <v>1.4E-2</v>
      </c>
      <c r="L180">
        <f t="shared" si="7"/>
        <v>0</v>
      </c>
      <c r="M180">
        <f t="shared" si="8"/>
        <v>32.549999999999997</v>
      </c>
    </row>
    <row r="181" spans="1:13" x14ac:dyDescent="0.25">
      <c r="A181">
        <v>753320.2</v>
      </c>
      <c r="B181">
        <v>11.3</v>
      </c>
      <c r="C181">
        <v>42359</v>
      </c>
      <c r="D181" t="s">
        <v>10</v>
      </c>
      <c r="E181" s="1">
        <v>44256</v>
      </c>
      <c r="F181" t="s">
        <v>74</v>
      </c>
      <c r="G181">
        <v>0</v>
      </c>
      <c r="H181">
        <v>0</v>
      </c>
      <c r="I181">
        <f t="shared" si="6"/>
        <v>753320.2</v>
      </c>
      <c r="J181" s="3">
        <f>IFERROR(VLOOKUP(A181,工作表2!$B$1:$C$12,2,TRUE),0)</f>
        <v>3.5000000000000003E-2</v>
      </c>
      <c r="K181" s="3">
        <f>IFERROR(VLOOKUP(I181,工作表2!$B$1:$C$12,2,TRUE),0)</f>
        <v>3.5000000000000003E-2</v>
      </c>
      <c r="L181">
        <f t="shared" si="7"/>
        <v>0</v>
      </c>
      <c r="M181">
        <f t="shared" si="8"/>
        <v>0</v>
      </c>
    </row>
    <row r="182" spans="1:13" x14ac:dyDescent="0.25">
      <c r="A182">
        <v>813695</v>
      </c>
      <c r="B182">
        <v>12.5</v>
      </c>
      <c r="C182">
        <v>42359</v>
      </c>
      <c r="D182" t="s">
        <v>10</v>
      </c>
      <c r="E182" s="1">
        <v>44287</v>
      </c>
      <c r="F182" t="s">
        <v>74</v>
      </c>
      <c r="G182">
        <v>0</v>
      </c>
      <c r="H182">
        <v>0</v>
      </c>
      <c r="I182">
        <f t="shared" si="6"/>
        <v>813695</v>
      </c>
      <c r="J182" s="3">
        <f>IFERROR(VLOOKUP(A182,工作表2!$B$1:$C$12,2,TRUE),0)</f>
        <v>0.04</v>
      </c>
      <c r="K182" s="3">
        <f>IFERROR(VLOOKUP(I182,工作表2!$B$1:$C$12,2,TRUE),0)</f>
        <v>0.04</v>
      </c>
      <c r="L182">
        <f t="shared" si="7"/>
        <v>0</v>
      </c>
      <c r="M182">
        <f t="shared" si="8"/>
        <v>0</v>
      </c>
    </row>
    <row r="183" spans="1:13" x14ac:dyDescent="0.25">
      <c r="A183">
        <v>984548</v>
      </c>
      <c r="B183">
        <v>13.8</v>
      </c>
      <c r="C183">
        <v>42359</v>
      </c>
      <c r="D183" t="s">
        <v>10</v>
      </c>
      <c r="E183" s="1">
        <v>44317</v>
      </c>
      <c r="F183" t="s">
        <v>74</v>
      </c>
      <c r="G183">
        <v>2636</v>
      </c>
      <c r="H183">
        <v>0.5</v>
      </c>
      <c r="I183">
        <f t="shared" si="6"/>
        <v>981912</v>
      </c>
      <c r="J183" s="3">
        <f>IFERROR(VLOOKUP(A183,工作表2!$B$1:$C$12,2,TRUE),0)</f>
        <v>4.5999999999999999E-2</v>
      </c>
      <c r="K183" s="3">
        <f>IFERROR(VLOOKUP(I183,工作表2!$B$1:$C$12,2,TRUE),0)</f>
        <v>4.5999999999999999E-2</v>
      </c>
      <c r="L183">
        <f t="shared" si="7"/>
        <v>0</v>
      </c>
      <c r="M183">
        <f t="shared" si="8"/>
        <v>121.256</v>
      </c>
    </row>
    <row r="184" spans="1:13" x14ac:dyDescent="0.25">
      <c r="A184">
        <v>1719510</v>
      </c>
      <c r="B184">
        <v>27</v>
      </c>
      <c r="C184">
        <v>42359</v>
      </c>
      <c r="D184" t="s">
        <v>10</v>
      </c>
      <c r="E184" s="1">
        <v>44348</v>
      </c>
      <c r="F184" t="s">
        <v>74</v>
      </c>
      <c r="G184">
        <v>122500</v>
      </c>
      <c r="H184">
        <v>3</v>
      </c>
      <c r="I184">
        <f t="shared" si="6"/>
        <v>1597010</v>
      </c>
      <c r="J184" s="3">
        <f>IFERROR(VLOOKUP(A184,工作表2!$B$1:$C$12,2,TRUE),0)</f>
        <v>7.8E-2</v>
      </c>
      <c r="K184" s="3">
        <f>IFERROR(VLOOKUP(I184,工作表2!$B$1:$C$12,2,TRUE),0)</f>
        <v>7.8E-2</v>
      </c>
      <c r="L184">
        <f t="shared" si="7"/>
        <v>0</v>
      </c>
      <c r="M184">
        <f t="shared" si="8"/>
        <v>9555</v>
      </c>
    </row>
    <row r="185" spans="1:13" x14ac:dyDescent="0.25">
      <c r="A185">
        <v>1124435.5</v>
      </c>
      <c r="B185">
        <v>19</v>
      </c>
      <c r="C185">
        <v>42359</v>
      </c>
      <c r="D185" t="s">
        <v>10</v>
      </c>
      <c r="E185" s="1">
        <v>44378</v>
      </c>
      <c r="F185" t="s">
        <v>74</v>
      </c>
      <c r="G185">
        <v>28000</v>
      </c>
      <c r="H185">
        <v>1</v>
      </c>
      <c r="I185">
        <f t="shared" si="6"/>
        <v>1096435.5</v>
      </c>
      <c r="J185" s="3">
        <f>IFERROR(VLOOKUP(A185,工作表2!$B$1:$C$12,2,TRUE),0)</f>
        <v>0.06</v>
      </c>
      <c r="K185" s="3">
        <f>IFERROR(VLOOKUP(I185,工作表2!$B$1:$C$12,2,TRUE),0)</f>
        <v>5.3999999999999999E-2</v>
      </c>
      <c r="L185">
        <f t="shared" si="7"/>
        <v>6578.6129999999985</v>
      </c>
      <c r="M185">
        <f t="shared" si="8"/>
        <v>1680</v>
      </c>
    </row>
    <row r="186" spans="1:13" x14ac:dyDescent="0.25">
      <c r="A186">
        <v>1462085</v>
      </c>
      <c r="B186">
        <v>21.8</v>
      </c>
      <c r="C186">
        <v>42556</v>
      </c>
      <c r="D186" t="s">
        <v>10</v>
      </c>
      <c r="E186" s="1">
        <v>44317</v>
      </c>
      <c r="F186" t="s">
        <v>75</v>
      </c>
      <c r="G186">
        <v>0</v>
      </c>
      <c r="H186">
        <v>0</v>
      </c>
      <c r="I186">
        <f t="shared" si="6"/>
        <v>1462085</v>
      </c>
      <c r="J186" s="3">
        <f>IFERROR(VLOOKUP(A186,工作表2!$B$1:$C$12,2,TRUE),0)</f>
        <v>7.8E-2</v>
      </c>
      <c r="K186" s="3">
        <f>IFERROR(VLOOKUP(I186,工作表2!$B$1:$C$12,2,TRUE),0)</f>
        <v>7.8E-2</v>
      </c>
      <c r="L186">
        <f t="shared" si="7"/>
        <v>0</v>
      </c>
      <c r="M186">
        <f t="shared" si="8"/>
        <v>0</v>
      </c>
    </row>
    <row r="187" spans="1:13" x14ac:dyDescent="0.25">
      <c r="A187">
        <v>1300790</v>
      </c>
      <c r="B187">
        <v>15</v>
      </c>
      <c r="C187">
        <v>42556</v>
      </c>
      <c r="D187" t="s">
        <v>10</v>
      </c>
      <c r="E187" s="1">
        <v>44348</v>
      </c>
      <c r="F187" t="s">
        <v>75</v>
      </c>
      <c r="G187">
        <v>0</v>
      </c>
      <c r="H187">
        <v>0</v>
      </c>
      <c r="I187">
        <f t="shared" si="6"/>
        <v>1300790</v>
      </c>
      <c r="J187" s="3">
        <f>IFERROR(VLOOKUP(A187,工作表2!$B$1:$C$12,2,TRUE),0)</f>
        <v>7.1999999999999995E-2</v>
      </c>
      <c r="K187" s="3">
        <f>IFERROR(VLOOKUP(I187,工作表2!$B$1:$C$12,2,TRUE),0)</f>
        <v>7.1999999999999995E-2</v>
      </c>
      <c r="L187">
        <f t="shared" si="7"/>
        <v>0</v>
      </c>
      <c r="M187">
        <f t="shared" si="8"/>
        <v>0</v>
      </c>
    </row>
    <row r="188" spans="1:13" x14ac:dyDescent="0.25">
      <c r="A188">
        <v>1262196</v>
      </c>
      <c r="B188">
        <v>21.25</v>
      </c>
      <c r="C188">
        <v>42556</v>
      </c>
      <c r="D188" t="s">
        <v>10</v>
      </c>
      <c r="E188" s="1">
        <v>44378</v>
      </c>
      <c r="F188" t="s">
        <v>75</v>
      </c>
      <c r="G188">
        <v>16000</v>
      </c>
      <c r="H188">
        <v>1</v>
      </c>
      <c r="I188">
        <f t="shared" si="6"/>
        <v>1246196</v>
      </c>
      <c r="J188" s="3">
        <f>IFERROR(VLOOKUP(A188,工作表2!$B$1:$C$12,2,TRUE),0)</f>
        <v>6.6000000000000003E-2</v>
      </c>
      <c r="K188" s="3">
        <f>IFERROR(VLOOKUP(I188,工作表2!$B$1:$C$12,2,TRUE),0)</f>
        <v>6.6000000000000003E-2</v>
      </c>
      <c r="L188">
        <f t="shared" si="7"/>
        <v>0</v>
      </c>
      <c r="M188">
        <f t="shared" si="8"/>
        <v>1056</v>
      </c>
    </row>
    <row r="189" spans="1:13" x14ac:dyDescent="0.25">
      <c r="A189">
        <v>1051225.55</v>
      </c>
      <c r="B189">
        <v>18.25</v>
      </c>
      <c r="C189">
        <v>43243</v>
      </c>
      <c r="D189" t="s">
        <v>8</v>
      </c>
      <c r="E189" s="1">
        <v>44378</v>
      </c>
      <c r="F189" t="s">
        <v>76</v>
      </c>
      <c r="G189">
        <v>6200</v>
      </c>
      <c r="H189">
        <v>0.4</v>
      </c>
      <c r="I189">
        <f t="shared" si="6"/>
        <v>1045025.55</v>
      </c>
      <c r="J189" s="3">
        <f>IFERROR(VLOOKUP(A189,工作表2!$B$1:$C$12,2,TRUE),0)</f>
        <v>5.3999999999999999E-2</v>
      </c>
      <c r="K189" s="3">
        <f>IFERROR(VLOOKUP(I189,工作表2!$B$1:$C$12,2,TRUE),0)</f>
        <v>5.3999999999999999E-2</v>
      </c>
      <c r="L189">
        <f t="shared" si="7"/>
        <v>0</v>
      </c>
      <c r="M189">
        <f t="shared" si="8"/>
        <v>334.8</v>
      </c>
    </row>
    <row r="190" spans="1:13" x14ac:dyDescent="0.25">
      <c r="A190">
        <v>484885.8</v>
      </c>
      <c r="B190">
        <v>7.7</v>
      </c>
      <c r="C190">
        <v>43528</v>
      </c>
      <c r="D190" t="s">
        <v>17</v>
      </c>
      <c r="E190" s="1">
        <v>44378</v>
      </c>
      <c r="F190" t="s">
        <v>77</v>
      </c>
      <c r="G190">
        <v>29350</v>
      </c>
      <c r="H190">
        <v>0.5</v>
      </c>
      <c r="I190">
        <f t="shared" si="6"/>
        <v>455535.8</v>
      </c>
      <c r="J190" s="3">
        <f>IFERROR(VLOOKUP(A190,工作表2!$B$1:$C$12,2,TRUE),0)</f>
        <v>1.7999999999999999E-2</v>
      </c>
      <c r="K190" s="3">
        <f>IFERROR(VLOOKUP(I190,工作表2!$B$1:$C$12,2,TRUE),0)</f>
        <v>1.7999999999999999E-2</v>
      </c>
      <c r="L190">
        <f t="shared" si="7"/>
        <v>0</v>
      </c>
      <c r="M190">
        <f t="shared" si="8"/>
        <v>528.29999999999995</v>
      </c>
    </row>
    <row r="191" spans="1:13" x14ac:dyDescent="0.25">
      <c r="A191">
        <v>898038</v>
      </c>
      <c r="B191">
        <v>13.5</v>
      </c>
      <c r="C191">
        <v>43761</v>
      </c>
      <c r="D191" t="s">
        <v>30</v>
      </c>
      <c r="E191" s="1">
        <v>44287</v>
      </c>
      <c r="F191" t="s">
        <v>78</v>
      </c>
      <c r="G191">
        <v>5400</v>
      </c>
      <c r="H191">
        <v>0.5</v>
      </c>
      <c r="I191">
        <f t="shared" si="6"/>
        <v>892638</v>
      </c>
      <c r="J191" s="3">
        <f>IFERROR(VLOOKUP(A191,工作表2!$B$1:$C$12,2,TRUE),0)</f>
        <v>0.04</v>
      </c>
      <c r="K191" s="3">
        <f>IFERROR(VLOOKUP(I191,工作表2!$B$1:$C$12,2,TRUE),0)</f>
        <v>0.04</v>
      </c>
      <c r="L191">
        <f t="shared" si="7"/>
        <v>0</v>
      </c>
      <c r="M191">
        <f t="shared" si="8"/>
        <v>216</v>
      </c>
    </row>
    <row r="192" spans="1:13" x14ac:dyDescent="0.25">
      <c r="A192">
        <v>1653442</v>
      </c>
      <c r="B192">
        <v>22.55</v>
      </c>
      <c r="C192">
        <v>43761</v>
      </c>
      <c r="D192" t="s">
        <v>30</v>
      </c>
      <c r="E192" s="1">
        <v>44317</v>
      </c>
      <c r="F192" t="s">
        <v>78</v>
      </c>
      <c r="G192">
        <v>2636</v>
      </c>
      <c r="H192">
        <v>0.5</v>
      </c>
      <c r="I192">
        <f t="shared" si="6"/>
        <v>1650806</v>
      </c>
      <c r="J192" s="3">
        <f>IFERROR(VLOOKUP(A192,工作表2!$B$1:$C$12,2,TRUE),0)</f>
        <v>7.8E-2</v>
      </c>
      <c r="K192" s="3">
        <f>IFERROR(VLOOKUP(I192,工作表2!$B$1:$C$12,2,TRUE),0)</f>
        <v>7.8E-2</v>
      </c>
      <c r="L192">
        <f t="shared" si="7"/>
        <v>0</v>
      </c>
      <c r="M192">
        <f t="shared" si="8"/>
        <v>205.608</v>
      </c>
    </row>
    <row r="193" spans="1:13" x14ac:dyDescent="0.25">
      <c r="A193">
        <v>1724720</v>
      </c>
      <c r="B193">
        <v>22.65</v>
      </c>
      <c r="C193">
        <v>43761</v>
      </c>
      <c r="D193" t="s">
        <v>30</v>
      </c>
      <c r="E193" s="1">
        <v>44348</v>
      </c>
      <c r="F193" t="s">
        <v>78</v>
      </c>
      <c r="G193">
        <v>0</v>
      </c>
      <c r="H193">
        <v>0</v>
      </c>
      <c r="I193">
        <f t="shared" si="6"/>
        <v>1724720</v>
      </c>
      <c r="J193" s="3">
        <f>IFERROR(VLOOKUP(A193,工作表2!$B$1:$C$12,2,TRUE),0)</f>
        <v>7.8E-2</v>
      </c>
      <c r="K193" s="3">
        <f>IFERROR(VLOOKUP(I193,工作表2!$B$1:$C$12,2,TRUE),0)</f>
        <v>7.8E-2</v>
      </c>
      <c r="L193">
        <f t="shared" si="7"/>
        <v>0</v>
      </c>
      <c r="M193">
        <f t="shared" si="8"/>
        <v>0</v>
      </c>
    </row>
    <row r="194" spans="1:13" x14ac:dyDescent="0.25">
      <c r="A194">
        <v>1402716.5</v>
      </c>
      <c r="B194">
        <v>20.8</v>
      </c>
      <c r="C194">
        <v>43761</v>
      </c>
      <c r="D194" t="s">
        <v>30</v>
      </c>
      <c r="E194" s="1">
        <v>44378</v>
      </c>
      <c r="F194" t="s">
        <v>78</v>
      </c>
      <c r="G194">
        <v>68500</v>
      </c>
      <c r="H194">
        <v>2</v>
      </c>
      <c r="I194">
        <f t="shared" si="6"/>
        <v>1334216.5</v>
      </c>
      <c r="J194" s="3">
        <f>IFERROR(VLOOKUP(A194,工作表2!$B$1:$C$12,2,TRUE),0)</f>
        <v>7.8E-2</v>
      </c>
      <c r="K194" s="3">
        <f>IFERROR(VLOOKUP(I194,工作表2!$B$1:$C$12,2,TRUE),0)</f>
        <v>7.1999999999999995E-2</v>
      </c>
      <c r="L194">
        <f t="shared" si="7"/>
        <v>8005.2990000000073</v>
      </c>
      <c r="M194">
        <f t="shared" si="8"/>
        <v>5343</v>
      </c>
    </row>
    <row r="195" spans="1:13" x14ac:dyDescent="0.25">
      <c r="A195">
        <v>1081546</v>
      </c>
      <c r="B195">
        <v>12.55</v>
      </c>
      <c r="C195">
        <v>43940</v>
      </c>
      <c r="D195" t="s">
        <v>50</v>
      </c>
      <c r="E195" s="1">
        <v>44287</v>
      </c>
      <c r="F195" t="s">
        <v>79</v>
      </c>
      <c r="G195">
        <v>0</v>
      </c>
      <c r="H195">
        <v>0</v>
      </c>
      <c r="I195">
        <f t="shared" ref="I195:I258" si="9">A195-G195</f>
        <v>1081546</v>
      </c>
      <c r="J195" s="3">
        <f>IFERROR(VLOOKUP(A195,工作表2!$B$1:$C$12,2,TRUE),0)</f>
        <v>5.3999999999999999E-2</v>
      </c>
      <c r="K195" s="3">
        <f>IFERROR(VLOOKUP(I195,工作表2!$B$1:$C$12,2,TRUE),0)</f>
        <v>5.3999999999999999E-2</v>
      </c>
      <c r="L195">
        <f t="shared" ref="L195:L258" si="10">I195*(J195-K195)</f>
        <v>0</v>
      </c>
      <c r="M195">
        <f t="shared" ref="M195:M258" si="11">G195*J195</f>
        <v>0</v>
      </c>
    </row>
    <row r="196" spans="1:13" x14ac:dyDescent="0.25">
      <c r="A196">
        <v>1875986.4</v>
      </c>
      <c r="B196">
        <v>22.7</v>
      </c>
      <c r="C196">
        <v>43940</v>
      </c>
      <c r="D196" t="s">
        <v>50</v>
      </c>
      <c r="E196" s="1">
        <v>44317</v>
      </c>
      <c r="F196" t="s">
        <v>79</v>
      </c>
      <c r="G196">
        <v>28440</v>
      </c>
      <c r="H196">
        <v>0.45</v>
      </c>
      <c r="I196">
        <f t="shared" si="9"/>
        <v>1847546.4</v>
      </c>
      <c r="J196" s="3">
        <f>IFERROR(VLOOKUP(A196,工作表2!$B$1:$C$12,2,TRUE),0)</f>
        <v>7.8E-2</v>
      </c>
      <c r="K196" s="3">
        <f>IFERROR(VLOOKUP(I196,工作表2!$B$1:$C$12,2,TRUE),0)</f>
        <v>7.8E-2</v>
      </c>
      <c r="L196">
        <f t="shared" si="10"/>
        <v>0</v>
      </c>
      <c r="M196">
        <f t="shared" si="11"/>
        <v>2218.3200000000002</v>
      </c>
    </row>
    <row r="197" spans="1:13" x14ac:dyDescent="0.25">
      <c r="A197">
        <v>805514</v>
      </c>
      <c r="B197">
        <v>10.7</v>
      </c>
      <c r="C197">
        <v>43940</v>
      </c>
      <c r="D197" t="s">
        <v>50</v>
      </c>
      <c r="E197" s="1">
        <v>44378</v>
      </c>
      <c r="F197" t="s">
        <v>79</v>
      </c>
      <c r="G197">
        <v>7750</v>
      </c>
      <c r="H197">
        <v>0.5</v>
      </c>
      <c r="I197">
        <f t="shared" si="9"/>
        <v>797764</v>
      </c>
      <c r="J197" s="3">
        <f>IFERROR(VLOOKUP(A197,工作表2!$B$1:$C$12,2,TRUE),0)</f>
        <v>0.04</v>
      </c>
      <c r="K197" s="3">
        <f>IFERROR(VLOOKUP(I197,工作表2!$B$1:$C$12,2,TRUE),0)</f>
        <v>3.5000000000000003E-2</v>
      </c>
      <c r="L197">
        <f t="shared" si="10"/>
        <v>3988.8199999999979</v>
      </c>
      <c r="M197">
        <f t="shared" si="11"/>
        <v>310</v>
      </c>
    </row>
    <row r="198" spans="1:13" x14ac:dyDescent="0.25">
      <c r="A198">
        <v>1193157.8</v>
      </c>
      <c r="B198">
        <v>13.8</v>
      </c>
      <c r="C198">
        <v>4589</v>
      </c>
      <c r="D198" t="s">
        <v>80</v>
      </c>
      <c r="E198" s="1">
        <v>44256</v>
      </c>
      <c r="F198" t="s">
        <v>81</v>
      </c>
      <c r="G198">
        <v>25000</v>
      </c>
      <c r="H198">
        <v>0.5</v>
      </c>
      <c r="I198">
        <f t="shared" si="9"/>
        <v>1168157.8</v>
      </c>
      <c r="J198" s="3">
        <f>IFERROR(VLOOKUP(A198,工作表2!$B$1:$C$12,2,TRUE),0)</f>
        <v>0.06</v>
      </c>
      <c r="K198" s="3">
        <f>IFERROR(VLOOKUP(I198,工作表2!$B$1:$C$12,2,TRUE),0)</f>
        <v>0.06</v>
      </c>
      <c r="L198">
        <f t="shared" si="10"/>
        <v>0</v>
      </c>
      <c r="M198">
        <f t="shared" si="11"/>
        <v>1500</v>
      </c>
    </row>
    <row r="199" spans="1:13" x14ac:dyDescent="0.25">
      <c r="A199">
        <v>567429.80000000005</v>
      </c>
      <c r="B199">
        <v>8.8000000000000007</v>
      </c>
      <c r="C199">
        <v>46023</v>
      </c>
      <c r="D199" t="s">
        <v>64</v>
      </c>
      <c r="E199" s="1">
        <v>44287</v>
      </c>
      <c r="F199" t="s">
        <v>82</v>
      </c>
      <c r="G199">
        <v>0</v>
      </c>
      <c r="H199">
        <v>0</v>
      </c>
      <c r="I199">
        <f t="shared" si="9"/>
        <v>567429.80000000005</v>
      </c>
      <c r="J199" s="3">
        <f>IFERROR(VLOOKUP(A199,工作表2!$B$1:$C$12,2,TRUE),0)</f>
        <v>2.5000000000000001E-2</v>
      </c>
      <c r="K199" s="3">
        <f>IFERROR(VLOOKUP(I199,工作表2!$B$1:$C$12,2,TRUE),0)</f>
        <v>2.5000000000000001E-2</v>
      </c>
      <c r="L199">
        <f t="shared" si="10"/>
        <v>0</v>
      </c>
      <c r="M199">
        <f t="shared" si="11"/>
        <v>0</v>
      </c>
    </row>
    <row r="200" spans="1:13" x14ac:dyDescent="0.25">
      <c r="A200">
        <v>851447.2</v>
      </c>
      <c r="B200">
        <v>13.1</v>
      </c>
      <c r="C200">
        <v>46023</v>
      </c>
      <c r="D200" t="s">
        <v>64</v>
      </c>
      <c r="E200" s="1">
        <v>44317</v>
      </c>
      <c r="F200" t="s">
        <v>82</v>
      </c>
      <c r="G200">
        <v>15500</v>
      </c>
      <c r="H200">
        <v>1</v>
      </c>
      <c r="I200">
        <f t="shared" si="9"/>
        <v>835947.2</v>
      </c>
      <c r="J200" s="3">
        <f>IFERROR(VLOOKUP(A200,工作表2!$B$1:$C$12,2,TRUE),0)</f>
        <v>0.04</v>
      </c>
      <c r="K200" s="3">
        <f>IFERROR(VLOOKUP(I200,工作表2!$B$1:$C$12,2,TRUE),0)</f>
        <v>0.04</v>
      </c>
      <c r="L200">
        <f t="shared" si="10"/>
        <v>0</v>
      </c>
      <c r="M200">
        <f t="shared" si="11"/>
        <v>620</v>
      </c>
    </row>
    <row r="201" spans="1:13" x14ac:dyDescent="0.25">
      <c r="A201">
        <v>271336</v>
      </c>
      <c r="B201">
        <v>4.7</v>
      </c>
      <c r="C201">
        <v>46023</v>
      </c>
      <c r="D201" t="s">
        <v>64</v>
      </c>
      <c r="E201" s="1">
        <v>44378</v>
      </c>
      <c r="F201" t="s">
        <v>82</v>
      </c>
      <c r="G201">
        <v>0</v>
      </c>
      <c r="H201">
        <v>0</v>
      </c>
      <c r="I201">
        <f t="shared" si="9"/>
        <v>271336</v>
      </c>
      <c r="J201" s="3">
        <f>IFERROR(VLOOKUP(A201,工作表2!$B$1:$C$12,2,TRUE),0)</f>
        <v>0</v>
      </c>
      <c r="K201" s="3">
        <f>IFERROR(VLOOKUP(I201,工作表2!$B$1:$C$12,2,TRUE),0)</f>
        <v>0</v>
      </c>
      <c r="L201">
        <f t="shared" si="10"/>
        <v>0</v>
      </c>
      <c r="M201">
        <f t="shared" si="11"/>
        <v>0</v>
      </c>
    </row>
    <row r="202" spans="1:13" x14ac:dyDescent="0.25">
      <c r="A202">
        <v>673350</v>
      </c>
      <c r="B202">
        <v>11.5</v>
      </c>
      <c r="C202">
        <v>46759</v>
      </c>
      <c r="D202" t="s">
        <v>43</v>
      </c>
      <c r="E202" s="1">
        <v>44256</v>
      </c>
      <c r="F202" t="s">
        <v>83</v>
      </c>
      <c r="G202">
        <v>0</v>
      </c>
      <c r="H202">
        <v>0</v>
      </c>
      <c r="I202">
        <f t="shared" si="9"/>
        <v>673350</v>
      </c>
      <c r="J202" s="3">
        <f>IFERROR(VLOOKUP(A202,工作表2!$B$1:$C$12,2,TRUE),0)</f>
        <v>0.03</v>
      </c>
      <c r="K202" s="3">
        <f>IFERROR(VLOOKUP(I202,工作表2!$B$1:$C$12,2,TRUE),0)</f>
        <v>0.03</v>
      </c>
      <c r="L202">
        <f t="shared" si="10"/>
        <v>0</v>
      </c>
      <c r="M202">
        <f t="shared" si="11"/>
        <v>0</v>
      </c>
    </row>
    <row r="203" spans="1:13" x14ac:dyDescent="0.25">
      <c r="A203">
        <v>882731</v>
      </c>
      <c r="B203">
        <v>13</v>
      </c>
      <c r="C203">
        <v>46759</v>
      </c>
      <c r="D203" t="s">
        <v>43</v>
      </c>
      <c r="E203" s="1">
        <v>44348</v>
      </c>
      <c r="F203" t="s">
        <v>83</v>
      </c>
      <c r="G203">
        <v>39500</v>
      </c>
      <c r="H203">
        <v>1</v>
      </c>
      <c r="I203">
        <f t="shared" si="9"/>
        <v>843231</v>
      </c>
      <c r="J203" s="3">
        <f>IFERROR(VLOOKUP(A203,工作表2!$B$1:$C$12,2,TRUE),0)</f>
        <v>0.04</v>
      </c>
      <c r="K203" s="3">
        <f>IFERROR(VLOOKUP(I203,工作表2!$B$1:$C$12,2,TRUE),0)</f>
        <v>0.04</v>
      </c>
      <c r="L203">
        <f t="shared" si="10"/>
        <v>0</v>
      </c>
      <c r="M203">
        <f t="shared" si="11"/>
        <v>1580</v>
      </c>
    </row>
    <row r="204" spans="1:13" x14ac:dyDescent="0.25">
      <c r="A204">
        <v>484224</v>
      </c>
      <c r="B204">
        <v>8.5</v>
      </c>
      <c r="C204">
        <v>46759</v>
      </c>
      <c r="D204" t="s">
        <v>43</v>
      </c>
      <c r="E204" s="1">
        <v>44378</v>
      </c>
      <c r="F204" t="s">
        <v>83</v>
      </c>
      <c r="G204">
        <v>0</v>
      </c>
      <c r="H204">
        <v>0</v>
      </c>
      <c r="I204">
        <f t="shared" si="9"/>
        <v>484224</v>
      </c>
      <c r="J204" s="3">
        <f>IFERROR(VLOOKUP(A204,工作表2!$B$1:$C$12,2,TRUE),0)</f>
        <v>1.7999999999999999E-2</v>
      </c>
      <c r="K204" s="3">
        <f>IFERROR(VLOOKUP(I204,工作表2!$B$1:$C$12,2,TRUE),0)</f>
        <v>1.7999999999999999E-2</v>
      </c>
      <c r="L204">
        <f t="shared" si="10"/>
        <v>0</v>
      </c>
      <c r="M204">
        <f t="shared" si="11"/>
        <v>0</v>
      </c>
    </row>
    <row r="205" spans="1:13" x14ac:dyDescent="0.25">
      <c r="A205">
        <v>1107684</v>
      </c>
      <c r="B205">
        <v>14.5</v>
      </c>
      <c r="C205">
        <v>47231</v>
      </c>
      <c r="D205" t="s">
        <v>10</v>
      </c>
      <c r="E205" s="1">
        <v>44256</v>
      </c>
      <c r="F205" t="s">
        <v>84</v>
      </c>
      <c r="G205">
        <v>0</v>
      </c>
      <c r="H205">
        <v>0</v>
      </c>
      <c r="I205">
        <f t="shared" si="9"/>
        <v>1107684</v>
      </c>
      <c r="J205" s="3">
        <f>IFERROR(VLOOKUP(A205,工作表2!$B$1:$C$12,2,TRUE),0)</f>
        <v>0.06</v>
      </c>
      <c r="K205" s="3">
        <f>IFERROR(VLOOKUP(I205,工作表2!$B$1:$C$12,2,TRUE),0)</f>
        <v>0.06</v>
      </c>
      <c r="L205">
        <f t="shared" si="10"/>
        <v>0</v>
      </c>
      <c r="M205">
        <f t="shared" si="11"/>
        <v>0</v>
      </c>
    </row>
    <row r="206" spans="1:13" x14ac:dyDescent="0.25">
      <c r="A206">
        <v>854202</v>
      </c>
      <c r="B206">
        <v>12.5</v>
      </c>
      <c r="C206">
        <v>47231</v>
      </c>
      <c r="D206" t="s">
        <v>10</v>
      </c>
      <c r="E206" s="1">
        <v>44287</v>
      </c>
      <c r="F206" t="s">
        <v>84</v>
      </c>
      <c r="G206">
        <v>0</v>
      </c>
      <c r="H206">
        <v>0</v>
      </c>
      <c r="I206">
        <f t="shared" si="9"/>
        <v>854202</v>
      </c>
      <c r="J206" s="3">
        <f>IFERROR(VLOOKUP(A206,工作表2!$B$1:$C$12,2,TRUE),0)</f>
        <v>0.04</v>
      </c>
      <c r="K206" s="3">
        <f>IFERROR(VLOOKUP(I206,工作表2!$B$1:$C$12,2,TRUE),0)</f>
        <v>0.04</v>
      </c>
      <c r="L206">
        <f t="shared" si="10"/>
        <v>0</v>
      </c>
      <c r="M206">
        <f t="shared" si="11"/>
        <v>0</v>
      </c>
    </row>
    <row r="207" spans="1:13" x14ac:dyDescent="0.25">
      <c r="A207">
        <v>1395604</v>
      </c>
      <c r="B207">
        <v>19.399999999999999</v>
      </c>
      <c r="C207">
        <v>47231</v>
      </c>
      <c r="D207" t="s">
        <v>10</v>
      </c>
      <c r="E207" s="1">
        <v>44317</v>
      </c>
      <c r="F207" t="s">
        <v>84</v>
      </c>
      <c r="G207">
        <v>0</v>
      </c>
      <c r="H207">
        <v>0</v>
      </c>
      <c r="I207">
        <f t="shared" si="9"/>
        <v>1395604</v>
      </c>
      <c r="J207" s="3">
        <f>IFERROR(VLOOKUP(A207,工作表2!$B$1:$C$12,2,TRUE),0)</f>
        <v>7.1999999999999995E-2</v>
      </c>
      <c r="K207" s="3">
        <f>IFERROR(VLOOKUP(I207,工作表2!$B$1:$C$12,2,TRUE),0)</f>
        <v>7.1999999999999995E-2</v>
      </c>
      <c r="L207">
        <f t="shared" si="10"/>
        <v>0</v>
      </c>
      <c r="M207">
        <f t="shared" si="11"/>
        <v>0</v>
      </c>
    </row>
    <row r="208" spans="1:13" x14ac:dyDescent="0.25">
      <c r="A208">
        <v>1985045.5</v>
      </c>
      <c r="B208">
        <v>26.5</v>
      </c>
      <c r="C208">
        <v>47231</v>
      </c>
      <c r="D208" t="s">
        <v>10</v>
      </c>
      <c r="E208" s="1">
        <v>44348</v>
      </c>
      <c r="F208" t="s">
        <v>84</v>
      </c>
      <c r="G208">
        <v>8000</v>
      </c>
      <c r="H208">
        <v>0.5</v>
      </c>
      <c r="I208">
        <f t="shared" si="9"/>
        <v>1977045.5</v>
      </c>
      <c r="J208" s="3">
        <f>IFERROR(VLOOKUP(A208,工作表2!$B$1:$C$12,2,TRUE),0)</f>
        <v>7.8E-2</v>
      </c>
      <c r="K208" s="3">
        <f>IFERROR(VLOOKUP(I208,工作表2!$B$1:$C$12,2,TRUE),0)</f>
        <v>7.8E-2</v>
      </c>
      <c r="L208">
        <f t="shared" si="10"/>
        <v>0</v>
      </c>
      <c r="M208">
        <f t="shared" si="11"/>
        <v>624</v>
      </c>
    </row>
    <row r="209" spans="1:13" x14ac:dyDescent="0.25">
      <c r="A209">
        <v>1614661</v>
      </c>
      <c r="B209">
        <v>25.5</v>
      </c>
      <c r="C209">
        <v>47231</v>
      </c>
      <c r="D209" t="s">
        <v>10</v>
      </c>
      <c r="E209" s="1">
        <v>44378</v>
      </c>
      <c r="F209" t="s">
        <v>84</v>
      </c>
      <c r="G209">
        <v>65500</v>
      </c>
      <c r="H209">
        <v>2.5</v>
      </c>
      <c r="I209">
        <f t="shared" si="9"/>
        <v>1549161</v>
      </c>
      <c r="J209" s="3">
        <f>IFERROR(VLOOKUP(A209,工作表2!$B$1:$C$12,2,TRUE),0)</f>
        <v>7.8E-2</v>
      </c>
      <c r="K209" s="3">
        <f>IFERROR(VLOOKUP(I209,工作表2!$B$1:$C$12,2,TRUE),0)</f>
        <v>7.8E-2</v>
      </c>
      <c r="L209">
        <f t="shared" si="10"/>
        <v>0</v>
      </c>
      <c r="M209">
        <f t="shared" si="11"/>
        <v>5109</v>
      </c>
    </row>
    <row r="210" spans="1:13" x14ac:dyDescent="0.25">
      <c r="A210">
        <v>795128</v>
      </c>
      <c r="B210">
        <v>13.1</v>
      </c>
      <c r="C210">
        <v>47246</v>
      </c>
      <c r="D210" t="s">
        <v>28</v>
      </c>
      <c r="E210" s="1">
        <v>44256</v>
      </c>
      <c r="F210" t="s">
        <v>85</v>
      </c>
      <c r="G210">
        <v>0</v>
      </c>
      <c r="H210">
        <v>0</v>
      </c>
      <c r="I210">
        <f t="shared" si="9"/>
        <v>795128</v>
      </c>
      <c r="J210" s="3">
        <f>IFERROR(VLOOKUP(A210,工作表2!$B$1:$C$12,2,TRUE),0)</f>
        <v>3.5000000000000003E-2</v>
      </c>
      <c r="K210" s="3">
        <f>IFERROR(VLOOKUP(I210,工作表2!$B$1:$C$12,2,TRUE),0)</f>
        <v>3.5000000000000003E-2</v>
      </c>
      <c r="L210">
        <f t="shared" si="10"/>
        <v>0</v>
      </c>
      <c r="M210">
        <f t="shared" si="11"/>
        <v>0</v>
      </c>
    </row>
    <row r="211" spans="1:13" x14ac:dyDescent="0.25">
      <c r="A211">
        <v>802392</v>
      </c>
      <c r="B211">
        <v>12</v>
      </c>
      <c r="C211">
        <v>47246</v>
      </c>
      <c r="D211" t="s">
        <v>28</v>
      </c>
      <c r="E211" s="1">
        <v>44287</v>
      </c>
      <c r="F211" t="s">
        <v>85</v>
      </c>
      <c r="G211">
        <v>0</v>
      </c>
      <c r="H211">
        <v>0</v>
      </c>
      <c r="I211">
        <f t="shared" si="9"/>
        <v>802392</v>
      </c>
      <c r="J211" s="3">
        <f>IFERROR(VLOOKUP(A211,工作表2!$B$1:$C$12,2,TRUE),0)</f>
        <v>0.04</v>
      </c>
      <c r="K211" s="3">
        <f>IFERROR(VLOOKUP(I211,工作表2!$B$1:$C$12,2,TRUE),0)</f>
        <v>0.04</v>
      </c>
      <c r="L211">
        <f t="shared" si="10"/>
        <v>0</v>
      </c>
      <c r="M211">
        <f t="shared" si="11"/>
        <v>0</v>
      </c>
    </row>
    <row r="212" spans="1:13" x14ac:dyDescent="0.25">
      <c r="A212">
        <v>808750</v>
      </c>
      <c r="B212">
        <v>10</v>
      </c>
      <c r="C212">
        <v>47246</v>
      </c>
      <c r="D212" t="s">
        <v>28</v>
      </c>
      <c r="E212" s="1">
        <v>44317</v>
      </c>
      <c r="F212" t="s">
        <v>85</v>
      </c>
      <c r="G212">
        <v>0</v>
      </c>
      <c r="H212">
        <v>0</v>
      </c>
      <c r="I212">
        <f t="shared" si="9"/>
        <v>808750</v>
      </c>
      <c r="J212" s="3">
        <f>IFERROR(VLOOKUP(A212,工作表2!$B$1:$C$12,2,TRUE),0)</f>
        <v>0.04</v>
      </c>
      <c r="K212" s="3">
        <f>IFERROR(VLOOKUP(I212,工作表2!$B$1:$C$12,2,TRUE),0)</f>
        <v>0.04</v>
      </c>
      <c r="L212">
        <f t="shared" si="10"/>
        <v>0</v>
      </c>
      <c r="M212">
        <f t="shared" si="11"/>
        <v>0</v>
      </c>
    </row>
    <row r="213" spans="1:13" x14ac:dyDescent="0.25">
      <c r="A213">
        <v>1576500</v>
      </c>
      <c r="B213">
        <v>18.5</v>
      </c>
      <c r="C213">
        <v>47246</v>
      </c>
      <c r="D213" t="s">
        <v>28</v>
      </c>
      <c r="E213" s="1">
        <v>44348</v>
      </c>
      <c r="F213" t="s">
        <v>85</v>
      </c>
      <c r="G213">
        <v>0</v>
      </c>
      <c r="H213">
        <v>0</v>
      </c>
      <c r="I213">
        <f t="shared" si="9"/>
        <v>1576500</v>
      </c>
      <c r="J213" s="3">
        <f>IFERROR(VLOOKUP(A213,工作表2!$B$1:$C$12,2,TRUE),0)</f>
        <v>7.8E-2</v>
      </c>
      <c r="K213" s="3">
        <f>IFERROR(VLOOKUP(I213,工作表2!$B$1:$C$12,2,TRUE),0)</f>
        <v>7.8E-2</v>
      </c>
      <c r="L213">
        <f t="shared" si="10"/>
        <v>0</v>
      </c>
      <c r="M213">
        <f t="shared" si="11"/>
        <v>0</v>
      </c>
    </row>
    <row r="214" spans="1:13" x14ac:dyDescent="0.25">
      <c r="A214">
        <v>1015900</v>
      </c>
      <c r="B214">
        <v>12.5</v>
      </c>
      <c r="C214">
        <v>47246</v>
      </c>
      <c r="D214" t="s">
        <v>28</v>
      </c>
      <c r="E214" s="1">
        <v>44378</v>
      </c>
      <c r="F214" t="s">
        <v>85</v>
      </c>
      <c r="G214">
        <v>0</v>
      </c>
      <c r="H214">
        <v>0</v>
      </c>
      <c r="I214">
        <f t="shared" si="9"/>
        <v>1015900</v>
      </c>
      <c r="J214" s="3">
        <f>IFERROR(VLOOKUP(A214,工作表2!$B$1:$C$12,2,TRUE),0)</f>
        <v>5.3999999999999999E-2</v>
      </c>
      <c r="K214" s="3">
        <f>IFERROR(VLOOKUP(I214,工作表2!$B$1:$C$12,2,TRUE),0)</f>
        <v>5.3999999999999999E-2</v>
      </c>
      <c r="L214">
        <f t="shared" si="10"/>
        <v>0</v>
      </c>
      <c r="M214">
        <f t="shared" si="11"/>
        <v>0</v>
      </c>
    </row>
    <row r="215" spans="1:13" x14ac:dyDescent="0.25">
      <c r="A215">
        <v>276057</v>
      </c>
      <c r="B215">
        <v>5.65</v>
      </c>
      <c r="C215">
        <v>47354</v>
      </c>
      <c r="D215" t="s">
        <v>50</v>
      </c>
      <c r="E215" s="1">
        <v>44287</v>
      </c>
      <c r="F215" t="s">
        <v>86</v>
      </c>
      <c r="G215">
        <v>0</v>
      </c>
      <c r="H215">
        <v>0</v>
      </c>
      <c r="I215">
        <f t="shared" si="9"/>
        <v>276057</v>
      </c>
      <c r="J215" s="3">
        <f>IFERROR(VLOOKUP(A215,工作表2!$B$1:$C$12,2,TRUE),0)</f>
        <v>0</v>
      </c>
      <c r="K215" s="3">
        <f>IFERROR(VLOOKUP(I215,工作表2!$B$1:$C$12,2,TRUE),0)</f>
        <v>0</v>
      </c>
      <c r="L215">
        <f t="shared" si="10"/>
        <v>0</v>
      </c>
      <c r="M215">
        <f t="shared" si="11"/>
        <v>0</v>
      </c>
    </row>
    <row r="216" spans="1:13" x14ac:dyDescent="0.25">
      <c r="A216">
        <v>18213.599999999999</v>
      </c>
      <c r="B216">
        <v>0.3</v>
      </c>
      <c r="C216">
        <v>47354</v>
      </c>
      <c r="D216" t="s">
        <v>50</v>
      </c>
      <c r="E216" s="1">
        <v>44317</v>
      </c>
      <c r="F216" t="s">
        <v>86</v>
      </c>
      <c r="G216">
        <v>0</v>
      </c>
      <c r="H216">
        <v>0</v>
      </c>
      <c r="I216">
        <f t="shared" si="9"/>
        <v>18213.599999999999</v>
      </c>
      <c r="J216" s="3">
        <f>IFERROR(VLOOKUP(A216,工作表2!$B$1:$C$12,2,TRUE),0)</f>
        <v>0</v>
      </c>
      <c r="K216" s="3">
        <f>IFERROR(VLOOKUP(I216,工作表2!$B$1:$C$12,2,TRUE),0)</f>
        <v>0</v>
      </c>
      <c r="L216">
        <f t="shared" si="10"/>
        <v>0</v>
      </c>
      <c r="M216">
        <f t="shared" si="11"/>
        <v>0</v>
      </c>
    </row>
    <row r="217" spans="1:13" x14ac:dyDescent="0.25">
      <c r="A217">
        <v>911399</v>
      </c>
      <c r="B217">
        <v>13</v>
      </c>
      <c r="C217">
        <v>49675</v>
      </c>
      <c r="D217" t="s">
        <v>15</v>
      </c>
      <c r="E217" s="1">
        <v>44287</v>
      </c>
      <c r="F217" t="s">
        <v>87</v>
      </c>
      <c r="G217">
        <v>35999</v>
      </c>
      <c r="H217">
        <v>1</v>
      </c>
      <c r="I217">
        <f t="shared" si="9"/>
        <v>875400</v>
      </c>
      <c r="J217" s="3">
        <f>IFERROR(VLOOKUP(A217,工作表2!$B$1:$C$12,2,TRUE),0)</f>
        <v>4.5999999999999999E-2</v>
      </c>
      <c r="K217" s="3">
        <f>IFERROR(VLOOKUP(I217,工作表2!$B$1:$C$12,2,TRUE),0)</f>
        <v>0.04</v>
      </c>
      <c r="L217">
        <f t="shared" si="10"/>
        <v>5252.3999999999987</v>
      </c>
      <c r="M217">
        <f t="shared" si="11"/>
        <v>1655.954</v>
      </c>
    </row>
    <row r="218" spans="1:13" x14ac:dyDescent="0.25">
      <c r="A218">
        <v>732796</v>
      </c>
      <c r="B218">
        <v>9</v>
      </c>
      <c r="C218">
        <v>49675</v>
      </c>
      <c r="D218" t="s">
        <v>15</v>
      </c>
      <c r="E218" s="1">
        <v>44317</v>
      </c>
      <c r="F218" t="s">
        <v>87</v>
      </c>
      <c r="G218">
        <v>0</v>
      </c>
      <c r="H218">
        <v>0</v>
      </c>
      <c r="I218">
        <f t="shared" si="9"/>
        <v>732796</v>
      </c>
      <c r="J218" s="3">
        <f>IFERROR(VLOOKUP(A218,工作表2!$B$1:$C$12,2,TRUE),0)</f>
        <v>3.5000000000000003E-2</v>
      </c>
      <c r="K218" s="3">
        <f>IFERROR(VLOOKUP(I218,工作表2!$B$1:$C$12,2,TRUE),0)</f>
        <v>3.5000000000000003E-2</v>
      </c>
      <c r="L218">
        <f t="shared" si="10"/>
        <v>0</v>
      </c>
      <c r="M218">
        <f t="shared" si="11"/>
        <v>0</v>
      </c>
    </row>
    <row r="219" spans="1:13" x14ac:dyDescent="0.25">
      <c r="A219">
        <v>610440</v>
      </c>
      <c r="B219">
        <v>8</v>
      </c>
      <c r="C219">
        <v>49675</v>
      </c>
      <c r="D219" t="s">
        <v>15</v>
      </c>
      <c r="E219" s="1">
        <v>44348</v>
      </c>
      <c r="F219" t="s">
        <v>87</v>
      </c>
      <c r="G219">
        <v>0</v>
      </c>
      <c r="H219">
        <v>0</v>
      </c>
      <c r="I219">
        <f t="shared" si="9"/>
        <v>610440</v>
      </c>
      <c r="J219" s="3">
        <f>IFERROR(VLOOKUP(A219,工作表2!$B$1:$C$12,2,TRUE),0)</f>
        <v>0.03</v>
      </c>
      <c r="K219" s="3">
        <f>IFERROR(VLOOKUP(I219,工作表2!$B$1:$C$12,2,TRUE),0)</f>
        <v>0.03</v>
      </c>
      <c r="L219">
        <f t="shared" si="10"/>
        <v>0</v>
      </c>
      <c r="M219">
        <f t="shared" si="11"/>
        <v>0</v>
      </c>
    </row>
    <row r="220" spans="1:13" x14ac:dyDescent="0.25">
      <c r="A220">
        <v>707982</v>
      </c>
      <c r="B220">
        <v>11.6</v>
      </c>
      <c r="C220">
        <v>49675</v>
      </c>
      <c r="D220" t="s">
        <v>15</v>
      </c>
      <c r="E220" s="1">
        <v>44378</v>
      </c>
      <c r="F220" t="s">
        <v>87</v>
      </c>
      <c r="G220">
        <v>16000</v>
      </c>
      <c r="H220">
        <v>1</v>
      </c>
      <c r="I220">
        <f t="shared" si="9"/>
        <v>691982</v>
      </c>
      <c r="J220" s="3">
        <f>IFERROR(VLOOKUP(A220,工作表2!$B$1:$C$12,2,TRUE),0)</f>
        <v>3.5000000000000003E-2</v>
      </c>
      <c r="K220" s="3">
        <f>IFERROR(VLOOKUP(I220,工作表2!$B$1:$C$12,2,TRUE),0)</f>
        <v>0.03</v>
      </c>
      <c r="L220">
        <f t="shared" si="10"/>
        <v>3459.910000000003</v>
      </c>
      <c r="M220">
        <f t="shared" si="11"/>
        <v>560</v>
      </c>
    </row>
    <row r="221" spans="1:13" x14ac:dyDescent="0.25">
      <c r="A221">
        <v>297529.09999999998</v>
      </c>
      <c r="B221">
        <v>4.0999999999999996</v>
      </c>
      <c r="C221">
        <v>50486</v>
      </c>
      <c r="D221" t="s">
        <v>80</v>
      </c>
      <c r="E221" s="1">
        <v>44256</v>
      </c>
      <c r="F221" t="s">
        <v>88</v>
      </c>
      <c r="G221">
        <v>5750</v>
      </c>
      <c r="H221">
        <v>0.5</v>
      </c>
      <c r="I221">
        <f t="shared" si="9"/>
        <v>291779.09999999998</v>
      </c>
      <c r="J221" s="3">
        <f>IFERROR(VLOOKUP(A221,工作表2!$B$1:$C$12,2,TRUE),0)</f>
        <v>0</v>
      </c>
      <c r="K221" s="3">
        <f>IFERROR(VLOOKUP(I221,工作表2!$B$1:$C$12,2,TRUE),0)</f>
        <v>0</v>
      </c>
      <c r="L221">
        <f t="shared" si="10"/>
        <v>0</v>
      </c>
      <c r="M221">
        <f t="shared" si="11"/>
        <v>0</v>
      </c>
    </row>
    <row r="222" spans="1:13" x14ac:dyDescent="0.25">
      <c r="A222">
        <v>436855.7</v>
      </c>
      <c r="B222">
        <v>12.55</v>
      </c>
      <c r="C222">
        <v>52038</v>
      </c>
      <c r="D222" t="s">
        <v>35</v>
      </c>
      <c r="E222" s="1">
        <v>44256</v>
      </c>
      <c r="F222" t="s">
        <v>89</v>
      </c>
      <c r="G222">
        <v>1350</v>
      </c>
      <c r="H222">
        <v>1</v>
      </c>
      <c r="I222">
        <f t="shared" si="9"/>
        <v>435505.7</v>
      </c>
      <c r="J222" s="3">
        <f>IFERROR(VLOOKUP(A222,工作表2!$B$1:$C$12,2,TRUE),0)</f>
        <v>1.7999999999999999E-2</v>
      </c>
      <c r="K222" s="3">
        <f>IFERROR(VLOOKUP(I222,工作表2!$B$1:$C$12,2,TRUE),0)</f>
        <v>1.7999999999999999E-2</v>
      </c>
      <c r="L222">
        <f t="shared" si="10"/>
        <v>0</v>
      </c>
      <c r="M222">
        <f t="shared" si="11"/>
        <v>24.299999999999997</v>
      </c>
    </row>
    <row r="223" spans="1:13" x14ac:dyDescent="0.25">
      <c r="A223">
        <v>437985.7</v>
      </c>
      <c r="B223">
        <v>9.4499999999999993</v>
      </c>
      <c r="C223">
        <v>52038</v>
      </c>
      <c r="D223" t="s">
        <v>35</v>
      </c>
      <c r="E223" s="1">
        <v>44287</v>
      </c>
      <c r="F223" t="s">
        <v>89</v>
      </c>
      <c r="G223">
        <v>15120</v>
      </c>
      <c r="H223">
        <v>1.4</v>
      </c>
      <c r="I223">
        <f t="shared" si="9"/>
        <v>422865.7</v>
      </c>
      <c r="J223" s="3">
        <f>IFERROR(VLOOKUP(A223,工作表2!$B$1:$C$12,2,TRUE),0)</f>
        <v>1.7999999999999999E-2</v>
      </c>
      <c r="K223" s="3">
        <f>IFERROR(VLOOKUP(I223,工作表2!$B$1:$C$12,2,TRUE),0)</f>
        <v>1.7999999999999999E-2</v>
      </c>
      <c r="L223">
        <f t="shared" si="10"/>
        <v>0</v>
      </c>
      <c r="M223">
        <f t="shared" si="11"/>
        <v>272.15999999999997</v>
      </c>
    </row>
    <row r="224" spans="1:13" x14ac:dyDescent="0.25">
      <c r="A224">
        <v>545287.80000000005</v>
      </c>
      <c r="B224">
        <v>10.75</v>
      </c>
      <c r="C224">
        <v>52038</v>
      </c>
      <c r="D224" t="s">
        <v>35</v>
      </c>
      <c r="E224" s="1">
        <v>44317</v>
      </c>
      <c r="F224" t="s">
        <v>89</v>
      </c>
      <c r="G224">
        <v>47600</v>
      </c>
      <c r="H224">
        <v>0.7</v>
      </c>
      <c r="I224">
        <f t="shared" si="9"/>
        <v>497687.80000000005</v>
      </c>
      <c r="J224" s="3">
        <f>IFERROR(VLOOKUP(A224,工作表2!$B$1:$C$12,2,TRUE),0)</f>
        <v>2.5000000000000001E-2</v>
      </c>
      <c r="K224" s="3">
        <f>IFERROR(VLOOKUP(I224,工作表2!$B$1:$C$12,2,TRUE),0)</f>
        <v>1.7999999999999999E-2</v>
      </c>
      <c r="L224">
        <f t="shared" si="10"/>
        <v>3483.8146000000015</v>
      </c>
      <c r="M224">
        <f t="shared" si="11"/>
        <v>1190</v>
      </c>
    </row>
    <row r="225" spans="1:13" x14ac:dyDescent="0.25">
      <c r="A225">
        <v>796385.9</v>
      </c>
      <c r="B225">
        <v>18.600000000000001</v>
      </c>
      <c r="C225">
        <v>52038</v>
      </c>
      <c r="D225" t="s">
        <v>35</v>
      </c>
      <c r="E225" s="1">
        <v>44348</v>
      </c>
      <c r="F225" t="s">
        <v>89</v>
      </c>
      <c r="G225">
        <v>0</v>
      </c>
      <c r="H225">
        <v>0</v>
      </c>
      <c r="I225">
        <f t="shared" si="9"/>
        <v>796385.9</v>
      </c>
      <c r="J225" s="3">
        <f>IFERROR(VLOOKUP(A225,工作表2!$B$1:$C$12,2,TRUE),0)</f>
        <v>3.5000000000000003E-2</v>
      </c>
      <c r="K225" s="3">
        <f>IFERROR(VLOOKUP(I225,工作表2!$B$1:$C$12,2,TRUE),0)</f>
        <v>3.5000000000000003E-2</v>
      </c>
      <c r="L225">
        <f t="shared" si="10"/>
        <v>0</v>
      </c>
      <c r="M225">
        <f t="shared" si="11"/>
        <v>0</v>
      </c>
    </row>
    <row r="226" spans="1:13" x14ac:dyDescent="0.25">
      <c r="A226">
        <v>555280</v>
      </c>
      <c r="B226">
        <v>14.2</v>
      </c>
      <c r="C226">
        <v>52038</v>
      </c>
      <c r="D226" t="s">
        <v>35</v>
      </c>
      <c r="E226" s="1">
        <v>44378</v>
      </c>
      <c r="F226" t="s">
        <v>89</v>
      </c>
      <c r="G226">
        <v>76473</v>
      </c>
      <c r="H226">
        <v>2.7</v>
      </c>
      <c r="I226">
        <f t="shared" si="9"/>
        <v>478807</v>
      </c>
      <c r="J226" s="3">
        <f>IFERROR(VLOOKUP(A226,工作表2!$B$1:$C$12,2,TRUE),0)</f>
        <v>2.5000000000000001E-2</v>
      </c>
      <c r="K226" s="3">
        <f>IFERROR(VLOOKUP(I226,工作表2!$B$1:$C$12,2,TRUE),0)</f>
        <v>1.7999999999999999E-2</v>
      </c>
      <c r="L226">
        <f t="shared" si="10"/>
        <v>3351.6490000000013</v>
      </c>
      <c r="M226">
        <f t="shared" si="11"/>
        <v>1911.825</v>
      </c>
    </row>
    <row r="227" spans="1:13" x14ac:dyDescent="0.25">
      <c r="A227">
        <v>98348</v>
      </c>
      <c r="B227">
        <v>1.8</v>
      </c>
      <c r="C227">
        <v>52792</v>
      </c>
      <c r="D227" t="s">
        <v>30</v>
      </c>
      <c r="E227" s="1">
        <v>44287</v>
      </c>
      <c r="F227" t="s">
        <v>90</v>
      </c>
      <c r="G227">
        <v>5400</v>
      </c>
      <c r="H227">
        <v>0.5</v>
      </c>
      <c r="I227">
        <f t="shared" si="9"/>
        <v>92948</v>
      </c>
      <c r="J227" s="3">
        <f>IFERROR(VLOOKUP(A227,工作表2!$B$1:$C$12,2,TRUE),0)</f>
        <v>0</v>
      </c>
      <c r="K227" s="3">
        <f>IFERROR(VLOOKUP(I227,工作表2!$B$1:$C$12,2,TRUE),0)</f>
        <v>0</v>
      </c>
      <c r="L227">
        <f t="shared" si="10"/>
        <v>0</v>
      </c>
      <c r="M227">
        <f t="shared" si="11"/>
        <v>0</v>
      </c>
    </row>
    <row r="228" spans="1:13" x14ac:dyDescent="0.25">
      <c r="A228">
        <v>557399.6</v>
      </c>
      <c r="B228">
        <v>7.6</v>
      </c>
      <c r="C228">
        <v>52792</v>
      </c>
      <c r="D228" t="s">
        <v>30</v>
      </c>
      <c r="E228" s="1">
        <v>44317</v>
      </c>
      <c r="F228" t="s">
        <v>90</v>
      </c>
      <c r="G228">
        <v>0</v>
      </c>
      <c r="H228">
        <v>0</v>
      </c>
      <c r="I228">
        <f t="shared" si="9"/>
        <v>557399.6</v>
      </c>
      <c r="J228" s="3">
        <f>IFERROR(VLOOKUP(A228,工作表2!$B$1:$C$12,2,TRUE),0)</f>
        <v>2.5000000000000001E-2</v>
      </c>
      <c r="K228" s="3">
        <f>IFERROR(VLOOKUP(I228,工作表2!$B$1:$C$12,2,TRUE),0)</f>
        <v>2.5000000000000001E-2</v>
      </c>
      <c r="L228">
        <f t="shared" si="10"/>
        <v>0</v>
      </c>
      <c r="M228">
        <f t="shared" si="11"/>
        <v>0</v>
      </c>
    </row>
    <row r="229" spans="1:13" x14ac:dyDescent="0.25">
      <c r="A229">
        <v>405000</v>
      </c>
      <c r="B229">
        <v>6</v>
      </c>
      <c r="C229">
        <v>52792</v>
      </c>
      <c r="D229" t="s">
        <v>30</v>
      </c>
      <c r="E229" s="1">
        <v>44378</v>
      </c>
      <c r="F229" t="s">
        <v>90</v>
      </c>
      <c r="G229">
        <v>0</v>
      </c>
      <c r="H229">
        <v>0</v>
      </c>
      <c r="I229">
        <f t="shared" si="9"/>
        <v>405000</v>
      </c>
      <c r="J229" s="3">
        <f>IFERROR(VLOOKUP(A229,工作表2!$B$1:$C$12,2,TRUE),0)</f>
        <v>1.7999999999999999E-2</v>
      </c>
      <c r="K229" s="3">
        <f>IFERROR(VLOOKUP(I229,工作表2!$B$1:$C$12,2,TRUE),0)</f>
        <v>1.7999999999999999E-2</v>
      </c>
      <c r="L229">
        <f t="shared" si="10"/>
        <v>0</v>
      </c>
      <c r="M229">
        <f t="shared" si="11"/>
        <v>0</v>
      </c>
    </row>
    <row r="230" spans="1:13" x14ac:dyDescent="0.25">
      <c r="A230">
        <v>690538</v>
      </c>
      <c r="B230">
        <v>9.0500000000000007</v>
      </c>
      <c r="C230">
        <v>53510</v>
      </c>
      <c r="D230" t="s">
        <v>35</v>
      </c>
      <c r="E230" s="1">
        <v>44256</v>
      </c>
      <c r="F230" t="s">
        <v>91</v>
      </c>
      <c r="G230">
        <v>0</v>
      </c>
      <c r="H230">
        <v>0</v>
      </c>
      <c r="I230">
        <f t="shared" si="9"/>
        <v>690538</v>
      </c>
      <c r="J230" s="3">
        <f>IFERROR(VLOOKUP(A230,工作表2!$B$1:$C$12,2,TRUE),0)</f>
        <v>0.03</v>
      </c>
      <c r="K230" s="3">
        <f>IFERROR(VLOOKUP(I230,工作表2!$B$1:$C$12,2,TRUE),0)</f>
        <v>0.03</v>
      </c>
      <c r="L230">
        <f t="shared" si="10"/>
        <v>0</v>
      </c>
      <c r="M230">
        <f t="shared" si="11"/>
        <v>0</v>
      </c>
    </row>
    <row r="231" spans="1:13" x14ac:dyDescent="0.25">
      <c r="A231">
        <v>631949</v>
      </c>
      <c r="B231">
        <v>9.4</v>
      </c>
      <c r="C231">
        <v>53510</v>
      </c>
      <c r="D231" t="s">
        <v>35</v>
      </c>
      <c r="E231" s="1">
        <v>44317</v>
      </c>
      <c r="F231" t="s">
        <v>91</v>
      </c>
      <c r="G231">
        <v>78440</v>
      </c>
      <c r="H231">
        <v>1</v>
      </c>
      <c r="I231">
        <f t="shared" si="9"/>
        <v>553509</v>
      </c>
      <c r="J231" s="3">
        <f>IFERROR(VLOOKUP(A231,工作表2!$B$1:$C$12,2,TRUE),0)</f>
        <v>0.03</v>
      </c>
      <c r="K231" s="3">
        <f>IFERROR(VLOOKUP(I231,工作表2!$B$1:$C$12,2,TRUE),0)</f>
        <v>2.5000000000000001E-2</v>
      </c>
      <c r="L231">
        <f t="shared" si="10"/>
        <v>2767.5449999999987</v>
      </c>
      <c r="M231">
        <f t="shared" si="11"/>
        <v>2353.1999999999998</v>
      </c>
    </row>
    <row r="232" spans="1:13" x14ac:dyDescent="0.25">
      <c r="A232">
        <v>1016010.6</v>
      </c>
      <c r="B232">
        <v>15.65</v>
      </c>
      <c r="C232">
        <v>53510</v>
      </c>
      <c r="D232" t="s">
        <v>35</v>
      </c>
      <c r="E232" s="1">
        <v>44378</v>
      </c>
      <c r="F232" t="s">
        <v>91</v>
      </c>
      <c r="G232">
        <v>0</v>
      </c>
      <c r="H232">
        <v>0</v>
      </c>
      <c r="I232">
        <f t="shared" si="9"/>
        <v>1016010.6</v>
      </c>
      <c r="J232" s="3">
        <f>IFERROR(VLOOKUP(A232,工作表2!$B$1:$C$12,2,TRUE),0)</f>
        <v>5.3999999999999999E-2</v>
      </c>
      <c r="K232" s="3">
        <f>IFERROR(VLOOKUP(I232,工作表2!$B$1:$C$12,2,TRUE),0)</f>
        <v>5.3999999999999999E-2</v>
      </c>
      <c r="L232">
        <f t="shared" si="10"/>
        <v>0</v>
      </c>
      <c r="M232">
        <f t="shared" si="11"/>
        <v>0</v>
      </c>
    </row>
    <row r="233" spans="1:13" x14ac:dyDescent="0.25">
      <c r="A233">
        <v>612427</v>
      </c>
      <c r="B233">
        <v>11.6</v>
      </c>
      <c r="C233">
        <v>63223</v>
      </c>
      <c r="D233" t="s">
        <v>15</v>
      </c>
      <c r="E233" s="1">
        <v>44256</v>
      </c>
      <c r="F233" t="s">
        <v>92</v>
      </c>
      <c r="G233">
        <v>0</v>
      </c>
      <c r="H233">
        <v>0</v>
      </c>
      <c r="I233">
        <f t="shared" si="9"/>
        <v>612427</v>
      </c>
      <c r="J233" s="3">
        <f>IFERROR(VLOOKUP(A233,工作表2!$B$1:$C$12,2,TRUE),0)</f>
        <v>0.03</v>
      </c>
      <c r="K233" s="3">
        <f>IFERROR(VLOOKUP(I233,工作表2!$B$1:$C$12,2,TRUE),0)</f>
        <v>0.03</v>
      </c>
      <c r="L233">
        <f t="shared" si="10"/>
        <v>0</v>
      </c>
      <c r="M233">
        <f t="shared" si="11"/>
        <v>0</v>
      </c>
    </row>
    <row r="234" spans="1:13" x14ac:dyDescent="0.25">
      <c r="A234">
        <v>1209465</v>
      </c>
      <c r="B234">
        <v>20.8</v>
      </c>
      <c r="C234">
        <v>63223</v>
      </c>
      <c r="D234" t="s">
        <v>15</v>
      </c>
      <c r="E234" s="1">
        <v>44287</v>
      </c>
      <c r="F234" t="s">
        <v>92</v>
      </c>
      <c r="G234">
        <v>0</v>
      </c>
      <c r="H234">
        <v>0</v>
      </c>
      <c r="I234">
        <f t="shared" si="9"/>
        <v>1209465</v>
      </c>
      <c r="J234" s="3">
        <f>IFERROR(VLOOKUP(A234,工作表2!$B$1:$C$12,2,TRUE),0)</f>
        <v>6.6000000000000003E-2</v>
      </c>
      <c r="K234" s="3">
        <f>IFERROR(VLOOKUP(I234,工作表2!$B$1:$C$12,2,TRUE),0)</f>
        <v>6.6000000000000003E-2</v>
      </c>
      <c r="L234">
        <f t="shared" si="10"/>
        <v>0</v>
      </c>
      <c r="M234">
        <f t="shared" si="11"/>
        <v>0</v>
      </c>
    </row>
    <row r="235" spans="1:13" x14ac:dyDescent="0.25">
      <c r="A235">
        <v>572969</v>
      </c>
      <c r="B235">
        <v>12.45</v>
      </c>
      <c r="C235">
        <v>63223</v>
      </c>
      <c r="D235" t="s">
        <v>15</v>
      </c>
      <c r="E235" s="1">
        <v>44317</v>
      </c>
      <c r="F235" t="s">
        <v>92</v>
      </c>
      <c r="G235">
        <v>30189</v>
      </c>
      <c r="H235">
        <v>1</v>
      </c>
      <c r="I235">
        <f t="shared" si="9"/>
        <v>542780</v>
      </c>
      <c r="J235" s="3">
        <f>IFERROR(VLOOKUP(A235,工作表2!$B$1:$C$12,2,TRUE),0)</f>
        <v>2.5000000000000001E-2</v>
      </c>
      <c r="K235" s="3">
        <f>IFERROR(VLOOKUP(I235,工作表2!$B$1:$C$12,2,TRUE),0)</f>
        <v>2.5000000000000001E-2</v>
      </c>
      <c r="L235">
        <f t="shared" si="10"/>
        <v>0</v>
      </c>
      <c r="M235">
        <f t="shared" si="11"/>
        <v>754.72500000000002</v>
      </c>
    </row>
    <row r="236" spans="1:13" x14ac:dyDescent="0.25">
      <c r="A236">
        <v>755030.6</v>
      </c>
      <c r="B236">
        <v>11.6</v>
      </c>
      <c r="C236">
        <v>63223</v>
      </c>
      <c r="D236" t="s">
        <v>15</v>
      </c>
      <c r="E236" s="1">
        <v>44378</v>
      </c>
      <c r="F236" t="s">
        <v>92</v>
      </c>
      <c r="G236">
        <v>0</v>
      </c>
      <c r="H236">
        <v>0</v>
      </c>
      <c r="I236">
        <f t="shared" si="9"/>
        <v>755030.6</v>
      </c>
      <c r="J236" s="3">
        <f>IFERROR(VLOOKUP(A236,工作表2!$B$1:$C$12,2,TRUE),0)</f>
        <v>3.5000000000000003E-2</v>
      </c>
      <c r="K236" s="3">
        <f>IFERROR(VLOOKUP(I236,工作表2!$B$1:$C$12,2,TRUE),0)</f>
        <v>3.5000000000000003E-2</v>
      </c>
      <c r="L236">
        <f t="shared" si="10"/>
        <v>0</v>
      </c>
      <c r="M236">
        <f t="shared" si="11"/>
        <v>0</v>
      </c>
    </row>
    <row r="237" spans="1:13" x14ac:dyDescent="0.25">
      <c r="A237">
        <v>468544</v>
      </c>
      <c r="B237">
        <v>9.5</v>
      </c>
      <c r="C237">
        <v>63447</v>
      </c>
      <c r="D237" t="s">
        <v>64</v>
      </c>
      <c r="E237" s="1">
        <v>44378</v>
      </c>
      <c r="F237" t="s">
        <v>93</v>
      </c>
      <c r="G237">
        <v>0</v>
      </c>
      <c r="H237">
        <v>0</v>
      </c>
      <c r="I237">
        <f t="shared" si="9"/>
        <v>468544</v>
      </c>
      <c r="J237" s="3">
        <f>IFERROR(VLOOKUP(A237,工作表2!$B$1:$C$12,2,TRUE),0)</f>
        <v>1.7999999999999999E-2</v>
      </c>
      <c r="K237" s="3">
        <f>IFERROR(VLOOKUP(I237,工作表2!$B$1:$C$12,2,TRUE),0)</f>
        <v>1.7999999999999999E-2</v>
      </c>
      <c r="L237">
        <f t="shared" si="10"/>
        <v>0</v>
      </c>
      <c r="M237">
        <f t="shared" si="11"/>
        <v>0</v>
      </c>
    </row>
    <row r="238" spans="1:13" x14ac:dyDescent="0.25">
      <c r="A238">
        <v>672008</v>
      </c>
      <c r="B238">
        <v>11.7</v>
      </c>
      <c r="C238">
        <v>63450</v>
      </c>
      <c r="D238" t="s">
        <v>25</v>
      </c>
      <c r="E238" s="1">
        <v>44348</v>
      </c>
      <c r="F238" t="s">
        <v>94</v>
      </c>
      <c r="G238">
        <v>0</v>
      </c>
      <c r="H238">
        <v>0</v>
      </c>
      <c r="I238">
        <f t="shared" si="9"/>
        <v>672008</v>
      </c>
      <c r="J238" s="3">
        <f>IFERROR(VLOOKUP(A238,工作表2!$B$1:$C$12,2,TRUE),0)</f>
        <v>0.03</v>
      </c>
      <c r="K238" s="3">
        <f>IFERROR(VLOOKUP(I238,工作表2!$B$1:$C$12,2,TRUE),0)</f>
        <v>0.03</v>
      </c>
      <c r="L238">
        <f t="shared" si="10"/>
        <v>0</v>
      </c>
      <c r="M238">
        <f t="shared" si="11"/>
        <v>0</v>
      </c>
    </row>
    <row r="239" spans="1:13" x14ac:dyDescent="0.25">
      <c r="A239">
        <v>501108</v>
      </c>
      <c r="B239">
        <v>10</v>
      </c>
      <c r="C239">
        <v>63450</v>
      </c>
      <c r="D239" t="s">
        <v>25</v>
      </c>
      <c r="E239" s="1">
        <v>44378</v>
      </c>
      <c r="F239" t="s">
        <v>94</v>
      </c>
      <c r="G239">
        <v>0</v>
      </c>
      <c r="H239">
        <v>0</v>
      </c>
      <c r="I239">
        <f t="shared" si="9"/>
        <v>501108</v>
      </c>
      <c r="J239" s="3">
        <f>IFERROR(VLOOKUP(A239,工作表2!$B$1:$C$12,2,TRUE),0)</f>
        <v>2.5000000000000001E-2</v>
      </c>
      <c r="K239" s="3">
        <f>IFERROR(VLOOKUP(I239,工作表2!$B$1:$C$12,2,TRUE),0)</f>
        <v>2.5000000000000001E-2</v>
      </c>
      <c r="L239">
        <f t="shared" si="10"/>
        <v>0</v>
      </c>
      <c r="M239">
        <f t="shared" si="11"/>
        <v>0</v>
      </c>
    </row>
    <row r="240" spans="1:13" x14ac:dyDescent="0.25">
      <c r="A240">
        <v>321160.59999999998</v>
      </c>
      <c r="B240">
        <v>4.3</v>
      </c>
      <c r="C240">
        <v>65309</v>
      </c>
      <c r="D240" t="s">
        <v>17</v>
      </c>
      <c r="E240" s="1">
        <v>44317</v>
      </c>
      <c r="F240" t="s">
        <v>95</v>
      </c>
      <c r="G240">
        <v>0</v>
      </c>
      <c r="H240">
        <v>0</v>
      </c>
      <c r="I240">
        <f t="shared" si="9"/>
        <v>321160.59999999998</v>
      </c>
      <c r="J240" s="3">
        <f>IFERROR(VLOOKUP(A240,工作表2!$B$1:$C$12,2,TRUE),0)</f>
        <v>1.4E-2</v>
      </c>
      <c r="K240" s="3">
        <f>IFERROR(VLOOKUP(I240,工作表2!$B$1:$C$12,2,TRUE),0)</f>
        <v>1.4E-2</v>
      </c>
      <c r="L240">
        <f t="shared" si="10"/>
        <v>0</v>
      </c>
      <c r="M240">
        <f t="shared" si="11"/>
        <v>0</v>
      </c>
    </row>
    <row r="241" spans="1:13" x14ac:dyDescent="0.25">
      <c r="A241">
        <v>518369.8</v>
      </c>
      <c r="B241">
        <v>9.0999999999999908</v>
      </c>
      <c r="C241">
        <v>65309</v>
      </c>
      <c r="D241" t="s">
        <v>17</v>
      </c>
      <c r="E241" s="1">
        <v>44378</v>
      </c>
      <c r="F241" t="s">
        <v>95</v>
      </c>
      <c r="G241">
        <v>0</v>
      </c>
      <c r="H241">
        <v>0</v>
      </c>
      <c r="I241">
        <f t="shared" si="9"/>
        <v>518369.8</v>
      </c>
      <c r="J241" s="3">
        <f>IFERROR(VLOOKUP(A241,工作表2!$B$1:$C$12,2,TRUE),0)</f>
        <v>2.5000000000000001E-2</v>
      </c>
      <c r="K241" s="3">
        <f>IFERROR(VLOOKUP(I241,工作表2!$B$1:$C$12,2,TRUE),0)</f>
        <v>2.5000000000000001E-2</v>
      </c>
      <c r="L241">
        <f t="shared" si="10"/>
        <v>0</v>
      </c>
      <c r="M241">
        <f t="shared" si="11"/>
        <v>0</v>
      </c>
    </row>
    <row r="242" spans="1:13" x14ac:dyDescent="0.25">
      <c r="A242">
        <v>809682</v>
      </c>
      <c r="B242">
        <v>11</v>
      </c>
      <c r="C242">
        <v>6612</v>
      </c>
      <c r="D242" t="s">
        <v>43</v>
      </c>
      <c r="E242" s="1">
        <v>44256</v>
      </c>
      <c r="F242" t="s">
        <v>96</v>
      </c>
      <c r="G242">
        <v>0</v>
      </c>
      <c r="H242">
        <v>0</v>
      </c>
      <c r="I242">
        <f t="shared" si="9"/>
        <v>809682</v>
      </c>
      <c r="J242" s="3">
        <f>IFERROR(VLOOKUP(A242,工作表2!$B$1:$C$12,2,TRUE),0)</f>
        <v>0.04</v>
      </c>
      <c r="K242" s="3">
        <f>IFERROR(VLOOKUP(I242,工作表2!$B$1:$C$12,2,TRUE),0)</f>
        <v>0.04</v>
      </c>
      <c r="L242">
        <f t="shared" si="10"/>
        <v>0</v>
      </c>
      <c r="M242">
        <f t="shared" si="11"/>
        <v>0</v>
      </c>
    </row>
    <row r="243" spans="1:13" x14ac:dyDescent="0.25">
      <c r="A243">
        <v>1069185</v>
      </c>
      <c r="B243">
        <v>14</v>
      </c>
      <c r="C243">
        <v>6612</v>
      </c>
      <c r="D243" t="s">
        <v>43</v>
      </c>
      <c r="E243" s="1">
        <v>44287</v>
      </c>
      <c r="F243" t="s">
        <v>96</v>
      </c>
      <c r="G243">
        <v>0</v>
      </c>
      <c r="H243">
        <v>0</v>
      </c>
      <c r="I243">
        <f t="shared" si="9"/>
        <v>1069185</v>
      </c>
      <c r="J243" s="3">
        <f>IFERROR(VLOOKUP(A243,工作表2!$B$1:$C$12,2,TRUE),0)</f>
        <v>5.3999999999999999E-2</v>
      </c>
      <c r="K243" s="3">
        <f>IFERROR(VLOOKUP(I243,工作表2!$B$1:$C$12,2,TRUE),0)</f>
        <v>5.3999999999999999E-2</v>
      </c>
      <c r="L243">
        <f t="shared" si="10"/>
        <v>0</v>
      </c>
      <c r="M243">
        <f t="shared" si="11"/>
        <v>0</v>
      </c>
    </row>
    <row r="244" spans="1:13" x14ac:dyDescent="0.25">
      <c r="A244">
        <v>532332</v>
      </c>
      <c r="B244">
        <v>7.9</v>
      </c>
      <c r="C244">
        <v>6612</v>
      </c>
      <c r="D244" t="s">
        <v>43</v>
      </c>
      <c r="E244" s="1">
        <v>44378</v>
      </c>
      <c r="F244" t="s">
        <v>96</v>
      </c>
      <c r="G244">
        <v>0</v>
      </c>
      <c r="H244">
        <v>0</v>
      </c>
      <c r="I244">
        <f t="shared" si="9"/>
        <v>532332</v>
      </c>
      <c r="J244" s="3">
        <f>IFERROR(VLOOKUP(A244,工作表2!$B$1:$C$12,2,TRUE),0)</f>
        <v>2.5000000000000001E-2</v>
      </c>
      <c r="K244" s="3">
        <f>IFERROR(VLOOKUP(I244,工作表2!$B$1:$C$12,2,TRUE),0)</f>
        <v>2.5000000000000001E-2</v>
      </c>
      <c r="L244">
        <f t="shared" si="10"/>
        <v>0</v>
      </c>
      <c r="M244">
        <f t="shared" si="11"/>
        <v>0</v>
      </c>
    </row>
    <row r="245" spans="1:13" x14ac:dyDescent="0.25">
      <c r="A245">
        <v>516856</v>
      </c>
      <c r="B245">
        <v>8.9</v>
      </c>
      <c r="C245">
        <v>68477</v>
      </c>
      <c r="D245" t="s">
        <v>28</v>
      </c>
      <c r="E245" s="1">
        <v>44256</v>
      </c>
      <c r="F245" t="s">
        <v>97</v>
      </c>
      <c r="G245">
        <v>0</v>
      </c>
      <c r="H245">
        <v>0</v>
      </c>
      <c r="I245">
        <f t="shared" si="9"/>
        <v>516856</v>
      </c>
      <c r="J245" s="3">
        <f>IFERROR(VLOOKUP(A245,工作表2!$B$1:$C$12,2,TRUE),0)</f>
        <v>2.5000000000000001E-2</v>
      </c>
      <c r="K245" s="3">
        <f>IFERROR(VLOOKUP(I245,工作表2!$B$1:$C$12,2,TRUE),0)</f>
        <v>2.5000000000000001E-2</v>
      </c>
      <c r="L245">
        <f t="shared" si="10"/>
        <v>0</v>
      </c>
      <c r="M245">
        <f t="shared" si="11"/>
        <v>0</v>
      </c>
    </row>
    <row r="246" spans="1:13" x14ac:dyDescent="0.25">
      <c r="A246">
        <v>669230</v>
      </c>
      <c r="B246">
        <v>12.1</v>
      </c>
      <c r="C246">
        <v>68477</v>
      </c>
      <c r="D246" t="s">
        <v>28</v>
      </c>
      <c r="E246" s="1">
        <v>44317</v>
      </c>
      <c r="F246" t="s">
        <v>97</v>
      </c>
      <c r="G246">
        <v>0</v>
      </c>
      <c r="H246">
        <v>0</v>
      </c>
      <c r="I246">
        <f t="shared" si="9"/>
        <v>669230</v>
      </c>
      <c r="J246" s="3">
        <f>IFERROR(VLOOKUP(A246,工作表2!$B$1:$C$12,2,TRUE),0)</f>
        <v>0.03</v>
      </c>
      <c r="K246" s="3">
        <f>IFERROR(VLOOKUP(I246,工作表2!$B$1:$C$12,2,TRUE),0)</f>
        <v>0.03</v>
      </c>
      <c r="L246">
        <f t="shared" si="10"/>
        <v>0</v>
      </c>
      <c r="M246">
        <f t="shared" si="11"/>
        <v>0</v>
      </c>
    </row>
    <row r="247" spans="1:13" x14ac:dyDescent="0.25">
      <c r="A247">
        <v>632065</v>
      </c>
      <c r="B247">
        <v>13.4</v>
      </c>
      <c r="C247">
        <v>68477</v>
      </c>
      <c r="D247" t="s">
        <v>28</v>
      </c>
      <c r="E247" s="1">
        <v>44348</v>
      </c>
      <c r="F247" t="s">
        <v>97</v>
      </c>
      <c r="G247">
        <v>0</v>
      </c>
      <c r="H247">
        <v>0</v>
      </c>
      <c r="I247">
        <f t="shared" si="9"/>
        <v>632065</v>
      </c>
      <c r="J247" s="3">
        <f>IFERROR(VLOOKUP(A247,工作表2!$B$1:$C$12,2,TRUE),0)</f>
        <v>0.03</v>
      </c>
      <c r="K247" s="3">
        <f>IFERROR(VLOOKUP(I247,工作表2!$B$1:$C$12,2,TRUE),0)</f>
        <v>0.03</v>
      </c>
      <c r="L247">
        <f t="shared" si="10"/>
        <v>0</v>
      </c>
      <c r="M247">
        <f t="shared" si="11"/>
        <v>0</v>
      </c>
    </row>
    <row r="248" spans="1:13" x14ac:dyDescent="0.25">
      <c r="A248">
        <v>267247.5</v>
      </c>
      <c r="B248">
        <v>7.1</v>
      </c>
      <c r="C248">
        <v>68477</v>
      </c>
      <c r="D248" t="s">
        <v>28</v>
      </c>
      <c r="E248" s="1">
        <v>44378</v>
      </c>
      <c r="F248" t="s">
        <v>97</v>
      </c>
      <c r="G248">
        <v>15500</v>
      </c>
      <c r="H248">
        <v>1</v>
      </c>
      <c r="I248">
        <f t="shared" si="9"/>
        <v>251747.5</v>
      </c>
      <c r="J248" s="3">
        <f>IFERROR(VLOOKUP(A248,工作表2!$B$1:$C$12,2,TRUE),0)</f>
        <v>0</v>
      </c>
      <c r="K248" s="3">
        <f>IFERROR(VLOOKUP(I248,工作表2!$B$1:$C$12,2,TRUE),0)</f>
        <v>0</v>
      </c>
      <c r="L248">
        <f t="shared" si="10"/>
        <v>0</v>
      </c>
      <c r="M248">
        <f t="shared" si="11"/>
        <v>0</v>
      </c>
    </row>
    <row r="249" spans="1:13" x14ac:dyDescent="0.25">
      <c r="A249">
        <v>377288</v>
      </c>
      <c r="B249">
        <v>4.0999999999999996</v>
      </c>
      <c r="C249">
        <v>69501</v>
      </c>
      <c r="D249" t="s">
        <v>17</v>
      </c>
      <c r="E249" s="1">
        <v>44287</v>
      </c>
      <c r="F249" t="s">
        <v>98</v>
      </c>
      <c r="G249">
        <v>0</v>
      </c>
      <c r="H249">
        <v>0</v>
      </c>
      <c r="I249">
        <f t="shared" si="9"/>
        <v>377288</v>
      </c>
      <c r="J249" s="3">
        <f>IFERROR(VLOOKUP(A249,工作表2!$B$1:$C$12,2,TRUE),0)</f>
        <v>1.4E-2</v>
      </c>
      <c r="K249" s="3">
        <f>IFERROR(VLOOKUP(I249,工作表2!$B$1:$C$12,2,TRUE),0)</f>
        <v>1.4E-2</v>
      </c>
      <c r="L249">
        <f t="shared" si="10"/>
        <v>0</v>
      </c>
      <c r="M249">
        <f t="shared" si="11"/>
        <v>0</v>
      </c>
    </row>
    <row r="250" spans="1:13" x14ac:dyDescent="0.25">
      <c r="A250">
        <v>1423736</v>
      </c>
      <c r="B250">
        <v>18.600000000000001</v>
      </c>
      <c r="C250">
        <v>70590</v>
      </c>
      <c r="D250" t="s">
        <v>28</v>
      </c>
      <c r="E250" s="1">
        <v>44348</v>
      </c>
      <c r="F250" t="s">
        <v>99</v>
      </c>
      <c r="G250">
        <v>0</v>
      </c>
      <c r="H250">
        <v>0</v>
      </c>
      <c r="I250">
        <f t="shared" si="9"/>
        <v>1423736</v>
      </c>
      <c r="J250" s="3">
        <f>IFERROR(VLOOKUP(A250,工作表2!$B$1:$C$12,2,TRUE),0)</f>
        <v>7.8E-2</v>
      </c>
      <c r="K250" s="3">
        <f>IFERROR(VLOOKUP(I250,工作表2!$B$1:$C$12,2,TRUE),0)</f>
        <v>7.8E-2</v>
      </c>
      <c r="L250">
        <f t="shared" si="10"/>
        <v>0</v>
      </c>
      <c r="M250">
        <f t="shared" si="11"/>
        <v>0</v>
      </c>
    </row>
    <row r="251" spans="1:13" x14ac:dyDescent="0.25">
      <c r="A251">
        <v>1278818.5</v>
      </c>
      <c r="B251">
        <v>23.6</v>
      </c>
      <c r="C251">
        <v>70590</v>
      </c>
      <c r="D251" t="s">
        <v>28</v>
      </c>
      <c r="E251" s="1">
        <v>44378</v>
      </c>
      <c r="F251" t="s">
        <v>99</v>
      </c>
      <c r="G251">
        <v>0</v>
      </c>
      <c r="H251">
        <v>0</v>
      </c>
      <c r="I251">
        <f t="shared" si="9"/>
        <v>1278818.5</v>
      </c>
      <c r="J251" s="3">
        <f>IFERROR(VLOOKUP(A251,工作表2!$B$1:$C$12,2,TRUE),0)</f>
        <v>6.6000000000000003E-2</v>
      </c>
      <c r="K251" s="3">
        <f>IFERROR(VLOOKUP(I251,工作表2!$B$1:$C$12,2,TRUE),0)</f>
        <v>6.6000000000000003E-2</v>
      </c>
      <c r="L251">
        <f t="shared" si="10"/>
        <v>0</v>
      </c>
      <c r="M251">
        <f t="shared" si="11"/>
        <v>0</v>
      </c>
    </row>
    <row r="252" spans="1:13" x14ac:dyDescent="0.25">
      <c r="A252">
        <v>715280</v>
      </c>
      <c r="B252">
        <v>13.7</v>
      </c>
      <c r="C252">
        <v>71389</v>
      </c>
      <c r="D252" t="s">
        <v>50</v>
      </c>
      <c r="E252" s="1">
        <v>44256</v>
      </c>
      <c r="F252" t="s">
        <v>100</v>
      </c>
      <c r="G252">
        <v>0</v>
      </c>
      <c r="H252">
        <v>0</v>
      </c>
      <c r="I252">
        <f t="shared" si="9"/>
        <v>715280</v>
      </c>
      <c r="J252" s="3">
        <f>IFERROR(VLOOKUP(A252,工作表2!$B$1:$C$12,2,TRUE),0)</f>
        <v>3.5000000000000003E-2</v>
      </c>
      <c r="K252" s="3">
        <f>IFERROR(VLOOKUP(I252,工作表2!$B$1:$C$12,2,TRUE),0)</f>
        <v>3.5000000000000003E-2</v>
      </c>
      <c r="L252">
        <f t="shared" si="10"/>
        <v>0</v>
      </c>
      <c r="M252">
        <f t="shared" si="11"/>
        <v>0</v>
      </c>
    </row>
    <row r="253" spans="1:13" x14ac:dyDescent="0.25">
      <c r="A253">
        <v>719522.6</v>
      </c>
      <c r="B253">
        <v>9.85</v>
      </c>
      <c r="C253">
        <v>71389</v>
      </c>
      <c r="D253" t="s">
        <v>50</v>
      </c>
      <c r="E253" s="1">
        <v>44287</v>
      </c>
      <c r="F253" t="s">
        <v>100</v>
      </c>
      <c r="G253">
        <v>0</v>
      </c>
      <c r="H253">
        <v>0</v>
      </c>
      <c r="I253">
        <f t="shared" si="9"/>
        <v>719522.6</v>
      </c>
      <c r="J253" s="3">
        <f>IFERROR(VLOOKUP(A253,工作表2!$B$1:$C$12,2,TRUE),0)</f>
        <v>3.5000000000000003E-2</v>
      </c>
      <c r="K253" s="3">
        <f>IFERROR(VLOOKUP(I253,工作表2!$B$1:$C$12,2,TRUE),0)</f>
        <v>3.5000000000000003E-2</v>
      </c>
      <c r="L253">
        <f t="shared" si="10"/>
        <v>0</v>
      </c>
      <c r="M253">
        <f t="shared" si="11"/>
        <v>0</v>
      </c>
    </row>
    <row r="254" spans="1:13" x14ac:dyDescent="0.25">
      <c r="A254">
        <v>795214.15</v>
      </c>
      <c r="B254">
        <v>14.35</v>
      </c>
      <c r="C254">
        <v>71389</v>
      </c>
      <c r="D254" t="s">
        <v>50</v>
      </c>
      <c r="E254" s="1">
        <v>44317</v>
      </c>
      <c r="F254" t="s">
        <v>100</v>
      </c>
      <c r="G254">
        <v>42278.15</v>
      </c>
      <c r="H254">
        <v>2</v>
      </c>
      <c r="I254">
        <f t="shared" si="9"/>
        <v>752936</v>
      </c>
      <c r="J254" s="3">
        <f>IFERROR(VLOOKUP(A254,工作表2!$B$1:$C$12,2,TRUE),0)</f>
        <v>3.5000000000000003E-2</v>
      </c>
      <c r="K254" s="3">
        <f>IFERROR(VLOOKUP(I254,工作表2!$B$1:$C$12,2,TRUE),0)</f>
        <v>3.5000000000000003E-2</v>
      </c>
      <c r="L254">
        <f t="shared" si="10"/>
        <v>0</v>
      </c>
      <c r="M254">
        <f t="shared" si="11"/>
        <v>1479.7352500000002</v>
      </c>
    </row>
    <row r="255" spans="1:13" x14ac:dyDescent="0.25">
      <c r="A255">
        <v>778900.5</v>
      </c>
      <c r="B255">
        <v>21.45</v>
      </c>
      <c r="C255">
        <v>71389</v>
      </c>
      <c r="D255" t="s">
        <v>50</v>
      </c>
      <c r="E255" s="1">
        <v>44348</v>
      </c>
      <c r="F255" t="s">
        <v>100</v>
      </c>
      <c r="G255">
        <v>31700</v>
      </c>
      <c r="H255">
        <v>1</v>
      </c>
      <c r="I255">
        <f t="shared" si="9"/>
        <v>747200.5</v>
      </c>
      <c r="J255" s="3">
        <f>IFERROR(VLOOKUP(A255,工作表2!$B$1:$C$12,2,TRUE),0)</f>
        <v>3.5000000000000003E-2</v>
      </c>
      <c r="K255" s="3">
        <f>IFERROR(VLOOKUP(I255,工作表2!$B$1:$C$12,2,TRUE),0)</f>
        <v>3.5000000000000003E-2</v>
      </c>
      <c r="L255">
        <f t="shared" si="10"/>
        <v>0</v>
      </c>
      <c r="M255">
        <f t="shared" si="11"/>
        <v>1109.5</v>
      </c>
    </row>
    <row r="256" spans="1:13" x14ac:dyDescent="0.25">
      <c r="A256">
        <v>654726</v>
      </c>
      <c r="B256">
        <v>14.6</v>
      </c>
      <c r="C256">
        <v>71389</v>
      </c>
      <c r="D256" t="s">
        <v>50</v>
      </c>
      <c r="E256" s="1">
        <v>44378</v>
      </c>
      <c r="F256" t="s">
        <v>100</v>
      </c>
      <c r="G256">
        <v>15750</v>
      </c>
      <c r="H256">
        <v>1</v>
      </c>
      <c r="I256">
        <f t="shared" si="9"/>
        <v>638976</v>
      </c>
      <c r="J256" s="3">
        <f>IFERROR(VLOOKUP(A256,工作表2!$B$1:$C$12,2,TRUE),0)</f>
        <v>0.03</v>
      </c>
      <c r="K256" s="3">
        <f>IFERROR(VLOOKUP(I256,工作表2!$B$1:$C$12,2,TRUE),0)</f>
        <v>0.03</v>
      </c>
      <c r="L256">
        <f t="shared" si="10"/>
        <v>0</v>
      </c>
      <c r="M256">
        <f t="shared" si="11"/>
        <v>472.5</v>
      </c>
    </row>
    <row r="257" spans="1:13" x14ac:dyDescent="0.25">
      <c r="A257">
        <v>828940</v>
      </c>
      <c r="B257">
        <v>11.25</v>
      </c>
      <c r="C257">
        <v>72310</v>
      </c>
      <c r="D257" t="s">
        <v>101</v>
      </c>
      <c r="E257" s="1">
        <v>44256</v>
      </c>
      <c r="F257" t="s">
        <v>102</v>
      </c>
      <c r="G257">
        <v>0</v>
      </c>
      <c r="H257">
        <v>0</v>
      </c>
      <c r="I257">
        <f t="shared" si="9"/>
        <v>828940</v>
      </c>
      <c r="J257" s="3">
        <f>IFERROR(VLOOKUP(A257,工作表2!$B$1:$C$12,2,TRUE),0)</f>
        <v>0.04</v>
      </c>
      <c r="K257" s="3">
        <f>IFERROR(VLOOKUP(I257,工作表2!$B$1:$C$12,2,TRUE),0)</f>
        <v>0.04</v>
      </c>
      <c r="L257">
        <f t="shared" si="10"/>
        <v>0</v>
      </c>
      <c r="M257">
        <f t="shared" si="11"/>
        <v>0</v>
      </c>
    </row>
    <row r="258" spans="1:13" x14ac:dyDescent="0.25">
      <c r="A258">
        <v>601625</v>
      </c>
      <c r="B258">
        <v>6.55</v>
      </c>
      <c r="C258">
        <v>72310</v>
      </c>
      <c r="D258" t="s">
        <v>101</v>
      </c>
      <c r="E258" s="1">
        <v>44317</v>
      </c>
      <c r="F258" t="s">
        <v>102</v>
      </c>
      <c r="G258">
        <v>0</v>
      </c>
      <c r="H258">
        <v>0</v>
      </c>
      <c r="I258">
        <f t="shared" si="9"/>
        <v>601625</v>
      </c>
      <c r="J258" s="3">
        <f>IFERROR(VLOOKUP(A258,工作表2!$B$1:$C$12,2,TRUE),0)</f>
        <v>0.03</v>
      </c>
      <c r="K258" s="3">
        <f>IFERROR(VLOOKUP(I258,工作表2!$B$1:$C$12,2,TRUE),0)</f>
        <v>0.03</v>
      </c>
      <c r="L258">
        <f t="shared" si="10"/>
        <v>0</v>
      </c>
      <c r="M258">
        <f t="shared" si="11"/>
        <v>0</v>
      </c>
    </row>
    <row r="259" spans="1:13" x14ac:dyDescent="0.25">
      <c r="A259">
        <v>1030295.2</v>
      </c>
      <c r="B259">
        <v>17.100000000000001</v>
      </c>
      <c r="C259">
        <v>72310</v>
      </c>
      <c r="D259" t="s">
        <v>101</v>
      </c>
      <c r="E259" s="1">
        <v>44348</v>
      </c>
      <c r="F259" t="s">
        <v>102</v>
      </c>
      <c r="G259">
        <v>0</v>
      </c>
      <c r="H259">
        <v>0</v>
      </c>
      <c r="I259">
        <f t="shared" ref="I259:I322" si="12">A259-G259</f>
        <v>1030295.2</v>
      </c>
      <c r="J259" s="3">
        <f>IFERROR(VLOOKUP(A259,工作表2!$B$1:$C$12,2,TRUE),0)</f>
        <v>5.3999999999999999E-2</v>
      </c>
      <c r="K259" s="3">
        <f>IFERROR(VLOOKUP(I259,工作表2!$B$1:$C$12,2,TRUE),0)</f>
        <v>5.3999999999999999E-2</v>
      </c>
      <c r="L259">
        <f t="shared" ref="L259:L322" si="13">I259*(J259-K259)</f>
        <v>0</v>
      </c>
      <c r="M259">
        <f t="shared" ref="M259:M322" si="14">G259*J259</f>
        <v>0</v>
      </c>
    </row>
    <row r="260" spans="1:13" x14ac:dyDescent="0.25">
      <c r="A260">
        <v>184880</v>
      </c>
      <c r="B260">
        <v>2.2000000000000002</v>
      </c>
      <c r="C260">
        <v>72310</v>
      </c>
      <c r="D260" t="s">
        <v>101</v>
      </c>
      <c r="E260" s="1">
        <v>44378</v>
      </c>
      <c r="F260" t="s">
        <v>102</v>
      </c>
      <c r="G260">
        <v>0</v>
      </c>
      <c r="H260">
        <v>0</v>
      </c>
      <c r="I260">
        <f t="shared" si="12"/>
        <v>184880</v>
      </c>
      <c r="J260" s="3">
        <f>IFERROR(VLOOKUP(A260,工作表2!$B$1:$C$12,2,TRUE),0)</f>
        <v>0</v>
      </c>
      <c r="K260" s="3">
        <f>IFERROR(VLOOKUP(I260,工作表2!$B$1:$C$12,2,TRUE),0)</f>
        <v>0</v>
      </c>
      <c r="L260">
        <f t="shared" si="13"/>
        <v>0</v>
      </c>
      <c r="M260">
        <f t="shared" si="14"/>
        <v>0</v>
      </c>
    </row>
    <row r="261" spans="1:13" x14ac:dyDescent="0.25">
      <c r="A261">
        <v>567560</v>
      </c>
      <c r="B261">
        <v>8.5</v>
      </c>
      <c r="C261">
        <v>72731</v>
      </c>
      <c r="D261" t="s">
        <v>17</v>
      </c>
      <c r="E261" s="1">
        <v>44256</v>
      </c>
      <c r="F261" t="s">
        <v>103</v>
      </c>
      <c r="G261">
        <v>25000</v>
      </c>
      <c r="H261">
        <v>0.5</v>
      </c>
      <c r="I261">
        <f t="shared" si="12"/>
        <v>542560</v>
      </c>
      <c r="J261" s="3">
        <f>IFERROR(VLOOKUP(A261,工作表2!$B$1:$C$12,2,TRUE),0)</f>
        <v>2.5000000000000001E-2</v>
      </c>
      <c r="K261" s="3">
        <f>IFERROR(VLOOKUP(I261,工作表2!$B$1:$C$12,2,TRUE),0)</f>
        <v>2.5000000000000001E-2</v>
      </c>
      <c r="L261">
        <f t="shared" si="13"/>
        <v>0</v>
      </c>
      <c r="M261">
        <f t="shared" si="14"/>
        <v>625</v>
      </c>
    </row>
    <row r="262" spans="1:13" x14ac:dyDescent="0.25">
      <c r="A262">
        <v>394256</v>
      </c>
      <c r="B262">
        <v>9</v>
      </c>
      <c r="C262">
        <v>72731</v>
      </c>
      <c r="D262" t="s">
        <v>17</v>
      </c>
      <c r="E262" s="1">
        <v>44378</v>
      </c>
      <c r="F262" t="s">
        <v>103</v>
      </c>
      <c r="G262">
        <v>42500</v>
      </c>
      <c r="H262">
        <v>1</v>
      </c>
      <c r="I262">
        <f t="shared" si="12"/>
        <v>351756</v>
      </c>
      <c r="J262" s="3">
        <f>IFERROR(VLOOKUP(A262,工作表2!$B$1:$C$12,2,TRUE),0)</f>
        <v>1.4E-2</v>
      </c>
      <c r="K262" s="3">
        <f>IFERROR(VLOOKUP(I262,工作表2!$B$1:$C$12,2,TRUE),0)</f>
        <v>1.4E-2</v>
      </c>
      <c r="L262">
        <f t="shared" si="13"/>
        <v>0</v>
      </c>
      <c r="M262">
        <f t="shared" si="14"/>
        <v>595</v>
      </c>
    </row>
    <row r="263" spans="1:13" x14ac:dyDescent="0.25">
      <c r="A263">
        <v>481860</v>
      </c>
      <c r="B263">
        <v>6.3</v>
      </c>
      <c r="C263">
        <v>72782</v>
      </c>
      <c r="D263" t="s">
        <v>35</v>
      </c>
      <c r="E263" s="1">
        <v>44256</v>
      </c>
      <c r="F263" t="s">
        <v>104</v>
      </c>
      <c r="G263">
        <v>0</v>
      </c>
      <c r="H263">
        <v>0</v>
      </c>
      <c r="I263">
        <f t="shared" si="12"/>
        <v>481860</v>
      </c>
      <c r="J263" s="3">
        <f>IFERROR(VLOOKUP(A263,工作表2!$B$1:$C$12,2,TRUE),0)</f>
        <v>1.7999999999999999E-2</v>
      </c>
      <c r="K263" s="3">
        <f>IFERROR(VLOOKUP(I263,工作表2!$B$1:$C$12,2,TRUE),0)</f>
        <v>1.7999999999999999E-2</v>
      </c>
      <c r="L263">
        <f t="shared" si="13"/>
        <v>0</v>
      </c>
      <c r="M263">
        <f t="shared" si="14"/>
        <v>0</v>
      </c>
    </row>
    <row r="264" spans="1:13" x14ac:dyDescent="0.25">
      <c r="A264">
        <v>396534</v>
      </c>
      <c r="B264">
        <v>5.6</v>
      </c>
      <c r="C264">
        <v>72782</v>
      </c>
      <c r="D264" t="s">
        <v>35</v>
      </c>
      <c r="E264" s="1">
        <v>44317</v>
      </c>
      <c r="F264" t="s">
        <v>104</v>
      </c>
      <c r="G264">
        <v>0</v>
      </c>
      <c r="H264">
        <v>0</v>
      </c>
      <c r="I264">
        <f t="shared" si="12"/>
        <v>396534</v>
      </c>
      <c r="J264" s="3">
        <f>IFERROR(VLOOKUP(A264,工作表2!$B$1:$C$12,2,TRUE),0)</f>
        <v>1.4E-2</v>
      </c>
      <c r="K264" s="3">
        <f>IFERROR(VLOOKUP(I264,工作表2!$B$1:$C$12,2,TRUE),0)</f>
        <v>1.4E-2</v>
      </c>
      <c r="L264">
        <f t="shared" si="13"/>
        <v>0</v>
      </c>
      <c r="M264">
        <f t="shared" si="14"/>
        <v>0</v>
      </c>
    </row>
    <row r="265" spans="1:13" x14ac:dyDescent="0.25">
      <c r="A265">
        <v>835399</v>
      </c>
      <c r="B265">
        <v>12</v>
      </c>
      <c r="C265">
        <v>72782</v>
      </c>
      <c r="D265" t="s">
        <v>35</v>
      </c>
      <c r="E265" s="1">
        <v>44378</v>
      </c>
      <c r="F265" t="s">
        <v>104</v>
      </c>
      <c r="G265">
        <v>0</v>
      </c>
      <c r="H265">
        <v>0</v>
      </c>
      <c r="I265">
        <f t="shared" si="12"/>
        <v>835399</v>
      </c>
      <c r="J265" s="3">
        <f>IFERROR(VLOOKUP(A265,工作表2!$B$1:$C$12,2,TRUE),0)</f>
        <v>0.04</v>
      </c>
      <c r="K265" s="3">
        <f>IFERROR(VLOOKUP(I265,工作表2!$B$1:$C$12,2,TRUE),0)</f>
        <v>0.04</v>
      </c>
      <c r="L265">
        <f t="shared" si="13"/>
        <v>0</v>
      </c>
      <c r="M265">
        <f t="shared" si="14"/>
        <v>0</v>
      </c>
    </row>
    <row r="266" spans="1:13" x14ac:dyDescent="0.25">
      <c r="A266">
        <v>1222516.5</v>
      </c>
      <c r="B266">
        <v>17.2</v>
      </c>
      <c r="C266">
        <v>72930</v>
      </c>
      <c r="D266" t="s">
        <v>43</v>
      </c>
      <c r="E266" s="1">
        <v>44256</v>
      </c>
      <c r="F266" t="s">
        <v>105</v>
      </c>
      <c r="G266">
        <v>0</v>
      </c>
      <c r="H266">
        <v>0</v>
      </c>
      <c r="I266">
        <f t="shared" si="12"/>
        <v>1222516.5</v>
      </c>
      <c r="J266" s="3">
        <f>IFERROR(VLOOKUP(A266,工作表2!$B$1:$C$12,2,TRUE),0)</f>
        <v>6.6000000000000003E-2</v>
      </c>
      <c r="K266" s="3">
        <f>IFERROR(VLOOKUP(I266,工作表2!$B$1:$C$12,2,TRUE),0)</f>
        <v>6.6000000000000003E-2</v>
      </c>
      <c r="L266">
        <f t="shared" si="13"/>
        <v>0</v>
      </c>
      <c r="M266">
        <f t="shared" si="14"/>
        <v>0</v>
      </c>
    </row>
    <row r="267" spans="1:13" x14ac:dyDescent="0.25">
      <c r="A267">
        <v>664264</v>
      </c>
      <c r="B267">
        <v>10.5</v>
      </c>
      <c r="C267">
        <v>72930</v>
      </c>
      <c r="D267" t="s">
        <v>43</v>
      </c>
      <c r="E267" s="1">
        <v>44287</v>
      </c>
      <c r="F267" t="s">
        <v>105</v>
      </c>
      <c r="G267">
        <v>10800</v>
      </c>
      <c r="H267">
        <v>0.5</v>
      </c>
      <c r="I267">
        <f t="shared" si="12"/>
        <v>653464</v>
      </c>
      <c r="J267" s="3">
        <f>IFERROR(VLOOKUP(A267,工作表2!$B$1:$C$12,2,TRUE),0)</f>
        <v>0.03</v>
      </c>
      <c r="K267" s="3">
        <f>IFERROR(VLOOKUP(I267,工作表2!$B$1:$C$12,2,TRUE),0)</f>
        <v>0.03</v>
      </c>
      <c r="L267">
        <f t="shared" si="13"/>
        <v>0</v>
      </c>
      <c r="M267">
        <f t="shared" si="14"/>
        <v>324</v>
      </c>
    </row>
    <row r="268" spans="1:13" x14ac:dyDescent="0.25">
      <c r="A268">
        <v>1325243</v>
      </c>
      <c r="B268">
        <v>17.149999999999999</v>
      </c>
      <c r="C268">
        <v>72930</v>
      </c>
      <c r="D268" t="s">
        <v>43</v>
      </c>
      <c r="E268" s="1">
        <v>44317</v>
      </c>
      <c r="F268" t="s">
        <v>105</v>
      </c>
      <c r="G268">
        <v>0</v>
      </c>
      <c r="H268">
        <v>0</v>
      </c>
      <c r="I268">
        <f t="shared" si="12"/>
        <v>1325243</v>
      </c>
      <c r="J268" s="3">
        <f>IFERROR(VLOOKUP(A268,工作表2!$B$1:$C$12,2,TRUE),0)</f>
        <v>7.1999999999999995E-2</v>
      </c>
      <c r="K268" s="3">
        <f>IFERROR(VLOOKUP(I268,工作表2!$B$1:$C$12,2,TRUE),0)</f>
        <v>7.1999999999999995E-2</v>
      </c>
      <c r="L268">
        <f t="shared" si="13"/>
        <v>0</v>
      </c>
      <c r="M268">
        <f t="shared" si="14"/>
        <v>0</v>
      </c>
    </row>
    <row r="269" spans="1:13" x14ac:dyDescent="0.25">
      <c r="A269">
        <v>984053.6</v>
      </c>
      <c r="B269">
        <v>14.5</v>
      </c>
      <c r="C269">
        <v>72930</v>
      </c>
      <c r="D269" t="s">
        <v>43</v>
      </c>
      <c r="E269" s="1">
        <v>44348</v>
      </c>
      <c r="F269" t="s">
        <v>105</v>
      </c>
      <c r="G269">
        <v>10800</v>
      </c>
      <c r="H269">
        <v>0.5</v>
      </c>
      <c r="I269">
        <f t="shared" si="12"/>
        <v>973253.6</v>
      </c>
      <c r="J269" s="3">
        <f>IFERROR(VLOOKUP(A269,工作表2!$B$1:$C$12,2,TRUE),0)</f>
        <v>4.5999999999999999E-2</v>
      </c>
      <c r="K269" s="3">
        <f>IFERROR(VLOOKUP(I269,工作表2!$B$1:$C$12,2,TRUE),0)</f>
        <v>4.5999999999999999E-2</v>
      </c>
      <c r="L269">
        <f t="shared" si="13"/>
        <v>0</v>
      </c>
      <c r="M269">
        <f t="shared" si="14"/>
        <v>496.8</v>
      </c>
    </row>
    <row r="270" spans="1:13" x14ac:dyDescent="0.25">
      <c r="A270">
        <v>1356019.6</v>
      </c>
      <c r="B270">
        <v>24.9</v>
      </c>
      <c r="C270">
        <v>72930</v>
      </c>
      <c r="D270" t="s">
        <v>43</v>
      </c>
      <c r="E270" s="1">
        <v>44378</v>
      </c>
      <c r="F270" t="s">
        <v>105</v>
      </c>
      <c r="G270">
        <v>0</v>
      </c>
      <c r="H270">
        <v>0</v>
      </c>
      <c r="I270">
        <f t="shared" si="12"/>
        <v>1356019.6</v>
      </c>
      <c r="J270" s="3">
        <f>IFERROR(VLOOKUP(A270,工作表2!$B$1:$C$12,2,TRUE),0)</f>
        <v>7.1999999999999995E-2</v>
      </c>
      <c r="K270" s="3">
        <f>IFERROR(VLOOKUP(I270,工作表2!$B$1:$C$12,2,TRUE),0)</f>
        <v>7.1999999999999995E-2</v>
      </c>
      <c r="L270">
        <f t="shared" si="13"/>
        <v>0</v>
      </c>
      <c r="M270">
        <f t="shared" si="14"/>
        <v>0</v>
      </c>
    </row>
    <row r="271" spans="1:13" x14ac:dyDescent="0.25">
      <c r="A271">
        <v>480604.6</v>
      </c>
      <c r="B271">
        <v>9.5500000000000007</v>
      </c>
      <c r="C271">
        <v>73394</v>
      </c>
      <c r="D271" t="s">
        <v>43</v>
      </c>
      <c r="E271" s="1">
        <v>44256</v>
      </c>
      <c r="F271" t="s">
        <v>106</v>
      </c>
      <c r="G271">
        <v>10800</v>
      </c>
      <c r="H271">
        <v>1</v>
      </c>
      <c r="I271">
        <f t="shared" si="12"/>
        <v>469804.6</v>
      </c>
      <c r="J271" s="3">
        <f>IFERROR(VLOOKUP(A271,工作表2!$B$1:$C$12,2,TRUE),0)</f>
        <v>1.7999999999999999E-2</v>
      </c>
      <c r="K271" s="3">
        <f>IFERROR(VLOOKUP(I271,工作表2!$B$1:$C$12,2,TRUE),0)</f>
        <v>1.7999999999999999E-2</v>
      </c>
      <c r="L271">
        <f t="shared" si="13"/>
        <v>0</v>
      </c>
      <c r="M271">
        <f t="shared" si="14"/>
        <v>194.39999999999998</v>
      </c>
    </row>
    <row r="272" spans="1:13" x14ac:dyDescent="0.25">
      <c r="A272">
        <v>324817</v>
      </c>
      <c r="B272">
        <v>5.0999999999999996</v>
      </c>
      <c r="C272">
        <v>73394</v>
      </c>
      <c r="D272" t="s">
        <v>43</v>
      </c>
      <c r="E272" s="1">
        <v>44287</v>
      </c>
      <c r="F272" t="s">
        <v>106</v>
      </c>
      <c r="G272">
        <v>0</v>
      </c>
      <c r="H272">
        <v>0</v>
      </c>
      <c r="I272">
        <f t="shared" si="12"/>
        <v>324817</v>
      </c>
      <c r="J272" s="3">
        <f>IFERROR(VLOOKUP(A272,工作表2!$B$1:$C$12,2,TRUE),0)</f>
        <v>1.4E-2</v>
      </c>
      <c r="K272" s="3">
        <f>IFERROR(VLOOKUP(I272,工作表2!$B$1:$C$12,2,TRUE),0)</f>
        <v>1.4E-2</v>
      </c>
      <c r="L272">
        <f t="shared" si="13"/>
        <v>0</v>
      </c>
      <c r="M272">
        <f t="shared" si="14"/>
        <v>0</v>
      </c>
    </row>
    <row r="273" spans="1:13" x14ac:dyDescent="0.25">
      <c r="A273">
        <v>1185590.5</v>
      </c>
      <c r="B273">
        <v>18.100000000000001</v>
      </c>
      <c r="C273">
        <v>73394</v>
      </c>
      <c r="D273" t="s">
        <v>43</v>
      </c>
      <c r="E273" s="1">
        <v>44348</v>
      </c>
      <c r="F273" t="s">
        <v>106</v>
      </c>
      <c r="G273">
        <v>40500</v>
      </c>
      <c r="H273">
        <v>1</v>
      </c>
      <c r="I273">
        <f t="shared" si="12"/>
        <v>1145090.5</v>
      </c>
      <c r="J273" s="3">
        <f>IFERROR(VLOOKUP(A273,工作表2!$B$1:$C$12,2,TRUE),0)</f>
        <v>0.06</v>
      </c>
      <c r="K273" s="3">
        <f>IFERROR(VLOOKUP(I273,工作表2!$B$1:$C$12,2,TRUE),0)</f>
        <v>0.06</v>
      </c>
      <c r="L273">
        <f t="shared" si="13"/>
        <v>0</v>
      </c>
      <c r="M273">
        <f t="shared" si="14"/>
        <v>2430</v>
      </c>
    </row>
    <row r="274" spans="1:13" x14ac:dyDescent="0.25">
      <c r="A274">
        <v>756897.4</v>
      </c>
      <c r="B274">
        <v>11.4</v>
      </c>
      <c r="C274">
        <v>73394</v>
      </c>
      <c r="D274" t="s">
        <v>43</v>
      </c>
      <c r="E274" s="1">
        <v>44378</v>
      </c>
      <c r="F274" t="s">
        <v>106</v>
      </c>
      <c r="G274">
        <v>0</v>
      </c>
      <c r="H274">
        <v>0</v>
      </c>
      <c r="I274">
        <f t="shared" si="12"/>
        <v>756897.4</v>
      </c>
      <c r="J274" s="3">
        <f>IFERROR(VLOOKUP(A274,工作表2!$B$1:$C$12,2,TRUE),0)</f>
        <v>3.5000000000000003E-2</v>
      </c>
      <c r="K274" s="3">
        <f>IFERROR(VLOOKUP(I274,工作表2!$B$1:$C$12,2,TRUE),0)</f>
        <v>3.5000000000000003E-2</v>
      </c>
      <c r="L274">
        <f t="shared" si="13"/>
        <v>0</v>
      </c>
      <c r="M274">
        <f t="shared" si="14"/>
        <v>0</v>
      </c>
    </row>
    <row r="275" spans="1:13" x14ac:dyDescent="0.25">
      <c r="A275">
        <v>952000</v>
      </c>
      <c r="B275">
        <v>9.9</v>
      </c>
      <c r="C275">
        <v>73662</v>
      </c>
      <c r="D275" t="s">
        <v>101</v>
      </c>
      <c r="E275" s="1">
        <v>44256</v>
      </c>
      <c r="F275" t="s">
        <v>107</v>
      </c>
      <c r="G275">
        <v>0</v>
      </c>
      <c r="H275">
        <v>0</v>
      </c>
      <c r="I275">
        <f t="shared" si="12"/>
        <v>952000</v>
      </c>
      <c r="J275" s="3">
        <f>IFERROR(VLOOKUP(A275,工作表2!$B$1:$C$12,2,TRUE),0)</f>
        <v>4.5999999999999999E-2</v>
      </c>
      <c r="K275" s="3">
        <f>IFERROR(VLOOKUP(I275,工作表2!$B$1:$C$12,2,TRUE),0)</f>
        <v>4.5999999999999999E-2</v>
      </c>
      <c r="L275">
        <f t="shared" si="13"/>
        <v>0</v>
      </c>
      <c r="M275">
        <f t="shared" si="14"/>
        <v>0</v>
      </c>
    </row>
    <row r="276" spans="1:13" x14ac:dyDescent="0.25">
      <c r="A276">
        <v>768550</v>
      </c>
      <c r="B276">
        <v>8.6</v>
      </c>
      <c r="C276">
        <v>73662</v>
      </c>
      <c r="D276" t="s">
        <v>101</v>
      </c>
      <c r="E276" s="1">
        <v>44287</v>
      </c>
      <c r="F276" t="s">
        <v>107</v>
      </c>
      <c r="G276">
        <v>0</v>
      </c>
      <c r="H276">
        <v>0</v>
      </c>
      <c r="I276">
        <f t="shared" si="12"/>
        <v>768550</v>
      </c>
      <c r="J276" s="3">
        <f>IFERROR(VLOOKUP(A276,工作表2!$B$1:$C$12,2,TRUE),0)</f>
        <v>3.5000000000000003E-2</v>
      </c>
      <c r="K276" s="3">
        <f>IFERROR(VLOOKUP(I276,工作表2!$B$1:$C$12,2,TRUE),0)</f>
        <v>3.5000000000000003E-2</v>
      </c>
      <c r="L276">
        <f t="shared" si="13"/>
        <v>0</v>
      </c>
      <c r="M276">
        <f t="shared" si="14"/>
        <v>0</v>
      </c>
    </row>
    <row r="277" spans="1:13" x14ac:dyDescent="0.25">
      <c r="A277">
        <v>306460</v>
      </c>
      <c r="B277">
        <v>3.3</v>
      </c>
      <c r="C277">
        <v>73662</v>
      </c>
      <c r="D277" t="s">
        <v>101</v>
      </c>
      <c r="E277" s="1">
        <v>44317</v>
      </c>
      <c r="F277" t="s">
        <v>107</v>
      </c>
      <c r="G277">
        <v>0</v>
      </c>
      <c r="H277">
        <v>0</v>
      </c>
      <c r="I277">
        <f t="shared" si="12"/>
        <v>306460</v>
      </c>
      <c r="J277" s="3">
        <f>IFERROR(VLOOKUP(A277,工作表2!$B$1:$C$12,2,TRUE),0)</f>
        <v>1.4E-2</v>
      </c>
      <c r="K277" s="3">
        <f>IFERROR(VLOOKUP(I277,工作表2!$B$1:$C$12,2,TRUE),0)</f>
        <v>1.4E-2</v>
      </c>
      <c r="L277">
        <f t="shared" si="13"/>
        <v>0</v>
      </c>
      <c r="M277">
        <f t="shared" si="14"/>
        <v>0</v>
      </c>
    </row>
    <row r="278" spans="1:13" x14ac:dyDescent="0.25">
      <c r="A278">
        <v>1062100</v>
      </c>
      <c r="B278">
        <v>13.5</v>
      </c>
      <c r="C278">
        <v>73662</v>
      </c>
      <c r="D278" t="s">
        <v>101</v>
      </c>
      <c r="E278" s="1">
        <v>44348</v>
      </c>
      <c r="F278" t="s">
        <v>107</v>
      </c>
      <c r="G278">
        <v>0</v>
      </c>
      <c r="H278">
        <v>0</v>
      </c>
      <c r="I278">
        <f t="shared" si="12"/>
        <v>1062100</v>
      </c>
      <c r="J278" s="3">
        <f>IFERROR(VLOOKUP(A278,工作表2!$B$1:$C$12,2,TRUE),0)</f>
        <v>5.3999999999999999E-2</v>
      </c>
      <c r="K278" s="3">
        <f>IFERROR(VLOOKUP(I278,工作表2!$B$1:$C$12,2,TRUE),0)</f>
        <v>5.3999999999999999E-2</v>
      </c>
      <c r="L278">
        <f t="shared" si="13"/>
        <v>0</v>
      </c>
      <c r="M278">
        <f t="shared" si="14"/>
        <v>0</v>
      </c>
    </row>
    <row r="279" spans="1:13" x14ac:dyDescent="0.25">
      <c r="A279">
        <v>637278.5</v>
      </c>
      <c r="B279">
        <v>10.5</v>
      </c>
      <c r="C279">
        <v>73901</v>
      </c>
      <c r="D279" t="s">
        <v>28</v>
      </c>
      <c r="E279" s="1">
        <v>44256</v>
      </c>
      <c r="F279" t="s">
        <v>108</v>
      </c>
      <c r="G279">
        <v>52800</v>
      </c>
      <c r="H279">
        <v>1</v>
      </c>
      <c r="I279">
        <f t="shared" si="12"/>
        <v>584478.5</v>
      </c>
      <c r="J279" s="3">
        <f>IFERROR(VLOOKUP(A279,工作表2!$B$1:$C$12,2,TRUE),0)</f>
        <v>0.03</v>
      </c>
      <c r="K279" s="3">
        <f>IFERROR(VLOOKUP(I279,工作表2!$B$1:$C$12,2,TRUE),0)</f>
        <v>2.5000000000000001E-2</v>
      </c>
      <c r="L279">
        <f t="shared" si="13"/>
        <v>2922.3924999999986</v>
      </c>
      <c r="M279">
        <f t="shared" si="14"/>
        <v>1584</v>
      </c>
    </row>
    <row r="280" spans="1:13" x14ac:dyDescent="0.25">
      <c r="A280">
        <v>353936</v>
      </c>
      <c r="B280">
        <v>6</v>
      </c>
      <c r="C280">
        <v>73901</v>
      </c>
      <c r="D280" t="s">
        <v>28</v>
      </c>
      <c r="E280" s="1">
        <v>44287</v>
      </c>
      <c r="F280" t="s">
        <v>108</v>
      </c>
      <c r="G280">
        <v>0</v>
      </c>
      <c r="H280">
        <v>0</v>
      </c>
      <c r="I280">
        <f t="shared" si="12"/>
        <v>353936</v>
      </c>
      <c r="J280" s="3">
        <f>IFERROR(VLOOKUP(A280,工作表2!$B$1:$C$12,2,TRUE),0)</f>
        <v>1.4E-2</v>
      </c>
      <c r="K280" s="3">
        <f>IFERROR(VLOOKUP(I280,工作表2!$B$1:$C$12,2,TRUE),0)</f>
        <v>1.4E-2</v>
      </c>
      <c r="L280">
        <f t="shared" si="13"/>
        <v>0</v>
      </c>
      <c r="M280">
        <f t="shared" si="14"/>
        <v>0</v>
      </c>
    </row>
    <row r="281" spans="1:13" x14ac:dyDescent="0.25">
      <c r="A281">
        <v>504319</v>
      </c>
      <c r="B281">
        <v>10.6</v>
      </c>
      <c r="C281">
        <v>73901</v>
      </c>
      <c r="D281" t="s">
        <v>28</v>
      </c>
      <c r="E281" s="1">
        <v>44348</v>
      </c>
      <c r="F281" t="s">
        <v>108</v>
      </c>
      <c r="G281">
        <v>0</v>
      </c>
      <c r="H281">
        <v>0</v>
      </c>
      <c r="I281">
        <f t="shared" si="12"/>
        <v>504319</v>
      </c>
      <c r="J281" s="3">
        <f>IFERROR(VLOOKUP(A281,工作表2!$B$1:$C$12,2,TRUE),0)</f>
        <v>2.5000000000000001E-2</v>
      </c>
      <c r="K281" s="3">
        <f>IFERROR(VLOOKUP(I281,工作表2!$B$1:$C$12,2,TRUE),0)</f>
        <v>2.5000000000000001E-2</v>
      </c>
      <c r="L281">
        <f t="shared" si="13"/>
        <v>0</v>
      </c>
      <c r="M281">
        <f t="shared" si="14"/>
        <v>0</v>
      </c>
    </row>
    <row r="282" spans="1:13" x14ac:dyDescent="0.25">
      <c r="A282">
        <v>292941.59999999998</v>
      </c>
      <c r="B282">
        <v>6.1</v>
      </c>
      <c r="C282">
        <v>73901</v>
      </c>
      <c r="D282" t="s">
        <v>28</v>
      </c>
      <c r="E282" s="1">
        <v>44378</v>
      </c>
      <c r="F282" t="s">
        <v>108</v>
      </c>
      <c r="G282">
        <v>0</v>
      </c>
      <c r="H282">
        <v>0</v>
      </c>
      <c r="I282">
        <f t="shared" si="12"/>
        <v>292941.59999999998</v>
      </c>
      <c r="J282" s="3">
        <f>IFERROR(VLOOKUP(A282,工作表2!$B$1:$C$12,2,TRUE),0)</f>
        <v>0</v>
      </c>
      <c r="K282" s="3">
        <f>IFERROR(VLOOKUP(I282,工作表2!$B$1:$C$12,2,TRUE),0)</f>
        <v>0</v>
      </c>
      <c r="L282">
        <f t="shared" si="13"/>
        <v>0</v>
      </c>
      <c r="M282">
        <f t="shared" si="14"/>
        <v>0</v>
      </c>
    </row>
    <row r="283" spans="1:13" x14ac:dyDescent="0.25">
      <c r="A283">
        <v>936130</v>
      </c>
      <c r="B283">
        <v>13</v>
      </c>
      <c r="C283">
        <v>73921</v>
      </c>
      <c r="D283" t="s">
        <v>109</v>
      </c>
      <c r="E283" s="1">
        <v>44317</v>
      </c>
      <c r="F283" t="s">
        <v>110</v>
      </c>
      <c r="G283">
        <v>0</v>
      </c>
      <c r="H283">
        <v>0</v>
      </c>
      <c r="I283">
        <f t="shared" si="12"/>
        <v>936130</v>
      </c>
      <c r="J283" s="3">
        <f>IFERROR(VLOOKUP(A283,工作表2!$B$1:$C$12,2,TRUE),0)</f>
        <v>4.5999999999999999E-2</v>
      </c>
      <c r="K283" s="3">
        <f>IFERROR(VLOOKUP(I283,工作表2!$B$1:$C$12,2,TRUE),0)</f>
        <v>4.5999999999999999E-2</v>
      </c>
      <c r="L283">
        <f t="shared" si="13"/>
        <v>0</v>
      </c>
      <c r="M283">
        <f t="shared" si="14"/>
        <v>0</v>
      </c>
    </row>
    <row r="284" spans="1:13" x14ac:dyDescent="0.25">
      <c r="A284">
        <v>1363676</v>
      </c>
      <c r="B284">
        <v>22.5</v>
      </c>
      <c r="C284">
        <v>73921</v>
      </c>
      <c r="D284" t="s">
        <v>109</v>
      </c>
      <c r="E284" s="1">
        <v>44348</v>
      </c>
      <c r="F284" t="s">
        <v>110</v>
      </c>
      <c r="G284">
        <v>50350</v>
      </c>
      <c r="H284">
        <v>1</v>
      </c>
      <c r="I284">
        <f t="shared" si="12"/>
        <v>1313326</v>
      </c>
      <c r="J284" s="3">
        <f>IFERROR(VLOOKUP(A284,工作表2!$B$1:$C$12,2,TRUE),0)</f>
        <v>7.1999999999999995E-2</v>
      </c>
      <c r="K284" s="3">
        <f>IFERROR(VLOOKUP(I284,工作表2!$B$1:$C$12,2,TRUE),0)</f>
        <v>7.1999999999999995E-2</v>
      </c>
      <c r="L284">
        <f t="shared" si="13"/>
        <v>0</v>
      </c>
      <c r="M284">
        <f t="shared" si="14"/>
        <v>3625.2</v>
      </c>
    </row>
    <row r="285" spans="1:13" x14ac:dyDescent="0.25">
      <c r="A285">
        <v>785994</v>
      </c>
      <c r="B285">
        <v>11.9</v>
      </c>
      <c r="C285">
        <v>73921</v>
      </c>
      <c r="D285" t="s">
        <v>109</v>
      </c>
      <c r="E285" s="1">
        <v>44378</v>
      </c>
      <c r="F285" t="s">
        <v>110</v>
      </c>
      <c r="G285">
        <v>29350</v>
      </c>
      <c r="H285">
        <v>0.5</v>
      </c>
      <c r="I285">
        <f t="shared" si="12"/>
        <v>756644</v>
      </c>
      <c r="J285" s="3">
        <f>IFERROR(VLOOKUP(A285,工作表2!$B$1:$C$12,2,TRUE),0)</f>
        <v>3.5000000000000003E-2</v>
      </c>
      <c r="K285" s="3">
        <f>IFERROR(VLOOKUP(I285,工作表2!$B$1:$C$12,2,TRUE),0)</f>
        <v>3.5000000000000003E-2</v>
      </c>
      <c r="L285">
        <f t="shared" si="13"/>
        <v>0</v>
      </c>
      <c r="M285">
        <f t="shared" si="14"/>
        <v>1027.25</v>
      </c>
    </row>
    <row r="286" spans="1:13" x14ac:dyDescent="0.25">
      <c r="A286">
        <v>348515</v>
      </c>
      <c r="B286">
        <v>5</v>
      </c>
      <c r="C286">
        <v>73925</v>
      </c>
      <c r="D286" t="s">
        <v>15</v>
      </c>
      <c r="E286" s="1">
        <v>44287</v>
      </c>
      <c r="F286" t="s">
        <v>111</v>
      </c>
      <c r="G286">
        <v>0</v>
      </c>
      <c r="H286">
        <v>0</v>
      </c>
      <c r="I286">
        <f t="shared" si="12"/>
        <v>348515</v>
      </c>
      <c r="J286" s="3">
        <f>IFERROR(VLOOKUP(A286,工作表2!$B$1:$C$12,2,TRUE),0)</f>
        <v>1.4E-2</v>
      </c>
      <c r="K286" s="3">
        <f>IFERROR(VLOOKUP(I286,工作表2!$B$1:$C$12,2,TRUE),0)</f>
        <v>1.4E-2</v>
      </c>
      <c r="L286">
        <f t="shared" si="13"/>
        <v>0</v>
      </c>
      <c r="M286">
        <f t="shared" si="14"/>
        <v>0</v>
      </c>
    </row>
    <row r="287" spans="1:13" x14ac:dyDescent="0.25">
      <c r="A287">
        <v>541435</v>
      </c>
      <c r="B287">
        <v>8</v>
      </c>
      <c r="C287">
        <v>73925</v>
      </c>
      <c r="D287" t="s">
        <v>15</v>
      </c>
      <c r="E287" s="1">
        <v>44317</v>
      </c>
      <c r="F287" t="s">
        <v>111</v>
      </c>
      <c r="G287">
        <v>0</v>
      </c>
      <c r="H287">
        <v>0</v>
      </c>
      <c r="I287">
        <f t="shared" si="12"/>
        <v>541435</v>
      </c>
      <c r="J287" s="3">
        <f>IFERROR(VLOOKUP(A287,工作表2!$B$1:$C$12,2,TRUE),0)</f>
        <v>2.5000000000000001E-2</v>
      </c>
      <c r="K287" s="3">
        <f>IFERROR(VLOOKUP(I287,工作表2!$B$1:$C$12,2,TRUE),0)</f>
        <v>2.5000000000000001E-2</v>
      </c>
      <c r="L287">
        <f t="shared" si="13"/>
        <v>0</v>
      </c>
      <c r="M287">
        <f t="shared" si="14"/>
        <v>0</v>
      </c>
    </row>
    <row r="288" spans="1:13" x14ac:dyDescent="0.25">
      <c r="A288">
        <v>483707</v>
      </c>
      <c r="B288">
        <v>6.75</v>
      </c>
      <c r="C288">
        <v>73925</v>
      </c>
      <c r="D288" t="s">
        <v>15</v>
      </c>
      <c r="E288" s="1">
        <v>44348</v>
      </c>
      <c r="F288" t="s">
        <v>111</v>
      </c>
      <c r="G288">
        <v>0</v>
      </c>
      <c r="H288">
        <v>0</v>
      </c>
      <c r="I288">
        <f t="shared" si="12"/>
        <v>483707</v>
      </c>
      <c r="J288" s="3">
        <f>IFERROR(VLOOKUP(A288,工作表2!$B$1:$C$12,2,TRUE),0)</f>
        <v>1.7999999999999999E-2</v>
      </c>
      <c r="K288" s="3">
        <f>IFERROR(VLOOKUP(I288,工作表2!$B$1:$C$12,2,TRUE),0)</f>
        <v>1.7999999999999999E-2</v>
      </c>
      <c r="L288">
        <f t="shared" si="13"/>
        <v>0</v>
      </c>
      <c r="M288">
        <f t="shared" si="14"/>
        <v>0</v>
      </c>
    </row>
    <row r="289" spans="1:13" x14ac:dyDescent="0.25">
      <c r="A289">
        <v>662498</v>
      </c>
      <c r="B289">
        <v>10</v>
      </c>
      <c r="C289">
        <v>73925</v>
      </c>
      <c r="D289" t="s">
        <v>15</v>
      </c>
      <c r="E289" s="1">
        <v>44378</v>
      </c>
      <c r="F289" t="s">
        <v>111</v>
      </c>
      <c r="G289">
        <v>0</v>
      </c>
      <c r="H289">
        <v>0</v>
      </c>
      <c r="I289">
        <f t="shared" si="12"/>
        <v>662498</v>
      </c>
      <c r="J289" s="3">
        <f>IFERROR(VLOOKUP(A289,工作表2!$B$1:$C$12,2,TRUE),0)</f>
        <v>0.03</v>
      </c>
      <c r="K289" s="3">
        <f>IFERROR(VLOOKUP(I289,工作表2!$B$1:$C$12,2,TRUE),0)</f>
        <v>0.03</v>
      </c>
      <c r="L289">
        <f t="shared" si="13"/>
        <v>0</v>
      </c>
      <c r="M289">
        <f t="shared" si="14"/>
        <v>0</v>
      </c>
    </row>
    <row r="290" spans="1:13" x14ac:dyDescent="0.25">
      <c r="A290">
        <v>486320</v>
      </c>
      <c r="B290">
        <v>8.5</v>
      </c>
      <c r="C290">
        <v>74681</v>
      </c>
      <c r="D290" t="s">
        <v>109</v>
      </c>
      <c r="E290" s="1">
        <v>44256</v>
      </c>
      <c r="F290" t="s">
        <v>112</v>
      </c>
      <c r="G290">
        <v>0</v>
      </c>
      <c r="H290">
        <v>0</v>
      </c>
      <c r="I290">
        <f t="shared" si="12"/>
        <v>486320</v>
      </c>
      <c r="J290" s="3">
        <f>IFERROR(VLOOKUP(A290,工作表2!$B$1:$C$12,2,TRUE),0)</f>
        <v>1.7999999999999999E-2</v>
      </c>
      <c r="K290" s="3">
        <f>IFERROR(VLOOKUP(I290,工作表2!$B$1:$C$12,2,TRUE),0)</f>
        <v>1.7999999999999999E-2</v>
      </c>
      <c r="L290">
        <f t="shared" si="13"/>
        <v>0</v>
      </c>
      <c r="M290">
        <f t="shared" si="14"/>
        <v>0</v>
      </c>
    </row>
    <row r="291" spans="1:13" x14ac:dyDescent="0.25">
      <c r="A291">
        <v>488788</v>
      </c>
      <c r="B291">
        <v>6</v>
      </c>
      <c r="C291">
        <v>74681</v>
      </c>
      <c r="D291" t="s">
        <v>109</v>
      </c>
      <c r="E291" s="1">
        <v>44287</v>
      </c>
      <c r="F291" t="s">
        <v>112</v>
      </c>
      <c r="G291">
        <v>0</v>
      </c>
      <c r="H291">
        <v>0</v>
      </c>
      <c r="I291">
        <f t="shared" si="12"/>
        <v>488788</v>
      </c>
      <c r="J291" s="3">
        <f>IFERROR(VLOOKUP(A291,工作表2!$B$1:$C$12,2,TRUE),0)</f>
        <v>1.7999999999999999E-2</v>
      </c>
      <c r="K291" s="3">
        <f>IFERROR(VLOOKUP(I291,工作表2!$B$1:$C$12,2,TRUE),0)</f>
        <v>1.7999999999999999E-2</v>
      </c>
      <c r="L291">
        <f t="shared" si="13"/>
        <v>0</v>
      </c>
      <c r="M291">
        <f t="shared" si="14"/>
        <v>0</v>
      </c>
    </row>
    <row r="292" spans="1:13" x14ac:dyDescent="0.25">
      <c r="A292">
        <v>1156198.7</v>
      </c>
      <c r="B292">
        <v>21</v>
      </c>
      <c r="C292">
        <v>74681</v>
      </c>
      <c r="D292" t="s">
        <v>109</v>
      </c>
      <c r="E292" s="1">
        <v>44348</v>
      </c>
      <c r="F292" t="s">
        <v>112</v>
      </c>
      <c r="G292">
        <v>0</v>
      </c>
      <c r="H292">
        <v>0</v>
      </c>
      <c r="I292">
        <f t="shared" si="12"/>
        <v>1156198.7</v>
      </c>
      <c r="J292" s="3">
        <f>IFERROR(VLOOKUP(A292,工作表2!$B$1:$C$12,2,TRUE),0)</f>
        <v>0.06</v>
      </c>
      <c r="K292" s="3">
        <f>IFERROR(VLOOKUP(I292,工作表2!$B$1:$C$12,2,TRUE),0)</f>
        <v>0.06</v>
      </c>
      <c r="L292">
        <f t="shared" si="13"/>
        <v>0</v>
      </c>
      <c r="M292">
        <f t="shared" si="14"/>
        <v>0</v>
      </c>
    </row>
    <row r="293" spans="1:13" x14ac:dyDescent="0.25">
      <c r="A293">
        <v>1065181.1000000001</v>
      </c>
      <c r="B293">
        <v>20.6</v>
      </c>
      <c r="C293">
        <v>74681</v>
      </c>
      <c r="D293" t="s">
        <v>109</v>
      </c>
      <c r="E293" s="1">
        <v>44378</v>
      </c>
      <c r="F293" t="s">
        <v>112</v>
      </c>
      <c r="G293">
        <v>16000</v>
      </c>
      <c r="H293">
        <v>1</v>
      </c>
      <c r="I293">
        <f t="shared" si="12"/>
        <v>1049181.1000000001</v>
      </c>
      <c r="J293" s="3">
        <f>IFERROR(VLOOKUP(A293,工作表2!$B$1:$C$12,2,TRUE),0)</f>
        <v>5.3999999999999999E-2</v>
      </c>
      <c r="K293" s="3">
        <f>IFERROR(VLOOKUP(I293,工作表2!$B$1:$C$12,2,TRUE),0)</f>
        <v>5.3999999999999999E-2</v>
      </c>
      <c r="L293">
        <f t="shared" si="13"/>
        <v>0</v>
      </c>
      <c r="M293">
        <f t="shared" si="14"/>
        <v>864</v>
      </c>
    </row>
    <row r="294" spans="1:13" x14ac:dyDescent="0.25">
      <c r="A294">
        <v>208343</v>
      </c>
      <c r="B294">
        <v>7</v>
      </c>
      <c r="C294">
        <v>74685</v>
      </c>
      <c r="D294" t="s">
        <v>8</v>
      </c>
      <c r="E294" s="1">
        <v>44256</v>
      </c>
      <c r="F294" t="s">
        <v>113</v>
      </c>
      <c r="G294">
        <v>31999</v>
      </c>
      <c r="H294">
        <v>1</v>
      </c>
      <c r="I294">
        <f t="shared" si="12"/>
        <v>176344</v>
      </c>
      <c r="J294" s="3">
        <f>IFERROR(VLOOKUP(A294,工作表2!$B$1:$C$12,2,TRUE),0)</f>
        <v>0</v>
      </c>
      <c r="K294" s="3">
        <f>IFERROR(VLOOKUP(I294,工作表2!$B$1:$C$12,2,TRUE),0)</f>
        <v>0</v>
      </c>
      <c r="L294">
        <f t="shared" si="13"/>
        <v>0</v>
      </c>
      <c r="M294">
        <f t="shared" si="14"/>
        <v>0</v>
      </c>
    </row>
    <row r="295" spans="1:13" x14ac:dyDescent="0.25">
      <c r="A295">
        <v>298590</v>
      </c>
      <c r="B295">
        <v>5.8</v>
      </c>
      <c r="C295">
        <v>74685</v>
      </c>
      <c r="D295" t="s">
        <v>8</v>
      </c>
      <c r="E295" s="1">
        <v>44287</v>
      </c>
      <c r="F295" t="s">
        <v>113</v>
      </c>
      <c r="G295">
        <v>0</v>
      </c>
      <c r="H295">
        <v>0</v>
      </c>
      <c r="I295">
        <f t="shared" si="12"/>
        <v>298590</v>
      </c>
      <c r="J295" s="3">
        <f>IFERROR(VLOOKUP(A295,工作表2!$B$1:$C$12,2,TRUE),0)</f>
        <v>0</v>
      </c>
      <c r="K295" s="3">
        <f>IFERROR(VLOOKUP(I295,工作表2!$B$1:$C$12,2,TRUE),0)</f>
        <v>0</v>
      </c>
      <c r="L295">
        <f t="shared" si="13"/>
        <v>0</v>
      </c>
      <c r="M295">
        <f t="shared" si="14"/>
        <v>0</v>
      </c>
    </row>
    <row r="296" spans="1:13" x14ac:dyDescent="0.25">
      <c r="A296">
        <v>265328</v>
      </c>
      <c r="B296">
        <v>5</v>
      </c>
      <c r="C296">
        <v>74685</v>
      </c>
      <c r="D296" t="s">
        <v>8</v>
      </c>
      <c r="E296" s="1">
        <v>44317</v>
      </c>
      <c r="F296" t="s">
        <v>113</v>
      </c>
      <c r="G296">
        <v>0</v>
      </c>
      <c r="H296">
        <v>0</v>
      </c>
      <c r="I296">
        <f t="shared" si="12"/>
        <v>265328</v>
      </c>
      <c r="J296" s="3">
        <f>IFERROR(VLOOKUP(A296,工作表2!$B$1:$C$12,2,TRUE),0)</f>
        <v>0</v>
      </c>
      <c r="K296" s="3">
        <f>IFERROR(VLOOKUP(I296,工作表2!$B$1:$C$12,2,TRUE),0)</f>
        <v>0</v>
      </c>
      <c r="L296">
        <f t="shared" si="13"/>
        <v>0</v>
      </c>
      <c r="M296">
        <f t="shared" si="14"/>
        <v>0</v>
      </c>
    </row>
    <row r="297" spans="1:13" x14ac:dyDescent="0.25">
      <c r="A297">
        <v>342541</v>
      </c>
      <c r="B297">
        <v>7</v>
      </c>
      <c r="C297">
        <v>74685</v>
      </c>
      <c r="D297" t="s">
        <v>8</v>
      </c>
      <c r="E297" s="1">
        <v>44348</v>
      </c>
      <c r="F297" t="s">
        <v>113</v>
      </c>
      <c r="G297">
        <v>0</v>
      </c>
      <c r="H297">
        <v>0</v>
      </c>
      <c r="I297">
        <f t="shared" si="12"/>
        <v>342541</v>
      </c>
      <c r="J297" s="3">
        <f>IFERROR(VLOOKUP(A297,工作表2!$B$1:$C$12,2,TRUE),0)</f>
        <v>1.4E-2</v>
      </c>
      <c r="K297" s="3">
        <f>IFERROR(VLOOKUP(I297,工作表2!$B$1:$C$12,2,TRUE),0)</f>
        <v>1.4E-2</v>
      </c>
      <c r="L297">
        <f t="shared" si="13"/>
        <v>0</v>
      </c>
      <c r="M297">
        <f t="shared" si="14"/>
        <v>0</v>
      </c>
    </row>
    <row r="298" spans="1:13" x14ac:dyDescent="0.25">
      <c r="A298">
        <v>336966</v>
      </c>
      <c r="B298">
        <v>7.1</v>
      </c>
      <c r="C298">
        <v>74685</v>
      </c>
      <c r="D298" t="s">
        <v>8</v>
      </c>
      <c r="E298" s="1">
        <v>44378</v>
      </c>
      <c r="F298" t="s">
        <v>113</v>
      </c>
      <c r="G298">
        <v>0</v>
      </c>
      <c r="H298">
        <v>0</v>
      </c>
      <c r="I298">
        <f t="shared" si="12"/>
        <v>336966</v>
      </c>
      <c r="J298" s="3">
        <f>IFERROR(VLOOKUP(A298,工作表2!$B$1:$C$12,2,TRUE),0)</f>
        <v>1.4E-2</v>
      </c>
      <c r="K298" s="3">
        <f>IFERROR(VLOOKUP(I298,工作表2!$B$1:$C$12,2,TRUE),0)</f>
        <v>1.4E-2</v>
      </c>
      <c r="L298">
        <f t="shared" si="13"/>
        <v>0</v>
      </c>
      <c r="M298">
        <f t="shared" si="14"/>
        <v>0</v>
      </c>
    </row>
    <row r="299" spans="1:13" x14ac:dyDescent="0.25">
      <c r="A299">
        <v>310251.5</v>
      </c>
      <c r="B299">
        <v>4</v>
      </c>
      <c r="C299">
        <v>74823</v>
      </c>
      <c r="D299" t="s">
        <v>64</v>
      </c>
      <c r="E299" s="1">
        <v>44287</v>
      </c>
      <c r="F299" t="s">
        <v>114</v>
      </c>
      <c r="G299">
        <v>0</v>
      </c>
      <c r="H299">
        <v>0</v>
      </c>
      <c r="I299">
        <f t="shared" si="12"/>
        <v>310251.5</v>
      </c>
      <c r="J299" s="3">
        <f>IFERROR(VLOOKUP(A299,工作表2!$B$1:$C$12,2,TRUE),0)</f>
        <v>1.4E-2</v>
      </c>
      <c r="K299" s="3">
        <f>IFERROR(VLOOKUP(I299,工作表2!$B$1:$C$12,2,TRUE),0)</f>
        <v>1.4E-2</v>
      </c>
      <c r="L299">
        <f t="shared" si="13"/>
        <v>0</v>
      </c>
      <c r="M299">
        <f t="shared" si="14"/>
        <v>0</v>
      </c>
    </row>
    <row r="300" spans="1:13" x14ac:dyDescent="0.25">
      <c r="A300">
        <v>512516</v>
      </c>
      <c r="B300">
        <v>8</v>
      </c>
      <c r="C300">
        <v>74826</v>
      </c>
      <c r="D300" t="s">
        <v>109</v>
      </c>
      <c r="E300" s="1">
        <v>44378</v>
      </c>
      <c r="F300" t="s">
        <v>115</v>
      </c>
      <c r="G300">
        <v>30850</v>
      </c>
      <c r="H300">
        <v>0.5</v>
      </c>
      <c r="I300">
        <f t="shared" si="12"/>
        <v>481666</v>
      </c>
      <c r="J300" s="3">
        <f>IFERROR(VLOOKUP(A300,工作表2!$B$1:$C$12,2,TRUE),0)</f>
        <v>2.5000000000000001E-2</v>
      </c>
      <c r="K300" s="3">
        <f>IFERROR(VLOOKUP(I300,工作表2!$B$1:$C$12,2,TRUE),0)</f>
        <v>1.7999999999999999E-2</v>
      </c>
      <c r="L300">
        <f t="shared" si="13"/>
        <v>3371.6620000000012</v>
      </c>
      <c r="M300">
        <f t="shared" si="14"/>
        <v>771.25</v>
      </c>
    </row>
    <row r="301" spans="1:13" x14ac:dyDescent="0.25">
      <c r="A301">
        <v>273709.40000000002</v>
      </c>
      <c r="B301">
        <v>4</v>
      </c>
      <c r="C301">
        <v>76033</v>
      </c>
      <c r="D301" t="s">
        <v>15</v>
      </c>
      <c r="E301" s="1">
        <v>44256</v>
      </c>
      <c r="F301" t="s">
        <v>116</v>
      </c>
      <c r="G301">
        <v>0</v>
      </c>
      <c r="H301">
        <v>0</v>
      </c>
      <c r="I301">
        <f t="shared" si="12"/>
        <v>273709.40000000002</v>
      </c>
      <c r="J301" s="3">
        <f>IFERROR(VLOOKUP(A301,工作表2!$B$1:$C$12,2,TRUE),0)</f>
        <v>0</v>
      </c>
      <c r="K301" s="3">
        <f>IFERROR(VLOOKUP(I301,工作表2!$B$1:$C$12,2,TRUE),0)</f>
        <v>0</v>
      </c>
      <c r="L301">
        <f t="shared" si="13"/>
        <v>0</v>
      </c>
      <c r="M301">
        <f t="shared" si="14"/>
        <v>0</v>
      </c>
    </row>
    <row r="302" spans="1:13" x14ac:dyDescent="0.25">
      <c r="A302">
        <v>366157.6</v>
      </c>
      <c r="B302">
        <v>6.3</v>
      </c>
      <c r="C302">
        <v>76033</v>
      </c>
      <c r="D302" t="s">
        <v>15</v>
      </c>
      <c r="E302" s="1">
        <v>44317</v>
      </c>
      <c r="F302" t="s">
        <v>116</v>
      </c>
      <c r="G302">
        <v>0</v>
      </c>
      <c r="H302">
        <v>0</v>
      </c>
      <c r="I302">
        <f t="shared" si="12"/>
        <v>366157.6</v>
      </c>
      <c r="J302" s="3">
        <f>IFERROR(VLOOKUP(A302,工作表2!$B$1:$C$12,2,TRUE),0)</f>
        <v>1.4E-2</v>
      </c>
      <c r="K302" s="3">
        <f>IFERROR(VLOOKUP(I302,工作表2!$B$1:$C$12,2,TRUE),0)</f>
        <v>1.4E-2</v>
      </c>
      <c r="L302">
        <f t="shared" si="13"/>
        <v>0</v>
      </c>
      <c r="M302">
        <f t="shared" si="14"/>
        <v>0</v>
      </c>
    </row>
    <row r="303" spans="1:13" x14ac:dyDescent="0.25">
      <c r="A303">
        <v>482415.2</v>
      </c>
      <c r="B303">
        <v>8.6999999999999993</v>
      </c>
      <c r="C303">
        <v>76033</v>
      </c>
      <c r="D303" t="s">
        <v>15</v>
      </c>
      <c r="E303" s="1">
        <v>44348</v>
      </c>
      <c r="F303" t="s">
        <v>116</v>
      </c>
      <c r="G303">
        <v>15000</v>
      </c>
      <c r="H303">
        <v>1</v>
      </c>
      <c r="I303">
        <f t="shared" si="12"/>
        <v>467415.2</v>
      </c>
      <c r="J303" s="3">
        <f>IFERROR(VLOOKUP(A303,工作表2!$B$1:$C$12,2,TRUE),0)</f>
        <v>1.7999999999999999E-2</v>
      </c>
      <c r="K303" s="3">
        <f>IFERROR(VLOOKUP(I303,工作表2!$B$1:$C$12,2,TRUE),0)</f>
        <v>1.7999999999999999E-2</v>
      </c>
      <c r="L303">
        <f t="shared" si="13"/>
        <v>0</v>
      </c>
      <c r="M303">
        <f t="shared" si="14"/>
        <v>270</v>
      </c>
    </row>
    <row r="304" spans="1:13" x14ac:dyDescent="0.25">
      <c r="A304">
        <v>127250</v>
      </c>
      <c r="B304">
        <v>2.5</v>
      </c>
      <c r="C304">
        <v>76033</v>
      </c>
      <c r="D304" t="s">
        <v>15</v>
      </c>
      <c r="E304" s="1">
        <v>44378</v>
      </c>
      <c r="F304" t="s">
        <v>116</v>
      </c>
      <c r="G304">
        <v>0</v>
      </c>
      <c r="H304">
        <v>0</v>
      </c>
      <c r="I304">
        <f t="shared" si="12"/>
        <v>127250</v>
      </c>
      <c r="J304" s="3">
        <f>IFERROR(VLOOKUP(A304,工作表2!$B$1:$C$12,2,TRUE),0)</f>
        <v>0</v>
      </c>
      <c r="K304" s="3">
        <f>IFERROR(VLOOKUP(I304,工作表2!$B$1:$C$12,2,TRUE),0)</f>
        <v>0</v>
      </c>
      <c r="L304">
        <f t="shared" si="13"/>
        <v>0</v>
      </c>
      <c r="M304">
        <f t="shared" si="14"/>
        <v>0</v>
      </c>
    </row>
    <row r="305" spans="1:13" x14ac:dyDescent="0.25">
      <c r="A305">
        <v>51248</v>
      </c>
      <c r="B305">
        <v>0.6</v>
      </c>
      <c r="C305">
        <v>76034</v>
      </c>
      <c r="D305" t="s">
        <v>35</v>
      </c>
      <c r="E305" s="1">
        <v>44256</v>
      </c>
      <c r="F305" t="s">
        <v>117</v>
      </c>
      <c r="G305">
        <v>0</v>
      </c>
      <c r="H305">
        <v>0</v>
      </c>
      <c r="I305">
        <f t="shared" si="12"/>
        <v>51248</v>
      </c>
      <c r="J305" s="3">
        <f>IFERROR(VLOOKUP(A305,工作表2!$B$1:$C$12,2,TRUE),0)</f>
        <v>0</v>
      </c>
      <c r="K305" s="3">
        <f>IFERROR(VLOOKUP(I305,工作表2!$B$1:$C$12,2,TRUE),0)</f>
        <v>0</v>
      </c>
      <c r="L305">
        <f t="shared" si="13"/>
        <v>0</v>
      </c>
      <c r="M305">
        <f t="shared" si="14"/>
        <v>0</v>
      </c>
    </row>
    <row r="306" spans="1:13" x14ac:dyDescent="0.25">
      <c r="A306">
        <v>527773.9</v>
      </c>
      <c r="B306">
        <v>8.5</v>
      </c>
      <c r="C306">
        <v>76857</v>
      </c>
      <c r="D306" t="s">
        <v>56</v>
      </c>
      <c r="E306" s="1">
        <v>44378</v>
      </c>
      <c r="F306" t="s">
        <v>118</v>
      </c>
      <c r="G306">
        <v>0</v>
      </c>
      <c r="H306">
        <v>0</v>
      </c>
      <c r="I306">
        <f t="shared" si="12"/>
        <v>527773.9</v>
      </c>
      <c r="J306" s="3">
        <f>IFERROR(VLOOKUP(A306,工作表2!$B$1:$C$12,2,TRUE),0)</f>
        <v>2.5000000000000001E-2</v>
      </c>
      <c r="K306" s="3">
        <f>IFERROR(VLOOKUP(I306,工作表2!$B$1:$C$12,2,TRUE),0)</f>
        <v>2.5000000000000001E-2</v>
      </c>
      <c r="L306">
        <f t="shared" si="13"/>
        <v>0</v>
      </c>
      <c r="M306">
        <f t="shared" si="14"/>
        <v>0</v>
      </c>
    </row>
    <row r="307" spans="1:13" x14ac:dyDescent="0.25">
      <c r="A307">
        <v>205400</v>
      </c>
      <c r="B307">
        <v>4</v>
      </c>
      <c r="C307">
        <v>76864</v>
      </c>
      <c r="D307" t="s">
        <v>35</v>
      </c>
      <c r="E307" s="1">
        <v>44378</v>
      </c>
      <c r="F307" t="s">
        <v>119</v>
      </c>
      <c r="G307">
        <v>0</v>
      </c>
      <c r="H307">
        <v>0</v>
      </c>
      <c r="I307">
        <f t="shared" si="12"/>
        <v>205400</v>
      </c>
      <c r="J307" s="3">
        <f>IFERROR(VLOOKUP(A307,工作表2!$B$1:$C$12,2,TRUE),0)</f>
        <v>0</v>
      </c>
      <c r="K307" s="3">
        <f>IFERROR(VLOOKUP(I307,工作表2!$B$1:$C$12,2,TRUE),0)</f>
        <v>0</v>
      </c>
      <c r="L307">
        <f t="shared" si="13"/>
        <v>0</v>
      </c>
      <c r="M307">
        <f t="shared" si="14"/>
        <v>0</v>
      </c>
    </row>
    <row r="308" spans="1:13" x14ac:dyDescent="0.25">
      <c r="A308">
        <v>931908</v>
      </c>
      <c r="B308">
        <v>14</v>
      </c>
      <c r="C308">
        <v>7705</v>
      </c>
      <c r="D308" t="s">
        <v>25</v>
      </c>
      <c r="E308" s="1">
        <v>44256</v>
      </c>
      <c r="F308" t="s">
        <v>120</v>
      </c>
      <c r="G308">
        <v>0</v>
      </c>
      <c r="H308">
        <v>0</v>
      </c>
      <c r="I308">
        <f t="shared" si="12"/>
        <v>931908</v>
      </c>
      <c r="J308" s="3">
        <f>IFERROR(VLOOKUP(A308,工作表2!$B$1:$C$12,2,TRUE),0)</f>
        <v>4.5999999999999999E-2</v>
      </c>
      <c r="K308" s="3">
        <f>IFERROR(VLOOKUP(I308,工作表2!$B$1:$C$12,2,TRUE),0)</f>
        <v>4.5999999999999999E-2</v>
      </c>
      <c r="L308">
        <f t="shared" si="13"/>
        <v>0</v>
      </c>
      <c r="M308">
        <f t="shared" si="14"/>
        <v>0</v>
      </c>
    </row>
    <row r="309" spans="1:13" x14ac:dyDescent="0.25">
      <c r="A309">
        <v>930894</v>
      </c>
      <c r="B309">
        <v>18.3</v>
      </c>
      <c r="C309">
        <v>7705</v>
      </c>
      <c r="D309" t="s">
        <v>25</v>
      </c>
      <c r="E309" s="1">
        <v>44287</v>
      </c>
      <c r="F309" t="s">
        <v>120</v>
      </c>
      <c r="G309">
        <v>133986</v>
      </c>
      <c r="H309">
        <v>4.3</v>
      </c>
      <c r="I309">
        <f t="shared" si="12"/>
        <v>796908</v>
      </c>
      <c r="J309" s="3">
        <f>IFERROR(VLOOKUP(A309,工作表2!$B$1:$C$12,2,TRUE),0)</f>
        <v>4.5999999999999999E-2</v>
      </c>
      <c r="K309" s="3">
        <f>IFERROR(VLOOKUP(I309,工作表2!$B$1:$C$12,2,TRUE),0)</f>
        <v>3.5000000000000003E-2</v>
      </c>
      <c r="L309">
        <f t="shared" si="13"/>
        <v>8765.9879999999976</v>
      </c>
      <c r="M309">
        <f t="shared" si="14"/>
        <v>6163.3559999999998</v>
      </c>
    </row>
    <row r="310" spans="1:13" x14ac:dyDescent="0.25">
      <c r="A310">
        <v>764752.8</v>
      </c>
      <c r="B310">
        <v>13</v>
      </c>
      <c r="C310">
        <v>7705</v>
      </c>
      <c r="D310" t="s">
        <v>25</v>
      </c>
      <c r="E310" s="1">
        <v>44317</v>
      </c>
      <c r="F310" t="s">
        <v>120</v>
      </c>
      <c r="G310">
        <v>44800</v>
      </c>
      <c r="H310">
        <v>1</v>
      </c>
      <c r="I310">
        <f t="shared" si="12"/>
        <v>719952.8</v>
      </c>
      <c r="J310" s="3">
        <f>IFERROR(VLOOKUP(A310,工作表2!$B$1:$C$12,2,TRUE),0)</f>
        <v>3.5000000000000003E-2</v>
      </c>
      <c r="K310" s="3">
        <f>IFERROR(VLOOKUP(I310,工作表2!$B$1:$C$12,2,TRUE),0)</f>
        <v>3.5000000000000003E-2</v>
      </c>
      <c r="L310">
        <f t="shared" si="13"/>
        <v>0</v>
      </c>
      <c r="M310">
        <f t="shared" si="14"/>
        <v>1568.0000000000002</v>
      </c>
    </row>
    <row r="311" spans="1:13" x14ac:dyDescent="0.25">
      <c r="A311">
        <v>576933</v>
      </c>
      <c r="B311">
        <v>10.1</v>
      </c>
      <c r="C311">
        <v>7705</v>
      </c>
      <c r="D311" t="s">
        <v>25</v>
      </c>
      <c r="E311" s="1">
        <v>44348</v>
      </c>
      <c r="F311" t="s">
        <v>120</v>
      </c>
      <c r="G311">
        <v>13612</v>
      </c>
      <c r="H311">
        <v>1</v>
      </c>
      <c r="I311">
        <f t="shared" si="12"/>
        <v>563321</v>
      </c>
      <c r="J311" s="3">
        <f>IFERROR(VLOOKUP(A311,工作表2!$B$1:$C$12,2,TRUE),0)</f>
        <v>2.5000000000000001E-2</v>
      </c>
      <c r="K311" s="3">
        <f>IFERROR(VLOOKUP(I311,工作表2!$B$1:$C$12,2,TRUE),0)</f>
        <v>2.5000000000000001E-2</v>
      </c>
      <c r="L311">
        <f t="shared" si="13"/>
        <v>0</v>
      </c>
      <c r="M311">
        <f t="shared" si="14"/>
        <v>340.3</v>
      </c>
    </row>
    <row r="312" spans="1:13" x14ac:dyDescent="0.25">
      <c r="A312">
        <v>1133189.5</v>
      </c>
      <c r="B312">
        <v>18.7</v>
      </c>
      <c r="C312">
        <v>7705</v>
      </c>
      <c r="D312" t="s">
        <v>25</v>
      </c>
      <c r="E312" s="1">
        <v>44378</v>
      </c>
      <c r="F312" t="s">
        <v>120</v>
      </c>
      <c r="G312">
        <v>56590</v>
      </c>
      <c r="H312">
        <v>1.7</v>
      </c>
      <c r="I312">
        <f t="shared" si="12"/>
        <v>1076599.5</v>
      </c>
      <c r="J312" s="3">
        <f>IFERROR(VLOOKUP(A312,工作表2!$B$1:$C$12,2,TRUE),0)</f>
        <v>0.06</v>
      </c>
      <c r="K312" s="3">
        <f>IFERROR(VLOOKUP(I312,工作表2!$B$1:$C$12,2,TRUE),0)</f>
        <v>5.3999999999999999E-2</v>
      </c>
      <c r="L312">
        <f t="shared" si="13"/>
        <v>6459.5969999999979</v>
      </c>
      <c r="M312">
        <f t="shared" si="14"/>
        <v>3395.4</v>
      </c>
    </row>
    <row r="313" spans="1:13" x14ac:dyDescent="0.25">
      <c r="A313">
        <v>507764</v>
      </c>
      <c r="B313">
        <v>5.6</v>
      </c>
      <c r="C313">
        <v>77683</v>
      </c>
      <c r="D313" t="s">
        <v>80</v>
      </c>
      <c r="E313" s="1">
        <v>44348</v>
      </c>
      <c r="F313" t="s">
        <v>121</v>
      </c>
      <c r="G313">
        <v>0</v>
      </c>
      <c r="H313">
        <v>0</v>
      </c>
      <c r="I313">
        <f t="shared" si="12"/>
        <v>507764</v>
      </c>
      <c r="J313" s="3">
        <f>IFERROR(VLOOKUP(A313,工作表2!$B$1:$C$12,2,TRUE),0)</f>
        <v>2.5000000000000001E-2</v>
      </c>
      <c r="K313" s="3">
        <f>IFERROR(VLOOKUP(I313,工作表2!$B$1:$C$12,2,TRUE),0)</f>
        <v>2.5000000000000001E-2</v>
      </c>
      <c r="L313">
        <f t="shared" si="13"/>
        <v>0</v>
      </c>
      <c r="M313">
        <f t="shared" si="14"/>
        <v>0</v>
      </c>
    </row>
    <row r="314" spans="1:13" x14ac:dyDescent="0.25">
      <c r="A314">
        <v>588933.4</v>
      </c>
      <c r="B314">
        <v>8.6999999999999993</v>
      </c>
      <c r="C314">
        <v>77684</v>
      </c>
      <c r="D314" t="s">
        <v>80</v>
      </c>
      <c r="E314" s="1">
        <v>44317</v>
      </c>
      <c r="F314" t="s">
        <v>122</v>
      </c>
      <c r="G314">
        <v>0</v>
      </c>
      <c r="H314">
        <v>0</v>
      </c>
      <c r="I314">
        <f t="shared" si="12"/>
        <v>588933.4</v>
      </c>
      <c r="J314" s="3">
        <f>IFERROR(VLOOKUP(A314,工作表2!$B$1:$C$12,2,TRUE),0)</f>
        <v>2.5000000000000001E-2</v>
      </c>
      <c r="K314" s="3">
        <f>IFERROR(VLOOKUP(I314,工作表2!$B$1:$C$12,2,TRUE),0)</f>
        <v>2.5000000000000001E-2</v>
      </c>
      <c r="L314">
        <f t="shared" si="13"/>
        <v>0</v>
      </c>
      <c r="M314">
        <f t="shared" si="14"/>
        <v>0</v>
      </c>
    </row>
    <row r="315" spans="1:13" x14ac:dyDescent="0.25">
      <c r="A315">
        <v>336359</v>
      </c>
      <c r="B315">
        <v>6</v>
      </c>
      <c r="C315">
        <v>78098</v>
      </c>
      <c r="D315" t="s">
        <v>43</v>
      </c>
      <c r="E315" s="1">
        <v>44287</v>
      </c>
      <c r="F315" t="s">
        <v>123</v>
      </c>
      <c r="G315">
        <v>0</v>
      </c>
      <c r="H315">
        <v>0</v>
      </c>
      <c r="I315">
        <f t="shared" si="12"/>
        <v>336359</v>
      </c>
      <c r="J315" s="3">
        <f>IFERROR(VLOOKUP(A315,工作表2!$B$1:$C$12,2,TRUE),0)</f>
        <v>1.4E-2</v>
      </c>
      <c r="K315" s="3">
        <f>IFERROR(VLOOKUP(I315,工作表2!$B$1:$C$12,2,TRUE),0)</f>
        <v>1.4E-2</v>
      </c>
      <c r="L315">
        <f t="shared" si="13"/>
        <v>0</v>
      </c>
      <c r="M315">
        <f t="shared" si="14"/>
        <v>0</v>
      </c>
    </row>
    <row r="316" spans="1:13" x14ac:dyDescent="0.25">
      <c r="A316">
        <v>614778.30000000005</v>
      </c>
      <c r="B316">
        <v>9.5</v>
      </c>
      <c r="C316">
        <v>78760</v>
      </c>
      <c r="D316" t="s">
        <v>109</v>
      </c>
      <c r="E316" s="1">
        <v>44317</v>
      </c>
      <c r="F316" t="s">
        <v>124</v>
      </c>
      <c r="G316">
        <v>0</v>
      </c>
      <c r="H316">
        <v>0</v>
      </c>
      <c r="I316">
        <f t="shared" si="12"/>
        <v>614778.30000000005</v>
      </c>
      <c r="J316" s="3">
        <f>IFERROR(VLOOKUP(A316,工作表2!$B$1:$C$12,2,TRUE),0)</f>
        <v>0.03</v>
      </c>
      <c r="K316" s="3">
        <f>IFERROR(VLOOKUP(I316,工作表2!$B$1:$C$12,2,TRUE),0)</f>
        <v>0.03</v>
      </c>
      <c r="L316">
        <f t="shared" si="13"/>
        <v>0</v>
      </c>
      <c r="M316">
        <f t="shared" si="14"/>
        <v>0</v>
      </c>
    </row>
    <row r="317" spans="1:13" x14ac:dyDescent="0.25">
      <c r="A317">
        <v>808144.7</v>
      </c>
      <c r="B317">
        <v>12.45</v>
      </c>
      <c r="C317">
        <v>78760</v>
      </c>
      <c r="D317" t="s">
        <v>109</v>
      </c>
      <c r="E317" s="1">
        <v>44348</v>
      </c>
      <c r="F317" t="s">
        <v>124</v>
      </c>
      <c r="G317">
        <v>0</v>
      </c>
      <c r="H317">
        <v>0</v>
      </c>
      <c r="I317">
        <f t="shared" si="12"/>
        <v>808144.7</v>
      </c>
      <c r="J317" s="3">
        <f>IFERROR(VLOOKUP(A317,工作表2!$B$1:$C$12,2,TRUE),0)</f>
        <v>0.04</v>
      </c>
      <c r="K317" s="3">
        <f>IFERROR(VLOOKUP(I317,工作表2!$B$1:$C$12,2,TRUE),0)</f>
        <v>0.04</v>
      </c>
      <c r="L317">
        <f t="shared" si="13"/>
        <v>0</v>
      </c>
      <c r="M317">
        <f t="shared" si="14"/>
        <v>0</v>
      </c>
    </row>
    <row r="318" spans="1:13" x14ac:dyDescent="0.25">
      <c r="A318">
        <v>744757.2</v>
      </c>
      <c r="B318">
        <v>8.65</v>
      </c>
      <c r="C318">
        <v>79180</v>
      </c>
      <c r="D318" t="s">
        <v>101</v>
      </c>
      <c r="E318" s="1">
        <v>44287</v>
      </c>
      <c r="F318" t="s">
        <v>125</v>
      </c>
      <c r="G318">
        <v>0</v>
      </c>
      <c r="H318">
        <v>0</v>
      </c>
      <c r="I318">
        <f t="shared" si="12"/>
        <v>744757.2</v>
      </c>
      <c r="J318" s="3">
        <f>IFERROR(VLOOKUP(A318,工作表2!$B$1:$C$12,2,TRUE),0)</f>
        <v>3.5000000000000003E-2</v>
      </c>
      <c r="K318" s="3">
        <f>IFERROR(VLOOKUP(I318,工作表2!$B$1:$C$12,2,TRUE),0)</f>
        <v>3.5000000000000003E-2</v>
      </c>
      <c r="L318">
        <f t="shared" si="13"/>
        <v>0</v>
      </c>
      <c r="M318">
        <f t="shared" si="14"/>
        <v>0</v>
      </c>
    </row>
    <row r="319" spans="1:13" x14ac:dyDescent="0.25">
      <c r="A319">
        <v>264850.40000000002</v>
      </c>
      <c r="B319">
        <v>4.05</v>
      </c>
      <c r="C319">
        <v>80181</v>
      </c>
      <c r="D319" t="s">
        <v>8</v>
      </c>
      <c r="E319" s="1">
        <v>44287</v>
      </c>
      <c r="F319" t="s">
        <v>126</v>
      </c>
      <c r="G319">
        <v>0</v>
      </c>
      <c r="H319">
        <v>0</v>
      </c>
      <c r="I319">
        <f t="shared" si="12"/>
        <v>264850.40000000002</v>
      </c>
      <c r="J319" s="3">
        <f>IFERROR(VLOOKUP(A319,工作表2!$B$1:$C$12,2,TRUE),0)</f>
        <v>0</v>
      </c>
      <c r="K319" s="3">
        <f>IFERROR(VLOOKUP(I319,工作表2!$B$1:$C$12,2,TRUE),0)</f>
        <v>0</v>
      </c>
      <c r="L319">
        <f t="shared" si="13"/>
        <v>0</v>
      </c>
      <c r="M319">
        <f t="shared" si="14"/>
        <v>0</v>
      </c>
    </row>
    <row r="320" spans="1:13" x14ac:dyDescent="0.25">
      <c r="A320">
        <v>179695.8</v>
      </c>
      <c r="B320">
        <v>2.85</v>
      </c>
      <c r="C320">
        <v>80181</v>
      </c>
      <c r="D320" t="s">
        <v>8</v>
      </c>
      <c r="E320" s="1">
        <v>44378</v>
      </c>
      <c r="F320" t="s">
        <v>126</v>
      </c>
      <c r="G320">
        <v>6975</v>
      </c>
      <c r="H320">
        <v>0.45</v>
      </c>
      <c r="I320">
        <f t="shared" si="12"/>
        <v>172720.8</v>
      </c>
      <c r="J320" s="3">
        <f>IFERROR(VLOOKUP(A320,工作表2!$B$1:$C$12,2,TRUE),0)</f>
        <v>0</v>
      </c>
      <c r="K320" s="3">
        <f>IFERROR(VLOOKUP(I320,工作表2!$B$1:$C$12,2,TRUE),0)</f>
        <v>0</v>
      </c>
      <c r="L320">
        <f t="shared" si="13"/>
        <v>0</v>
      </c>
      <c r="M320">
        <f t="shared" si="14"/>
        <v>0</v>
      </c>
    </row>
    <row r="321" spans="1:13" x14ac:dyDescent="0.25">
      <c r="A321">
        <v>191077.5</v>
      </c>
      <c r="B321">
        <v>2.6</v>
      </c>
      <c r="C321">
        <v>80528</v>
      </c>
      <c r="D321" t="s">
        <v>101</v>
      </c>
      <c r="E321" s="1">
        <v>44256</v>
      </c>
      <c r="F321" t="s">
        <v>127</v>
      </c>
      <c r="G321">
        <v>0</v>
      </c>
      <c r="H321">
        <v>0</v>
      </c>
      <c r="I321">
        <f t="shared" si="12"/>
        <v>191077.5</v>
      </c>
      <c r="J321" s="3">
        <f>IFERROR(VLOOKUP(A321,工作表2!$B$1:$C$12,2,TRUE),0)</f>
        <v>0</v>
      </c>
      <c r="K321" s="3">
        <f>IFERROR(VLOOKUP(I321,工作表2!$B$1:$C$12,2,TRUE),0)</f>
        <v>0</v>
      </c>
      <c r="L321">
        <f t="shared" si="13"/>
        <v>0</v>
      </c>
      <c r="M321">
        <f t="shared" si="14"/>
        <v>0</v>
      </c>
    </row>
    <row r="322" spans="1:13" x14ac:dyDescent="0.25">
      <c r="A322">
        <v>1544590</v>
      </c>
      <c r="B322">
        <v>16.25</v>
      </c>
      <c r="C322">
        <v>8215</v>
      </c>
      <c r="D322" t="s">
        <v>101</v>
      </c>
      <c r="E322" s="1">
        <v>44256</v>
      </c>
      <c r="F322" t="s">
        <v>128</v>
      </c>
      <c r="G322">
        <v>0</v>
      </c>
      <c r="H322">
        <v>0</v>
      </c>
      <c r="I322">
        <f t="shared" si="12"/>
        <v>1544590</v>
      </c>
      <c r="J322" s="3">
        <f>IFERROR(VLOOKUP(A322,工作表2!$B$1:$C$12,2,TRUE),0)</f>
        <v>7.8E-2</v>
      </c>
      <c r="K322" s="3">
        <f>IFERROR(VLOOKUP(I322,工作表2!$B$1:$C$12,2,TRUE),0)</f>
        <v>7.8E-2</v>
      </c>
      <c r="L322">
        <f t="shared" si="13"/>
        <v>0</v>
      </c>
      <c r="M322">
        <f t="shared" si="14"/>
        <v>0</v>
      </c>
    </row>
    <row r="323" spans="1:13" x14ac:dyDescent="0.25">
      <c r="A323">
        <v>1323180</v>
      </c>
      <c r="B323">
        <v>13.4</v>
      </c>
      <c r="C323">
        <v>8215</v>
      </c>
      <c r="D323" t="s">
        <v>101</v>
      </c>
      <c r="E323" s="1">
        <v>44287</v>
      </c>
      <c r="F323" t="s">
        <v>128</v>
      </c>
      <c r="G323">
        <v>0</v>
      </c>
      <c r="H323">
        <v>0</v>
      </c>
      <c r="I323">
        <f t="shared" ref="I323:I386" si="15">A323-G323</f>
        <v>1323180</v>
      </c>
      <c r="J323" s="3">
        <f>IFERROR(VLOOKUP(A323,工作表2!$B$1:$C$12,2,TRUE),0)</f>
        <v>7.1999999999999995E-2</v>
      </c>
      <c r="K323" s="3">
        <f>IFERROR(VLOOKUP(I323,工作表2!$B$1:$C$12,2,TRUE),0)</f>
        <v>7.1999999999999995E-2</v>
      </c>
      <c r="L323">
        <f t="shared" ref="L323:L386" si="16">I323*(J323-K323)</f>
        <v>0</v>
      </c>
      <c r="M323">
        <f t="shared" ref="M323:M386" si="17">G323*J323</f>
        <v>0</v>
      </c>
    </row>
    <row r="324" spans="1:13" x14ac:dyDescent="0.25">
      <c r="A324">
        <v>1273435</v>
      </c>
      <c r="B324">
        <v>13.15</v>
      </c>
      <c r="C324">
        <v>8215</v>
      </c>
      <c r="D324" t="s">
        <v>101</v>
      </c>
      <c r="E324" s="1">
        <v>44317</v>
      </c>
      <c r="F324" t="s">
        <v>128</v>
      </c>
      <c r="G324">
        <v>0</v>
      </c>
      <c r="H324">
        <v>0</v>
      </c>
      <c r="I324">
        <f t="shared" si="15"/>
        <v>1273435</v>
      </c>
      <c r="J324" s="3">
        <f>IFERROR(VLOOKUP(A324,工作表2!$B$1:$C$12,2,TRUE),0)</f>
        <v>6.6000000000000003E-2</v>
      </c>
      <c r="K324" s="3">
        <f>IFERROR(VLOOKUP(I324,工作表2!$B$1:$C$12,2,TRUE),0)</f>
        <v>6.6000000000000003E-2</v>
      </c>
      <c r="L324">
        <f t="shared" si="16"/>
        <v>0</v>
      </c>
      <c r="M324">
        <f t="shared" si="17"/>
        <v>0</v>
      </c>
    </row>
    <row r="325" spans="1:13" x14ac:dyDescent="0.25">
      <c r="A325">
        <v>1733666.8</v>
      </c>
      <c r="B325">
        <v>18.350000000000001</v>
      </c>
      <c r="C325">
        <v>8215</v>
      </c>
      <c r="D325" t="s">
        <v>101</v>
      </c>
      <c r="E325" s="1">
        <v>44348</v>
      </c>
      <c r="F325" t="s">
        <v>128</v>
      </c>
      <c r="G325">
        <v>29000</v>
      </c>
      <c r="H325">
        <v>1</v>
      </c>
      <c r="I325">
        <f t="shared" si="15"/>
        <v>1704666.8</v>
      </c>
      <c r="J325" s="3">
        <f>IFERROR(VLOOKUP(A325,工作表2!$B$1:$C$12,2,TRUE),0)</f>
        <v>7.8E-2</v>
      </c>
      <c r="K325" s="3">
        <f>IFERROR(VLOOKUP(I325,工作表2!$B$1:$C$12,2,TRUE),0)</f>
        <v>7.8E-2</v>
      </c>
      <c r="L325">
        <f t="shared" si="16"/>
        <v>0</v>
      </c>
      <c r="M325">
        <f t="shared" si="17"/>
        <v>2262</v>
      </c>
    </row>
    <row r="326" spans="1:13" x14ac:dyDescent="0.25">
      <c r="A326">
        <v>874956</v>
      </c>
      <c r="B326">
        <v>9.5</v>
      </c>
      <c r="C326">
        <v>82621</v>
      </c>
      <c r="D326" t="s">
        <v>43</v>
      </c>
      <c r="E326" s="1">
        <v>44317</v>
      </c>
      <c r="F326" t="s">
        <v>129</v>
      </c>
      <c r="G326">
        <v>0</v>
      </c>
      <c r="H326">
        <v>0</v>
      </c>
      <c r="I326">
        <f t="shared" si="15"/>
        <v>874956</v>
      </c>
      <c r="J326" s="3">
        <f>IFERROR(VLOOKUP(A326,工作表2!$B$1:$C$12,2,TRUE),0)</f>
        <v>0.04</v>
      </c>
      <c r="K326" s="3">
        <f>IFERROR(VLOOKUP(I326,工作表2!$B$1:$C$12,2,TRUE),0)</f>
        <v>0.04</v>
      </c>
      <c r="L326">
        <f t="shared" si="16"/>
        <v>0</v>
      </c>
      <c r="M326">
        <f t="shared" si="17"/>
        <v>0</v>
      </c>
    </row>
    <row r="327" spans="1:13" x14ac:dyDescent="0.25">
      <c r="A327">
        <v>1023734</v>
      </c>
      <c r="B327">
        <v>14.5</v>
      </c>
      <c r="C327">
        <v>82621</v>
      </c>
      <c r="D327" t="s">
        <v>43</v>
      </c>
      <c r="E327" s="1">
        <v>44378</v>
      </c>
      <c r="F327" t="s">
        <v>129</v>
      </c>
      <c r="G327">
        <v>24200</v>
      </c>
      <c r="H327">
        <v>1</v>
      </c>
      <c r="I327">
        <f t="shared" si="15"/>
        <v>999534</v>
      </c>
      <c r="J327" s="3">
        <f>IFERROR(VLOOKUP(A327,工作表2!$B$1:$C$12,2,TRUE),0)</f>
        <v>5.3999999999999999E-2</v>
      </c>
      <c r="K327" s="3">
        <f>IFERROR(VLOOKUP(I327,工作表2!$B$1:$C$12,2,TRUE),0)</f>
        <v>4.5999999999999999E-2</v>
      </c>
      <c r="L327">
        <f t="shared" si="16"/>
        <v>7996.2719999999999</v>
      </c>
      <c r="M327">
        <f t="shared" si="17"/>
        <v>1306.8</v>
      </c>
    </row>
    <row r="328" spans="1:13" x14ac:dyDescent="0.25">
      <c r="A328">
        <v>79539.5</v>
      </c>
      <c r="B328">
        <v>1.4</v>
      </c>
      <c r="C328">
        <v>84327</v>
      </c>
      <c r="D328" t="s">
        <v>28</v>
      </c>
      <c r="E328" s="1">
        <v>44287</v>
      </c>
      <c r="F328" t="s">
        <v>130</v>
      </c>
      <c r="G328">
        <v>0</v>
      </c>
      <c r="H328">
        <v>0</v>
      </c>
      <c r="I328">
        <f t="shared" si="15"/>
        <v>79539.5</v>
      </c>
      <c r="J328" s="3">
        <f>IFERROR(VLOOKUP(A328,工作表2!$B$1:$C$12,2,TRUE),0)</f>
        <v>0</v>
      </c>
      <c r="K328" s="3">
        <f>IFERROR(VLOOKUP(I328,工作表2!$B$1:$C$12,2,TRUE),0)</f>
        <v>0</v>
      </c>
      <c r="L328">
        <f t="shared" si="16"/>
        <v>0</v>
      </c>
      <c r="M328">
        <f t="shared" si="17"/>
        <v>0</v>
      </c>
    </row>
    <row r="329" spans="1:13" x14ac:dyDescent="0.25">
      <c r="A329">
        <v>500000</v>
      </c>
      <c r="B329">
        <v>7</v>
      </c>
      <c r="C329">
        <v>84335</v>
      </c>
      <c r="D329" t="s">
        <v>35</v>
      </c>
      <c r="E329" s="1">
        <v>44256</v>
      </c>
      <c r="F329" t="s">
        <v>131</v>
      </c>
      <c r="G329">
        <v>0</v>
      </c>
      <c r="H329">
        <v>0</v>
      </c>
      <c r="I329">
        <f t="shared" si="15"/>
        <v>500000</v>
      </c>
      <c r="J329" s="3">
        <f>IFERROR(VLOOKUP(A329,工作表2!$B$1:$C$12,2,TRUE),0)</f>
        <v>2.5000000000000001E-2</v>
      </c>
      <c r="K329" s="3">
        <f>IFERROR(VLOOKUP(I329,工作表2!$B$1:$C$12,2,TRUE),0)</f>
        <v>2.5000000000000001E-2</v>
      </c>
      <c r="L329">
        <f t="shared" si="16"/>
        <v>0</v>
      </c>
      <c r="M329">
        <f t="shared" si="17"/>
        <v>0</v>
      </c>
    </row>
    <row r="330" spans="1:13" x14ac:dyDescent="0.25">
      <c r="A330">
        <v>428437</v>
      </c>
      <c r="B330">
        <v>7.5</v>
      </c>
      <c r="C330">
        <v>84335</v>
      </c>
      <c r="D330" t="s">
        <v>35</v>
      </c>
      <c r="E330" s="1">
        <v>44287</v>
      </c>
      <c r="F330" t="s">
        <v>131</v>
      </c>
      <c r="G330">
        <v>195099</v>
      </c>
      <c r="H330">
        <v>4</v>
      </c>
      <c r="I330">
        <f t="shared" si="15"/>
        <v>233338</v>
      </c>
      <c r="J330" s="3">
        <f>IFERROR(VLOOKUP(A330,工作表2!$B$1:$C$12,2,TRUE),0)</f>
        <v>1.7999999999999999E-2</v>
      </c>
      <c r="K330" s="3">
        <f>IFERROR(VLOOKUP(I330,工作表2!$B$1:$C$12,2,TRUE),0)</f>
        <v>0</v>
      </c>
      <c r="L330">
        <f t="shared" si="16"/>
        <v>4200.0839999999998</v>
      </c>
      <c r="M330">
        <f t="shared" si="17"/>
        <v>3511.7819999999997</v>
      </c>
    </row>
    <row r="331" spans="1:13" x14ac:dyDescent="0.25">
      <c r="A331">
        <v>757790.4</v>
      </c>
      <c r="B331">
        <v>9.6</v>
      </c>
      <c r="C331">
        <v>84335</v>
      </c>
      <c r="D331" t="s">
        <v>35</v>
      </c>
      <c r="E331" s="1">
        <v>44317</v>
      </c>
      <c r="F331" t="s">
        <v>131</v>
      </c>
      <c r="G331">
        <v>0</v>
      </c>
      <c r="H331">
        <v>0</v>
      </c>
      <c r="I331">
        <f t="shared" si="15"/>
        <v>757790.4</v>
      </c>
      <c r="J331" s="3">
        <f>IFERROR(VLOOKUP(A331,工作表2!$B$1:$C$12,2,TRUE),0)</f>
        <v>3.5000000000000003E-2</v>
      </c>
      <c r="K331" s="3">
        <f>IFERROR(VLOOKUP(I331,工作表2!$B$1:$C$12,2,TRUE),0)</f>
        <v>3.5000000000000003E-2</v>
      </c>
      <c r="L331">
        <f t="shared" si="16"/>
        <v>0</v>
      </c>
      <c r="M331">
        <f t="shared" si="17"/>
        <v>0</v>
      </c>
    </row>
    <row r="332" spans="1:13" x14ac:dyDescent="0.25">
      <c r="A332">
        <v>300497.5</v>
      </c>
      <c r="B332">
        <v>9.1</v>
      </c>
      <c r="C332">
        <v>84335</v>
      </c>
      <c r="D332" t="s">
        <v>35</v>
      </c>
      <c r="E332" s="1">
        <v>44348</v>
      </c>
      <c r="F332" t="s">
        <v>131</v>
      </c>
      <c r="G332">
        <v>0</v>
      </c>
      <c r="H332">
        <v>0</v>
      </c>
      <c r="I332">
        <f t="shared" si="15"/>
        <v>300497.5</v>
      </c>
      <c r="J332" s="3">
        <f>IFERROR(VLOOKUP(A332,工作表2!$B$1:$C$12,2,TRUE),0)</f>
        <v>1.4E-2</v>
      </c>
      <c r="K332" s="3">
        <f>IFERROR(VLOOKUP(I332,工作表2!$B$1:$C$12,2,TRUE),0)</f>
        <v>1.4E-2</v>
      </c>
      <c r="L332">
        <f t="shared" si="16"/>
        <v>0</v>
      </c>
      <c r="M332">
        <f t="shared" si="17"/>
        <v>0</v>
      </c>
    </row>
    <row r="333" spans="1:13" x14ac:dyDescent="0.25">
      <c r="A333">
        <v>552966.5</v>
      </c>
      <c r="B333">
        <v>12.8</v>
      </c>
      <c r="C333">
        <v>84335</v>
      </c>
      <c r="D333" t="s">
        <v>35</v>
      </c>
      <c r="E333" s="1">
        <v>44378</v>
      </c>
      <c r="F333" t="s">
        <v>131</v>
      </c>
      <c r="G333">
        <v>0</v>
      </c>
      <c r="H333">
        <v>0</v>
      </c>
      <c r="I333">
        <f t="shared" si="15"/>
        <v>552966.5</v>
      </c>
      <c r="J333" s="3">
        <f>IFERROR(VLOOKUP(A333,工作表2!$B$1:$C$12,2,TRUE),0)</f>
        <v>2.5000000000000001E-2</v>
      </c>
      <c r="K333" s="3">
        <f>IFERROR(VLOOKUP(I333,工作表2!$B$1:$C$12,2,TRUE),0)</f>
        <v>2.5000000000000001E-2</v>
      </c>
      <c r="L333">
        <f t="shared" si="16"/>
        <v>0</v>
      </c>
      <c r="M333">
        <f t="shared" si="17"/>
        <v>0</v>
      </c>
    </row>
    <row r="334" spans="1:13" x14ac:dyDescent="0.25">
      <c r="A334">
        <v>1154514.5</v>
      </c>
      <c r="B334">
        <v>23</v>
      </c>
      <c r="C334">
        <v>8478</v>
      </c>
      <c r="D334" t="s">
        <v>8</v>
      </c>
      <c r="E334" s="1">
        <v>44256</v>
      </c>
      <c r="F334" t="s">
        <v>132</v>
      </c>
      <c r="G334">
        <v>31900</v>
      </c>
      <c r="H334">
        <v>2</v>
      </c>
      <c r="I334">
        <f t="shared" si="15"/>
        <v>1122614.5</v>
      </c>
      <c r="J334" s="3">
        <f>IFERROR(VLOOKUP(A334,工作表2!$B$1:$C$12,2,TRUE),0)</f>
        <v>0.06</v>
      </c>
      <c r="K334" s="3">
        <f>IFERROR(VLOOKUP(I334,工作表2!$B$1:$C$12,2,TRUE),0)</f>
        <v>0.06</v>
      </c>
      <c r="L334">
        <f t="shared" si="16"/>
        <v>0</v>
      </c>
      <c r="M334">
        <f t="shared" si="17"/>
        <v>1914</v>
      </c>
    </row>
    <row r="335" spans="1:13" x14ac:dyDescent="0.25">
      <c r="A335">
        <v>1047532</v>
      </c>
      <c r="B335">
        <v>17</v>
      </c>
      <c r="C335">
        <v>8478</v>
      </c>
      <c r="D335" t="s">
        <v>8</v>
      </c>
      <c r="E335" s="1">
        <v>44287</v>
      </c>
      <c r="F335" t="s">
        <v>132</v>
      </c>
      <c r="G335">
        <v>0</v>
      </c>
      <c r="H335">
        <v>0</v>
      </c>
      <c r="I335">
        <f t="shared" si="15"/>
        <v>1047532</v>
      </c>
      <c r="J335" s="3">
        <f>IFERROR(VLOOKUP(A335,工作表2!$B$1:$C$12,2,TRUE),0)</f>
        <v>5.3999999999999999E-2</v>
      </c>
      <c r="K335" s="3">
        <f>IFERROR(VLOOKUP(I335,工作表2!$B$1:$C$12,2,TRUE),0)</f>
        <v>5.3999999999999999E-2</v>
      </c>
      <c r="L335">
        <f t="shared" si="16"/>
        <v>0</v>
      </c>
      <c r="M335">
        <f t="shared" si="17"/>
        <v>0</v>
      </c>
    </row>
    <row r="336" spans="1:13" x14ac:dyDescent="0.25">
      <c r="A336">
        <v>1198996</v>
      </c>
      <c r="B336">
        <v>17.5</v>
      </c>
      <c r="C336">
        <v>8478</v>
      </c>
      <c r="D336" t="s">
        <v>8</v>
      </c>
      <c r="E336" s="1">
        <v>44317</v>
      </c>
      <c r="F336" t="s">
        <v>132</v>
      </c>
      <c r="G336">
        <v>44312</v>
      </c>
      <c r="H336">
        <v>1</v>
      </c>
      <c r="I336">
        <f t="shared" si="15"/>
        <v>1154684</v>
      </c>
      <c r="J336" s="3">
        <f>IFERROR(VLOOKUP(A336,工作表2!$B$1:$C$12,2,TRUE),0)</f>
        <v>0.06</v>
      </c>
      <c r="K336" s="3">
        <f>IFERROR(VLOOKUP(I336,工作表2!$B$1:$C$12,2,TRUE),0)</f>
        <v>0.06</v>
      </c>
      <c r="L336">
        <f t="shared" si="16"/>
        <v>0</v>
      </c>
      <c r="M336">
        <f t="shared" si="17"/>
        <v>2658.72</v>
      </c>
    </row>
    <row r="337" spans="1:13" x14ac:dyDescent="0.25">
      <c r="A337">
        <v>1509078</v>
      </c>
      <c r="B337">
        <v>29.6</v>
      </c>
      <c r="C337">
        <v>8478</v>
      </c>
      <c r="D337" t="s">
        <v>8</v>
      </c>
      <c r="E337" s="1">
        <v>44348</v>
      </c>
      <c r="F337" t="s">
        <v>132</v>
      </c>
      <c r="G337">
        <v>114000</v>
      </c>
      <c r="H337">
        <v>4</v>
      </c>
      <c r="I337">
        <f t="shared" si="15"/>
        <v>1395078</v>
      </c>
      <c r="J337" s="3">
        <f>IFERROR(VLOOKUP(A337,工作表2!$B$1:$C$12,2,TRUE),0)</f>
        <v>7.8E-2</v>
      </c>
      <c r="K337" s="3">
        <f>IFERROR(VLOOKUP(I337,工作表2!$B$1:$C$12,2,TRUE),0)</f>
        <v>7.1999999999999995E-2</v>
      </c>
      <c r="L337">
        <f t="shared" si="16"/>
        <v>8370.468000000008</v>
      </c>
      <c r="M337">
        <f t="shared" si="17"/>
        <v>8892</v>
      </c>
    </row>
    <row r="338" spans="1:13" x14ac:dyDescent="0.25">
      <c r="A338">
        <v>1266364</v>
      </c>
      <c r="B338">
        <v>21</v>
      </c>
      <c r="C338">
        <v>8478</v>
      </c>
      <c r="D338" t="s">
        <v>8</v>
      </c>
      <c r="E338" s="1">
        <v>44378</v>
      </c>
      <c r="F338" t="s">
        <v>132</v>
      </c>
      <c r="G338">
        <v>56000</v>
      </c>
      <c r="H338">
        <v>2</v>
      </c>
      <c r="I338">
        <f t="shared" si="15"/>
        <v>1210364</v>
      </c>
      <c r="J338" s="3">
        <f>IFERROR(VLOOKUP(A338,工作表2!$B$1:$C$12,2,TRUE),0)</f>
        <v>6.6000000000000003E-2</v>
      </c>
      <c r="K338" s="3">
        <f>IFERROR(VLOOKUP(I338,工作表2!$B$1:$C$12,2,TRUE),0)</f>
        <v>6.6000000000000003E-2</v>
      </c>
      <c r="L338">
        <f t="shared" si="16"/>
        <v>0</v>
      </c>
      <c r="M338">
        <f t="shared" si="17"/>
        <v>3696</v>
      </c>
    </row>
    <row r="339" spans="1:13" x14ac:dyDescent="0.25">
      <c r="A339">
        <v>562282</v>
      </c>
      <c r="B339">
        <v>12.5</v>
      </c>
      <c r="C339">
        <v>8481</v>
      </c>
      <c r="D339" t="s">
        <v>8</v>
      </c>
      <c r="E339" s="1">
        <v>44317</v>
      </c>
      <c r="F339" t="s">
        <v>133</v>
      </c>
      <c r="G339">
        <v>31099</v>
      </c>
      <c r="H339">
        <v>1</v>
      </c>
      <c r="I339">
        <f t="shared" si="15"/>
        <v>531183</v>
      </c>
      <c r="J339" s="3">
        <f>IFERROR(VLOOKUP(A339,工作表2!$B$1:$C$12,2,TRUE),0)</f>
        <v>2.5000000000000001E-2</v>
      </c>
      <c r="K339" s="3">
        <f>IFERROR(VLOOKUP(I339,工作表2!$B$1:$C$12,2,TRUE),0)</f>
        <v>2.5000000000000001E-2</v>
      </c>
      <c r="L339">
        <f t="shared" si="16"/>
        <v>0</v>
      </c>
      <c r="M339">
        <f t="shared" si="17"/>
        <v>777.47500000000002</v>
      </c>
    </row>
    <row r="340" spans="1:13" x14ac:dyDescent="0.25">
      <c r="A340">
        <v>955313</v>
      </c>
      <c r="B340">
        <v>18.2</v>
      </c>
      <c r="C340">
        <v>8481</v>
      </c>
      <c r="D340" t="s">
        <v>8</v>
      </c>
      <c r="E340" s="1">
        <v>44378</v>
      </c>
      <c r="F340" t="s">
        <v>133</v>
      </c>
      <c r="G340">
        <v>23750</v>
      </c>
      <c r="H340">
        <v>1.5</v>
      </c>
      <c r="I340">
        <f t="shared" si="15"/>
        <v>931563</v>
      </c>
      <c r="J340" s="3">
        <f>IFERROR(VLOOKUP(A340,工作表2!$B$1:$C$12,2,TRUE),0)</f>
        <v>4.5999999999999999E-2</v>
      </c>
      <c r="K340" s="3">
        <f>IFERROR(VLOOKUP(I340,工作表2!$B$1:$C$12,2,TRUE),0)</f>
        <v>4.5999999999999999E-2</v>
      </c>
      <c r="L340">
        <f t="shared" si="16"/>
        <v>0</v>
      </c>
      <c r="M340">
        <f t="shared" si="17"/>
        <v>1092.5</v>
      </c>
    </row>
    <row r="341" spans="1:13" x14ac:dyDescent="0.25">
      <c r="A341">
        <v>514088</v>
      </c>
      <c r="B341">
        <v>6.5</v>
      </c>
      <c r="C341">
        <v>84988</v>
      </c>
      <c r="D341" t="s">
        <v>50</v>
      </c>
      <c r="E341" s="1">
        <v>44317</v>
      </c>
      <c r="F341" t="s">
        <v>134</v>
      </c>
      <c r="G341">
        <v>0</v>
      </c>
      <c r="H341">
        <v>0</v>
      </c>
      <c r="I341">
        <f t="shared" si="15"/>
        <v>514088</v>
      </c>
      <c r="J341" s="3">
        <f>IFERROR(VLOOKUP(A341,工作表2!$B$1:$C$12,2,TRUE),0)</f>
        <v>2.5000000000000001E-2</v>
      </c>
      <c r="K341" s="3">
        <f>IFERROR(VLOOKUP(I341,工作表2!$B$1:$C$12,2,TRUE),0)</f>
        <v>2.5000000000000001E-2</v>
      </c>
      <c r="L341">
        <f t="shared" si="16"/>
        <v>0</v>
      </c>
      <c r="M341">
        <f t="shared" si="17"/>
        <v>0</v>
      </c>
    </row>
    <row r="342" spans="1:13" x14ac:dyDescent="0.25">
      <c r="A342">
        <v>183767</v>
      </c>
      <c r="B342">
        <v>3</v>
      </c>
      <c r="C342">
        <v>85681</v>
      </c>
      <c r="D342" t="s">
        <v>109</v>
      </c>
      <c r="E342" s="1">
        <v>44287</v>
      </c>
      <c r="F342" t="s">
        <v>135</v>
      </c>
      <c r="G342">
        <v>0</v>
      </c>
      <c r="H342">
        <v>0</v>
      </c>
      <c r="I342">
        <f t="shared" si="15"/>
        <v>183767</v>
      </c>
      <c r="J342" s="3">
        <f>IFERROR(VLOOKUP(A342,工作表2!$B$1:$C$12,2,TRUE),0)</f>
        <v>0</v>
      </c>
      <c r="K342" s="3">
        <f>IFERROR(VLOOKUP(I342,工作表2!$B$1:$C$12,2,TRUE),0)</f>
        <v>0</v>
      </c>
      <c r="L342">
        <f t="shared" si="16"/>
        <v>0</v>
      </c>
      <c r="M342">
        <f t="shared" si="17"/>
        <v>0</v>
      </c>
    </row>
    <row r="343" spans="1:13" x14ac:dyDescent="0.25">
      <c r="A343">
        <v>977080.5</v>
      </c>
      <c r="B343">
        <v>12.4</v>
      </c>
      <c r="C343">
        <v>85681</v>
      </c>
      <c r="D343" t="s">
        <v>109</v>
      </c>
      <c r="E343" s="1">
        <v>44317</v>
      </c>
      <c r="F343" t="s">
        <v>135</v>
      </c>
      <c r="G343">
        <v>0</v>
      </c>
      <c r="H343">
        <v>0</v>
      </c>
      <c r="I343">
        <f t="shared" si="15"/>
        <v>977080.5</v>
      </c>
      <c r="J343" s="3">
        <f>IFERROR(VLOOKUP(A343,工作表2!$B$1:$C$12,2,TRUE),0)</f>
        <v>4.5999999999999999E-2</v>
      </c>
      <c r="K343" s="3">
        <f>IFERROR(VLOOKUP(I343,工作表2!$B$1:$C$12,2,TRUE),0)</f>
        <v>4.5999999999999999E-2</v>
      </c>
      <c r="L343">
        <f t="shared" si="16"/>
        <v>0</v>
      </c>
      <c r="M343">
        <f t="shared" si="17"/>
        <v>0</v>
      </c>
    </row>
    <row r="344" spans="1:13" x14ac:dyDescent="0.25">
      <c r="A344">
        <v>595843.4</v>
      </c>
      <c r="B344">
        <v>9.1999999999999993</v>
      </c>
      <c r="C344">
        <v>85681</v>
      </c>
      <c r="D344" t="s">
        <v>109</v>
      </c>
      <c r="E344" s="1">
        <v>44378</v>
      </c>
      <c r="F344" t="s">
        <v>135</v>
      </c>
      <c r="G344">
        <v>0</v>
      </c>
      <c r="H344">
        <v>0</v>
      </c>
      <c r="I344">
        <f t="shared" si="15"/>
        <v>595843.4</v>
      </c>
      <c r="J344" s="3">
        <f>IFERROR(VLOOKUP(A344,工作表2!$B$1:$C$12,2,TRUE),0)</f>
        <v>2.5000000000000001E-2</v>
      </c>
      <c r="K344" s="3">
        <f>IFERROR(VLOOKUP(I344,工作表2!$B$1:$C$12,2,TRUE),0)</f>
        <v>2.5000000000000001E-2</v>
      </c>
      <c r="L344">
        <f t="shared" si="16"/>
        <v>0</v>
      </c>
      <c r="M344">
        <f t="shared" si="17"/>
        <v>0</v>
      </c>
    </row>
    <row r="345" spans="1:13" x14ac:dyDescent="0.25">
      <c r="A345">
        <v>271228</v>
      </c>
      <c r="B345">
        <v>3.5</v>
      </c>
      <c r="C345">
        <v>85999</v>
      </c>
      <c r="D345" t="s">
        <v>64</v>
      </c>
      <c r="E345" s="1">
        <v>44378</v>
      </c>
      <c r="F345" t="s">
        <v>136</v>
      </c>
      <c r="G345">
        <v>0</v>
      </c>
      <c r="H345">
        <v>0</v>
      </c>
      <c r="I345">
        <f t="shared" si="15"/>
        <v>271228</v>
      </c>
      <c r="J345" s="3">
        <f>IFERROR(VLOOKUP(A345,工作表2!$B$1:$C$12,2,TRUE),0)</f>
        <v>0</v>
      </c>
      <c r="K345" s="3">
        <f>IFERROR(VLOOKUP(I345,工作表2!$B$1:$C$12,2,TRUE),0)</f>
        <v>0</v>
      </c>
      <c r="L345">
        <f t="shared" si="16"/>
        <v>0</v>
      </c>
      <c r="M345">
        <f t="shared" si="17"/>
        <v>0</v>
      </c>
    </row>
    <row r="346" spans="1:13" x14ac:dyDescent="0.25">
      <c r="A346">
        <v>798417</v>
      </c>
      <c r="B346">
        <v>12</v>
      </c>
      <c r="C346">
        <v>86087</v>
      </c>
      <c r="D346" t="s">
        <v>17</v>
      </c>
      <c r="E346" s="1">
        <v>44378</v>
      </c>
      <c r="F346" t="s">
        <v>137</v>
      </c>
      <c r="G346">
        <v>0</v>
      </c>
      <c r="H346">
        <v>0</v>
      </c>
      <c r="I346">
        <f t="shared" si="15"/>
        <v>798417</v>
      </c>
      <c r="J346" s="3">
        <f>IFERROR(VLOOKUP(A346,工作表2!$B$1:$C$12,2,TRUE),0)</f>
        <v>3.5000000000000003E-2</v>
      </c>
      <c r="K346" s="3">
        <f>IFERROR(VLOOKUP(I346,工作表2!$B$1:$C$12,2,TRUE),0)</f>
        <v>3.5000000000000003E-2</v>
      </c>
      <c r="L346">
        <f t="shared" si="16"/>
        <v>0</v>
      </c>
      <c r="M346">
        <f t="shared" si="17"/>
        <v>0</v>
      </c>
    </row>
    <row r="347" spans="1:13" x14ac:dyDescent="0.25">
      <c r="A347">
        <v>228918</v>
      </c>
      <c r="B347">
        <v>4.55</v>
      </c>
      <c r="C347">
        <v>86178</v>
      </c>
      <c r="D347" t="s">
        <v>15</v>
      </c>
      <c r="E347" s="1">
        <v>44348</v>
      </c>
      <c r="F347" t="s">
        <v>138</v>
      </c>
      <c r="G347">
        <v>0</v>
      </c>
      <c r="H347">
        <v>0</v>
      </c>
      <c r="I347">
        <f t="shared" si="15"/>
        <v>228918</v>
      </c>
      <c r="J347" s="3">
        <f>IFERROR(VLOOKUP(A347,工作表2!$B$1:$C$12,2,TRUE),0)</f>
        <v>0</v>
      </c>
      <c r="K347" s="3">
        <f>IFERROR(VLOOKUP(I347,工作表2!$B$1:$C$12,2,TRUE),0)</f>
        <v>0</v>
      </c>
      <c r="L347">
        <f t="shared" si="16"/>
        <v>0</v>
      </c>
      <c r="M347">
        <f t="shared" si="17"/>
        <v>0</v>
      </c>
    </row>
    <row r="348" spans="1:13" x14ac:dyDescent="0.25">
      <c r="A348">
        <v>277582</v>
      </c>
      <c r="B348">
        <v>5</v>
      </c>
      <c r="C348">
        <v>86178</v>
      </c>
      <c r="D348" t="s">
        <v>15</v>
      </c>
      <c r="E348" s="1">
        <v>44378</v>
      </c>
      <c r="F348" t="s">
        <v>138</v>
      </c>
      <c r="G348">
        <v>0</v>
      </c>
      <c r="H348">
        <v>0</v>
      </c>
      <c r="I348">
        <f t="shared" si="15"/>
        <v>277582</v>
      </c>
      <c r="J348" s="3">
        <f>IFERROR(VLOOKUP(A348,工作表2!$B$1:$C$12,2,TRUE),0)</f>
        <v>0</v>
      </c>
      <c r="K348" s="3">
        <f>IFERROR(VLOOKUP(I348,工作表2!$B$1:$C$12,2,TRUE),0)</f>
        <v>0</v>
      </c>
      <c r="L348">
        <f t="shared" si="16"/>
        <v>0</v>
      </c>
      <c r="M348">
        <f t="shared" si="17"/>
        <v>0</v>
      </c>
    </row>
    <row r="349" spans="1:13" x14ac:dyDescent="0.25">
      <c r="A349">
        <v>218754.6</v>
      </c>
      <c r="B349">
        <v>3.3</v>
      </c>
      <c r="C349">
        <v>86179</v>
      </c>
      <c r="D349" t="s">
        <v>35</v>
      </c>
      <c r="E349" s="1">
        <v>44256</v>
      </c>
      <c r="F349" t="s">
        <v>139</v>
      </c>
      <c r="G349">
        <v>133000</v>
      </c>
      <c r="H349">
        <v>2</v>
      </c>
      <c r="I349">
        <f t="shared" si="15"/>
        <v>85754.6</v>
      </c>
      <c r="J349" s="3">
        <f>IFERROR(VLOOKUP(A349,工作表2!$B$1:$C$12,2,TRUE),0)</f>
        <v>0</v>
      </c>
      <c r="K349" s="3">
        <f>IFERROR(VLOOKUP(I349,工作表2!$B$1:$C$12,2,TRUE),0)</f>
        <v>0</v>
      </c>
      <c r="L349">
        <f t="shared" si="16"/>
        <v>0</v>
      </c>
      <c r="M349">
        <f t="shared" si="17"/>
        <v>0</v>
      </c>
    </row>
    <row r="350" spans="1:13" x14ac:dyDescent="0.25">
      <c r="A350">
        <v>241474</v>
      </c>
      <c r="B350">
        <v>4.8</v>
      </c>
      <c r="C350">
        <v>86179</v>
      </c>
      <c r="D350" t="s">
        <v>35</v>
      </c>
      <c r="E350" s="1">
        <v>44287</v>
      </c>
      <c r="F350" t="s">
        <v>139</v>
      </c>
      <c r="G350">
        <v>106300</v>
      </c>
      <c r="H350">
        <v>2</v>
      </c>
      <c r="I350">
        <f t="shared" si="15"/>
        <v>135174</v>
      </c>
      <c r="J350" s="3">
        <f>IFERROR(VLOOKUP(A350,工作表2!$B$1:$C$12,2,TRUE),0)</f>
        <v>0</v>
      </c>
      <c r="K350" s="3">
        <f>IFERROR(VLOOKUP(I350,工作表2!$B$1:$C$12,2,TRUE),0)</f>
        <v>0</v>
      </c>
      <c r="L350">
        <f t="shared" si="16"/>
        <v>0</v>
      </c>
      <c r="M350">
        <f t="shared" si="17"/>
        <v>0</v>
      </c>
    </row>
    <row r="351" spans="1:13" x14ac:dyDescent="0.25">
      <c r="A351">
        <v>437959</v>
      </c>
      <c r="B351">
        <v>8.1999999999999993</v>
      </c>
      <c r="C351">
        <v>86179</v>
      </c>
      <c r="D351" t="s">
        <v>35</v>
      </c>
      <c r="E351" s="1">
        <v>44317</v>
      </c>
      <c r="F351" t="s">
        <v>139</v>
      </c>
      <c r="G351">
        <v>189500</v>
      </c>
      <c r="H351">
        <v>3</v>
      </c>
      <c r="I351">
        <f t="shared" si="15"/>
        <v>248459</v>
      </c>
      <c r="J351" s="3">
        <f>IFERROR(VLOOKUP(A351,工作表2!$B$1:$C$12,2,TRUE),0)</f>
        <v>1.7999999999999999E-2</v>
      </c>
      <c r="K351" s="3">
        <f>IFERROR(VLOOKUP(I351,工作表2!$B$1:$C$12,2,TRUE),0)</f>
        <v>0</v>
      </c>
      <c r="L351">
        <f t="shared" si="16"/>
        <v>4472.2619999999997</v>
      </c>
      <c r="M351">
        <f t="shared" si="17"/>
        <v>3410.9999999999995</v>
      </c>
    </row>
    <row r="352" spans="1:13" x14ac:dyDescent="0.25">
      <c r="A352">
        <v>330778.8</v>
      </c>
      <c r="B352">
        <v>4.95</v>
      </c>
      <c r="C352">
        <v>86179</v>
      </c>
      <c r="D352" t="s">
        <v>35</v>
      </c>
      <c r="E352" s="1">
        <v>44348</v>
      </c>
      <c r="F352" t="s">
        <v>139</v>
      </c>
      <c r="G352">
        <v>108540</v>
      </c>
      <c r="H352">
        <v>1.5</v>
      </c>
      <c r="I352">
        <f t="shared" si="15"/>
        <v>222238.8</v>
      </c>
      <c r="J352" s="3">
        <f>IFERROR(VLOOKUP(A352,工作表2!$B$1:$C$12,2,TRUE),0)</f>
        <v>1.4E-2</v>
      </c>
      <c r="K352" s="3">
        <f>IFERROR(VLOOKUP(I352,工作表2!$B$1:$C$12,2,TRUE),0)</f>
        <v>0</v>
      </c>
      <c r="L352">
        <f t="shared" si="16"/>
        <v>3111.3431999999998</v>
      </c>
      <c r="M352">
        <f t="shared" si="17"/>
        <v>1519.56</v>
      </c>
    </row>
    <row r="353" spans="1:13" x14ac:dyDescent="0.25">
      <c r="A353">
        <v>338673.6</v>
      </c>
      <c r="B353">
        <v>5.25</v>
      </c>
      <c r="C353">
        <v>86179</v>
      </c>
      <c r="D353" t="s">
        <v>35</v>
      </c>
      <c r="E353" s="1">
        <v>44378</v>
      </c>
      <c r="F353" t="s">
        <v>139</v>
      </c>
      <c r="G353">
        <v>181350</v>
      </c>
      <c r="H353">
        <v>3</v>
      </c>
      <c r="I353">
        <f t="shared" si="15"/>
        <v>157323.59999999998</v>
      </c>
      <c r="J353" s="3">
        <f>IFERROR(VLOOKUP(A353,工作表2!$B$1:$C$12,2,TRUE),0)</f>
        <v>1.4E-2</v>
      </c>
      <c r="K353" s="3">
        <f>IFERROR(VLOOKUP(I353,工作表2!$B$1:$C$12,2,TRUE),0)</f>
        <v>0</v>
      </c>
      <c r="L353">
        <f t="shared" si="16"/>
        <v>2202.5303999999996</v>
      </c>
      <c r="M353">
        <f t="shared" si="17"/>
        <v>2538.9</v>
      </c>
    </row>
    <row r="354" spans="1:13" x14ac:dyDescent="0.25">
      <c r="A354">
        <v>241628.79999999999</v>
      </c>
      <c r="B354">
        <v>3.55</v>
      </c>
      <c r="C354">
        <v>86214</v>
      </c>
      <c r="D354" t="s">
        <v>35</v>
      </c>
      <c r="E354" s="1">
        <v>44317</v>
      </c>
      <c r="F354" t="s">
        <v>140</v>
      </c>
      <c r="G354">
        <v>62500</v>
      </c>
      <c r="H354">
        <v>1</v>
      </c>
      <c r="I354">
        <f t="shared" si="15"/>
        <v>179128.8</v>
      </c>
      <c r="J354" s="3">
        <f>IFERROR(VLOOKUP(A354,工作表2!$B$1:$C$12,2,TRUE),0)</f>
        <v>0</v>
      </c>
      <c r="K354" s="3">
        <f>IFERROR(VLOOKUP(I354,工作表2!$B$1:$C$12,2,TRUE),0)</f>
        <v>0</v>
      </c>
      <c r="L354">
        <f t="shared" si="16"/>
        <v>0</v>
      </c>
      <c r="M354">
        <f t="shared" si="17"/>
        <v>0</v>
      </c>
    </row>
    <row r="355" spans="1:13" x14ac:dyDescent="0.25">
      <c r="A355">
        <v>248844</v>
      </c>
      <c r="B355">
        <v>4.4000000000000004</v>
      </c>
      <c r="C355">
        <v>86214</v>
      </c>
      <c r="D355" t="s">
        <v>35</v>
      </c>
      <c r="E355" s="1">
        <v>44348</v>
      </c>
      <c r="F355" t="s">
        <v>140</v>
      </c>
      <c r="G355">
        <v>0</v>
      </c>
      <c r="H355">
        <v>0</v>
      </c>
      <c r="I355">
        <f t="shared" si="15"/>
        <v>248844</v>
      </c>
      <c r="J355" s="3">
        <f>IFERROR(VLOOKUP(A355,工作表2!$B$1:$C$12,2,TRUE),0)</f>
        <v>0</v>
      </c>
      <c r="K355" s="3">
        <f>IFERROR(VLOOKUP(I355,工作表2!$B$1:$C$12,2,TRUE),0)</f>
        <v>0</v>
      </c>
      <c r="L355">
        <f t="shared" si="16"/>
        <v>0</v>
      </c>
      <c r="M355">
        <f t="shared" si="17"/>
        <v>0</v>
      </c>
    </row>
    <row r="356" spans="1:13" x14ac:dyDescent="0.25">
      <c r="A356">
        <v>273019.5</v>
      </c>
      <c r="B356">
        <v>5.7</v>
      </c>
      <c r="C356">
        <v>86214</v>
      </c>
      <c r="D356" t="s">
        <v>35</v>
      </c>
      <c r="E356" s="1">
        <v>44378</v>
      </c>
      <c r="F356" t="s">
        <v>140</v>
      </c>
      <c r="G356">
        <v>0</v>
      </c>
      <c r="H356">
        <v>0</v>
      </c>
      <c r="I356">
        <f t="shared" si="15"/>
        <v>273019.5</v>
      </c>
      <c r="J356" s="3">
        <f>IFERROR(VLOOKUP(A356,工作表2!$B$1:$C$12,2,TRUE),0)</f>
        <v>0</v>
      </c>
      <c r="K356" s="3">
        <f>IFERROR(VLOOKUP(I356,工作表2!$B$1:$C$12,2,TRUE),0)</f>
        <v>0</v>
      </c>
      <c r="L356">
        <f t="shared" si="16"/>
        <v>0</v>
      </c>
      <c r="M356">
        <f t="shared" si="17"/>
        <v>0</v>
      </c>
    </row>
    <row r="357" spans="1:13" x14ac:dyDescent="0.25">
      <c r="A357">
        <v>299789</v>
      </c>
      <c r="B357">
        <v>4.95</v>
      </c>
      <c r="C357">
        <v>86326</v>
      </c>
      <c r="D357" t="s">
        <v>101</v>
      </c>
      <c r="E357" s="1">
        <v>44256</v>
      </c>
      <c r="F357" t="s">
        <v>141</v>
      </c>
      <c r="G357">
        <v>0</v>
      </c>
      <c r="H357">
        <v>0</v>
      </c>
      <c r="I357">
        <f t="shared" si="15"/>
        <v>299789</v>
      </c>
      <c r="J357" s="3">
        <f>IFERROR(VLOOKUP(A357,工作表2!$B$1:$C$12,2,TRUE),0)</f>
        <v>0</v>
      </c>
      <c r="K357" s="3">
        <f>IFERROR(VLOOKUP(I357,工作表2!$B$1:$C$12,2,TRUE),0)</f>
        <v>0</v>
      </c>
      <c r="L357">
        <f t="shared" si="16"/>
        <v>0</v>
      </c>
      <c r="M357">
        <f t="shared" si="17"/>
        <v>0</v>
      </c>
    </row>
    <row r="358" spans="1:13" x14ac:dyDescent="0.25">
      <c r="A358">
        <v>846949.4</v>
      </c>
      <c r="B358">
        <v>13.15</v>
      </c>
      <c r="C358">
        <v>86326</v>
      </c>
      <c r="D358" t="s">
        <v>101</v>
      </c>
      <c r="E358" s="1">
        <v>44287</v>
      </c>
      <c r="F358" t="s">
        <v>141</v>
      </c>
      <c r="G358">
        <v>44800</v>
      </c>
      <c r="H358">
        <v>1</v>
      </c>
      <c r="I358">
        <f t="shared" si="15"/>
        <v>802149.4</v>
      </c>
      <c r="J358" s="3">
        <f>IFERROR(VLOOKUP(A358,工作表2!$B$1:$C$12,2,TRUE),0)</f>
        <v>0.04</v>
      </c>
      <c r="K358" s="3">
        <f>IFERROR(VLOOKUP(I358,工作表2!$B$1:$C$12,2,TRUE),0)</f>
        <v>0.04</v>
      </c>
      <c r="L358">
        <f t="shared" si="16"/>
        <v>0</v>
      </c>
      <c r="M358">
        <f t="shared" si="17"/>
        <v>1792</v>
      </c>
    </row>
    <row r="359" spans="1:13" x14ac:dyDescent="0.25">
      <c r="A359">
        <v>1125321.8</v>
      </c>
      <c r="B359">
        <v>17.600000000000001</v>
      </c>
      <c r="C359">
        <v>86326</v>
      </c>
      <c r="D359" t="s">
        <v>101</v>
      </c>
      <c r="E359" s="1">
        <v>44317</v>
      </c>
      <c r="F359" t="s">
        <v>141</v>
      </c>
      <c r="G359">
        <v>69000</v>
      </c>
      <c r="H359">
        <v>1</v>
      </c>
      <c r="I359">
        <f t="shared" si="15"/>
        <v>1056321.8</v>
      </c>
      <c r="J359" s="3">
        <f>IFERROR(VLOOKUP(A359,工作表2!$B$1:$C$12,2,TRUE),0)</f>
        <v>0.06</v>
      </c>
      <c r="K359" s="3">
        <f>IFERROR(VLOOKUP(I359,工作表2!$B$1:$C$12,2,TRUE),0)</f>
        <v>5.3999999999999999E-2</v>
      </c>
      <c r="L359">
        <f t="shared" si="16"/>
        <v>6337.9307999999983</v>
      </c>
      <c r="M359">
        <f t="shared" si="17"/>
        <v>4140</v>
      </c>
    </row>
    <row r="360" spans="1:13" x14ac:dyDescent="0.25">
      <c r="A360">
        <v>766076.8</v>
      </c>
      <c r="B360">
        <v>12.4</v>
      </c>
      <c r="C360">
        <v>86326</v>
      </c>
      <c r="D360" t="s">
        <v>101</v>
      </c>
      <c r="E360" s="1">
        <v>44348</v>
      </c>
      <c r="F360" t="s">
        <v>141</v>
      </c>
      <c r="G360">
        <v>56900</v>
      </c>
      <c r="H360">
        <v>1</v>
      </c>
      <c r="I360">
        <f t="shared" si="15"/>
        <v>709176.8</v>
      </c>
      <c r="J360" s="3">
        <f>IFERROR(VLOOKUP(A360,工作表2!$B$1:$C$12,2,TRUE),0)</f>
        <v>3.5000000000000003E-2</v>
      </c>
      <c r="K360" s="3">
        <f>IFERROR(VLOOKUP(I360,工作表2!$B$1:$C$12,2,TRUE),0)</f>
        <v>3.5000000000000003E-2</v>
      </c>
      <c r="L360">
        <f t="shared" si="16"/>
        <v>0</v>
      </c>
      <c r="M360">
        <f t="shared" si="17"/>
        <v>1991.5000000000002</v>
      </c>
    </row>
    <row r="361" spans="1:13" x14ac:dyDescent="0.25">
      <c r="A361">
        <v>1331406.5</v>
      </c>
      <c r="B361">
        <v>22.35</v>
      </c>
      <c r="C361">
        <v>86326</v>
      </c>
      <c r="D361" t="s">
        <v>101</v>
      </c>
      <c r="E361" s="1">
        <v>44378</v>
      </c>
      <c r="F361" t="s">
        <v>141</v>
      </c>
      <c r="G361">
        <v>38470</v>
      </c>
      <c r="H361">
        <v>0.5</v>
      </c>
      <c r="I361">
        <f t="shared" si="15"/>
        <v>1292936.5</v>
      </c>
      <c r="J361" s="3">
        <f>IFERROR(VLOOKUP(A361,工作表2!$B$1:$C$12,2,TRUE),0)</f>
        <v>7.1999999999999995E-2</v>
      </c>
      <c r="K361" s="3">
        <f>IFERROR(VLOOKUP(I361,工作表2!$B$1:$C$12,2,TRUE),0)</f>
        <v>6.6000000000000003E-2</v>
      </c>
      <c r="L361">
        <f t="shared" si="16"/>
        <v>7757.6189999999888</v>
      </c>
      <c r="M361">
        <f t="shared" si="17"/>
        <v>2769.8399999999997</v>
      </c>
    </row>
    <row r="362" spans="1:13" x14ac:dyDescent="0.25">
      <c r="A362">
        <v>121298.4</v>
      </c>
      <c r="B362">
        <v>1.8</v>
      </c>
      <c r="C362">
        <v>86562</v>
      </c>
      <c r="D362" t="s">
        <v>15</v>
      </c>
      <c r="E362" s="1">
        <v>44317</v>
      </c>
      <c r="F362" t="s">
        <v>142</v>
      </c>
      <c r="G362">
        <v>0</v>
      </c>
      <c r="H362">
        <v>0</v>
      </c>
      <c r="I362">
        <f t="shared" si="15"/>
        <v>121298.4</v>
      </c>
      <c r="J362" s="3">
        <f>IFERROR(VLOOKUP(A362,工作表2!$B$1:$C$12,2,TRUE),0)</f>
        <v>0</v>
      </c>
      <c r="K362" s="3">
        <f>IFERROR(VLOOKUP(I362,工作表2!$B$1:$C$12,2,TRUE),0)</f>
        <v>0</v>
      </c>
      <c r="L362">
        <f t="shared" si="16"/>
        <v>0</v>
      </c>
      <c r="M362">
        <f t="shared" si="17"/>
        <v>0</v>
      </c>
    </row>
    <row r="363" spans="1:13" x14ac:dyDescent="0.25">
      <c r="A363">
        <v>293600</v>
      </c>
      <c r="B363">
        <v>4.75</v>
      </c>
      <c r="C363">
        <v>86637</v>
      </c>
      <c r="D363" t="s">
        <v>30</v>
      </c>
      <c r="E363" s="1">
        <v>44317</v>
      </c>
      <c r="F363" t="s">
        <v>143</v>
      </c>
      <c r="G363">
        <v>0</v>
      </c>
      <c r="H363">
        <v>0</v>
      </c>
      <c r="I363">
        <f t="shared" si="15"/>
        <v>293600</v>
      </c>
      <c r="J363" s="3">
        <f>IFERROR(VLOOKUP(A363,工作表2!$B$1:$C$12,2,TRUE),0)</f>
        <v>0</v>
      </c>
      <c r="K363" s="3">
        <f>IFERROR(VLOOKUP(I363,工作表2!$B$1:$C$12,2,TRUE),0)</f>
        <v>0</v>
      </c>
      <c r="L363">
        <f t="shared" si="16"/>
        <v>0</v>
      </c>
      <c r="M363">
        <f t="shared" si="17"/>
        <v>0</v>
      </c>
    </row>
    <row r="364" spans="1:13" x14ac:dyDescent="0.25">
      <c r="A364">
        <v>859527</v>
      </c>
      <c r="B364">
        <v>12.05</v>
      </c>
      <c r="C364">
        <v>86637</v>
      </c>
      <c r="D364" t="s">
        <v>30</v>
      </c>
      <c r="E364" s="1">
        <v>44348</v>
      </c>
      <c r="F364" t="s">
        <v>143</v>
      </c>
      <c r="G364">
        <v>0</v>
      </c>
      <c r="H364">
        <v>0</v>
      </c>
      <c r="I364">
        <f t="shared" si="15"/>
        <v>859527</v>
      </c>
      <c r="J364" s="3">
        <f>IFERROR(VLOOKUP(A364,工作表2!$B$1:$C$12,2,TRUE),0)</f>
        <v>0.04</v>
      </c>
      <c r="K364" s="3">
        <f>IFERROR(VLOOKUP(I364,工作表2!$B$1:$C$12,2,TRUE),0)</f>
        <v>0.04</v>
      </c>
      <c r="L364">
        <f t="shared" si="16"/>
        <v>0</v>
      </c>
      <c r="M364">
        <f t="shared" si="17"/>
        <v>0</v>
      </c>
    </row>
    <row r="365" spans="1:13" x14ac:dyDescent="0.25">
      <c r="A365">
        <v>910025</v>
      </c>
      <c r="B365">
        <v>13.8</v>
      </c>
      <c r="C365">
        <v>86637</v>
      </c>
      <c r="D365" t="s">
        <v>30</v>
      </c>
      <c r="E365" s="1">
        <v>44378</v>
      </c>
      <c r="F365" t="s">
        <v>143</v>
      </c>
      <c r="G365">
        <v>81440</v>
      </c>
      <c r="H365">
        <v>1</v>
      </c>
      <c r="I365">
        <f t="shared" si="15"/>
        <v>828585</v>
      </c>
      <c r="J365" s="3">
        <f>IFERROR(VLOOKUP(A365,工作表2!$B$1:$C$12,2,TRUE),0)</f>
        <v>4.5999999999999999E-2</v>
      </c>
      <c r="K365" s="3">
        <f>IFERROR(VLOOKUP(I365,工作表2!$B$1:$C$12,2,TRUE),0)</f>
        <v>0.04</v>
      </c>
      <c r="L365">
        <f t="shared" si="16"/>
        <v>4971.5099999999984</v>
      </c>
      <c r="M365">
        <f t="shared" si="17"/>
        <v>3746.24</v>
      </c>
    </row>
    <row r="366" spans="1:13" x14ac:dyDescent="0.25">
      <c r="A366">
        <v>188600</v>
      </c>
      <c r="B366">
        <v>2</v>
      </c>
      <c r="C366">
        <v>86847</v>
      </c>
      <c r="D366" t="s">
        <v>30</v>
      </c>
      <c r="E366" s="1">
        <v>44287</v>
      </c>
      <c r="F366" t="s">
        <v>144</v>
      </c>
      <c r="G366">
        <v>0</v>
      </c>
      <c r="H366">
        <v>0</v>
      </c>
      <c r="I366">
        <f t="shared" si="15"/>
        <v>188600</v>
      </c>
      <c r="J366" s="3">
        <f>IFERROR(VLOOKUP(A366,工作表2!$B$1:$C$12,2,TRUE),0)</f>
        <v>0</v>
      </c>
      <c r="K366" s="3">
        <f>IFERROR(VLOOKUP(I366,工作表2!$B$1:$C$12,2,TRUE),0)</f>
        <v>0</v>
      </c>
      <c r="L366">
        <f t="shared" si="16"/>
        <v>0</v>
      </c>
      <c r="M366">
        <f t="shared" si="17"/>
        <v>0</v>
      </c>
    </row>
    <row r="367" spans="1:13" x14ac:dyDescent="0.25">
      <c r="A367">
        <v>557314</v>
      </c>
      <c r="B367">
        <v>6.5</v>
      </c>
      <c r="C367">
        <v>86904</v>
      </c>
      <c r="D367" t="s">
        <v>10</v>
      </c>
      <c r="E367" s="1">
        <v>44256</v>
      </c>
      <c r="F367" t="s">
        <v>145</v>
      </c>
      <c r="G367">
        <v>0</v>
      </c>
      <c r="H367">
        <v>0</v>
      </c>
      <c r="I367">
        <f t="shared" si="15"/>
        <v>557314</v>
      </c>
      <c r="J367" s="3">
        <f>IFERROR(VLOOKUP(A367,工作表2!$B$1:$C$12,2,TRUE),0)</f>
        <v>2.5000000000000001E-2</v>
      </c>
      <c r="K367" s="3">
        <f>IFERROR(VLOOKUP(I367,工作表2!$B$1:$C$12,2,TRUE),0)</f>
        <v>2.5000000000000001E-2</v>
      </c>
      <c r="L367">
        <f t="shared" si="16"/>
        <v>0</v>
      </c>
      <c r="M367">
        <f t="shared" si="17"/>
        <v>0</v>
      </c>
    </row>
    <row r="368" spans="1:13" x14ac:dyDescent="0.25">
      <c r="A368">
        <v>610252</v>
      </c>
      <c r="B368">
        <v>8</v>
      </c>
      <c r="C368">
        <v>86904</v>
      </c>
      <c r="D368" t="s">
        <v>10</v>
      </c>
      <c r="E368" s="1">
        <v>44287</v>
      </c>
      <c r="F368" t="s">
        <v>145</v>
      </c>
      <c r="G368">
        <v>0</v>
      </c>
      <c r="H368">
        <v>0</v>
      </c>
      <c r="I368">
        <f t="shared" si="15"/>
        <v>610252</v>
      </c>
      <c r="J368" s="3">
        <f>IFERROR(VLOOKUP(A368,工作表2!$B$1:$C$12,2,TRUE),0)</f>
        <v>0.03</v>
      </c>
      <c r="K368" s="3">
        <f>IFERROR(VLOOKUP(I368,工作表2!$B$1:$C$12,2,TRUE),0)</f>
        <v>0.03</v>
      </c>
      <c r="L368">
        <f t="shared" si="16"/>
        <v>0</v>
      </c>
      <c r="M368">
        <f t="shared" si="17"/>
        <v>0</v>
      </c>
    </row>
    <row r="369" spans="1:13" x14ac:dyDescent="0.25">
      <c r="A369">
        <v>1183875</v>
      </c>
      <c r="B369">
        <v>16</v>
      </c>
      <c r="C369">
        <v>86904</v>
      </c>
      <c r="D369" t="s">
        <v>10</v>
      </c>
      <c r="E369" s="1">
        <v>44348</v>
      </c>
      <c r="F369" t="s">
        <v>145</v>
      </c>
      <c r="G369">
        <v>0</v>
      </c>
      <c r="H369">
        <v>0</v>
      </c>
      <c r="I369">
        <f t="shared" si="15"/>
        <v>1183875</v>
      </c>
      <c r="J369" s="3">
        <f>IFERROR(VLOOKUP(A369,工作表2!$B$1:$C$12,2,TRUE),0)</f>
        <v>0.06</v>
      </c>
      <c r="K369" s="3">
        <f>IFERROR(VLOOKUP(I369,工作表2!$B$1:$C$12,2,TRUE),0)</f>
        <v>0.06</v>
      </c>
      <c r="L369">
        <f t="shared" si="16"/>
        <v>0</v>
      </c>
      <c r="M369">
        <f t="shared" si="17"/>
        <v>0</v>
      </c>
    </row>
    <row r="370" spans="1:13" x14ac:dyDescent="0.25">
      <c r="A370">
        <v>793295.5</v>
      </c>
      <c r="B370">
        <v>9.9</v>
      </c>
      <c r="C370">
        <v>86904</v>
      </c>
      <c r="D370" t="s">
        <v>10</v>
      </c>
      <c r="E370" s="1">
        <v>44378</v>
      </c>
      <c r="F370" t="s">
        <v>145</v>
      </c>
      <c r="G370">
        <v>0</v>
      </c>
      <c r="H370">
        <v>0</v>
      </c>
      <c r="I370">
        <f t="shared" si="15"/>
        <v>793295.5</v>
      </c>
      <c r="J370" s="3">
        <f>IFERROR(VLOOKUP(A370,工作表2!$B$1:$C$12,2,TRUE),0)</f>
        <v>3.5000000000000003E-2</v>
      </c>
      <c r="K370" s="3">
        <f>IFERROR(VLOOKUP(I370,工作表2!$B$1:$C$12,2,TRUE),0)</f>
        <v>3.5000000000000003E-2</v>
      </c>
      <c r="L370">
        <f t="shared" si="16"/>
        <v>0</v>
      </c>
      <c r="M370">
        <f t="shared" si="17"/>
        <v>0</v>
      </c>
    </row>
    <row r="371" spans="1:13" x14ac:dyDescent="0.25">
      <c r="A371">
        <v>197448</v>
      </c>
      <c r="B371">
        <v>2.5</v>
      </c>
      <c r="C371">
        <v>86945</v>
      </c>
      <c r="D371" t="s">
        <v>50</v>
      </c>
      <c r="E371" s="1">
        <v>44317</v>
      </c>
      <c r="F371" t="s">
        <v>146</v>
      </c>
      <c r="G371">
        <v>25280</v>
      </c>
      <c r="H371">
        <v>0.4</v>
      </c>
      <c r="I371">
        <f t="shared" si="15"/>
        <v>172168</v>
      </c>
      <c r="J371" s="3">
        <f>IFERROR(VLOOKUP(A371,工作表2!$B$1:$C$12,2,TRUE),0)</f>
        <v>0</v>
      </c>
      <c r="K371" s="3">
        <f>IFERROR(VLOOKUP(I371,工作表2!$B$1:$C$12,2,TRUE),0)</f>
        <v>0</v>
      </c>
      <c r="L371">
        <f t="shared" si="16"/>
        <v>0</v>
      </c>
      <c r="M371">
        <f t="shared" si="17"/>
        <v>0</v>
      </c>
    </row>
    <row r="372" spans="1:13" x14ac:dyDescent="0.25">
      <c r="A372">
        <v>228008</v>
      </c>
      <c r="B372">
        <v>3</v>
      </c>
      <c r="C372">
        <v>87175</v>
      </c>
      <c r="D372" t="s">
        <v>35</v>
      </c>
      <c r="E372" s="1">
        <v>44256</v>
      </c>
      <c r="F372" t="s">
        <v>147</v>
      </c>
      <c r="G372">
        <v>0</v>
      </c>
      <c r="H372">
        <v>0</v>
      </c>
      <c r="I372">
        <f t="shared" si="15"/>
        <v>228008</v>
      </c>
      <c r="J372" s="3">
        <f>IFERROR(VLOOKUP(A372,工作表2!$B$1:$C$12,2,TRUE),0)</f>
        <v>0</v>
      </c>
      <c r="K372" s="3">
        <f>IFERROR(VLOOKUP(I372,工作表2!$B$1:$C$12,2,TRUE),0)</f>
        <v>0</v>
      </c>
      <c r="L372">
        <f t="shared" si="16"/>
        <v>0</v>
      </c>
      <c r="M372">
        <f t="shared" si="17"/>
        <v>0</v>
      </c>
    </row>
    <row r="373" spans="1:13" x14ac:dyDescent="0.25">
      <c r="A373">
        <v>0</v>
      </c>
      <c r="B373">
        <v>0</v>
      </c>
      <c r="C373">
        <v>87180</v>
      </c>
      <c r="D373" t="s">
        <v>35</v>
      </c>
      <c r="E373" s="1">
        <v>44287</v>
      </c>
      <c r="F373" t="s">
        <v>148</v>
      </c>
      <c r="G373">
        <v>0</v>
      </c>
      <c r="H373">
        <v>0</v>
      </c>
      <c r="I373">
        <f t="shared" si="15"/>
        <v>0</v>
      </c>
      <c r="J373" s="3">
        <f>IFERROR(VLOOKUP(A373,工作表2!$B$1:$C$12,2,TRUE),0)</f>
        <v>0</v>
      </c>
      <c r="K373" s="3">
        <f>IFERROR(VLOOKUP(I373,工作表2!$B$1:$C$12,2,TRUE),0)</f>
        <v>0</v>
      </c>
      <c r="L373">
        <f t="shared" si="16"/>
        <v>0</v>
      </c>
      <c r="M373">
        <f t="shared" si="17"/>
        <v>0</v>
      </c>
    </row>
    <row r="374" spans="1:13" x14ac:dyDescent="0.25">
      <c r="A374">
        <v>342772</v>
      </c>
      <c r="B374">
        <v>5.75</v>
      </c>
      <c r="C374">
        <v>87180</v>
      </c>
      <c r="D374" t="s">
        <v>35</v>
      </c>
      <c r="E374" s="1">
        <v>44348</v>
      </c>
      <c r="F374" t="s">
        <v>148</v>
      </c>
      <c r="G374">
        <v>0</v>
      </c>
      <c r="H374">
        <v>0</v>
      </c>
      <c r="I374">
        <f t="shared" si="15"/>
        <v>342772</v>
      </c>
      <c r="J374" s="3">
        <f>IFERROR(VLOOKUP(A374,工作表2!$B$1:$C$12,2,TRUE),0)</f>
        <v>1.4E-2</v>
      </c>
      <c r="K374" s="3">
        <f>IFERROR(VLOOKUP(I374,工作表2!$B$1:$C$12,2,TRUE),0)</f>
        <v>1.4E-2</v>
      </c>
      <c r="L374">
        <f t="shared" si="16"/>
        <v>0</v>
      </c>
      <c r="M374">
        <f t="shared" si="17"/>
        <v>0</v>
      </c>
    </row>
    <row r="375" spans="1:13" x14ac:dyDescent="0.25">
      <c r="A375">
        <v>130310</v>
      </c>
      <c r="B375">
        <v>2.25</v>
      </c>
      <c r="C375">
        <v>87180</v>
      </c>
      <c r="D375" t="s">
        <v>35</v>
      </c>
      <c r="E375" s="1">
        <v>44378</v>
      </c>
      <c r="F375" t="s">
        <v>148</v>
      </c>
      <c r="G375">
        <v>20250</v>
      </c>
      <c r="H375">
        <v>0.5</v>
      </c>
      <c r="I375">
        <f t="shared" si="15"/>
        <v>110060</v>
      </c>
      <c r="J375" s="3">
        <f>IFERROR(VLOOKUP(A375,工作表2!$B$1:$C$12,2,TRUE),0)</f>
        <v>0</v>
      </c>
      <c r="K375" s="3">
        <f>IFERROR(VLOOKUP(I375,工作表2!$B$1:$C$12,2,TRUE),0)</f>
        <v>0</v>
      </c>
      <c r="L375">
        <f t="shared" si="16"/>
        <v>0</v>
      </c>
      <c r="M375">
        <f t="shared" si="17"/>
        <v>0</v>
      </c>
    </row>
    <row r="376" spans="1:13" x14ac:dyDescent="0.25">
      <c r="A376">
        <v>379989.2</v>
      </c>
      <c r="B376">
        <v>4.45</v>
      </c>
      <c r="C376">
        <v>87199</v>
      </c>
      <c r="D376" t="s">
        <v>101</v>
      </c>
      <c r="E376" s="1">
        <v>44287</v>
      </c>
      <c r="F376" t="s">
        <v>149</v>
      </c>
      <c r="G376">
        <v>0</v>
      </c>
      <c r="H376">
        <v>0</v>
      </c>
      <c r="I376">
        <f t="shared" si="15"/>
        <v>379989.2</v>
      </c>
      <c r="J376" s="3">
        <f>IFERROR(VLOOKUP(A376,工作表2!$B$1:$C$12,2,TRUE),0)</f>
        <v>1.4E-2</v>
      </c>
      <c r="K376" s="3">
        <f>IFERROR(VLOOKUP(I376,工作表2!$B$1:$C$12,2,TRUE),0)</f>
        <v>1.4E-2</v>
      </c>
      <c r="L376">
        <f t="shared" si="16"/>
        <v>0</v>
      </c>
      <c r="M376">
        <f t="shared" si="17"/>
        <v>0</v>
      </c>
    </row>
    <row r="377" spans="1:13" x14ac:dyDescent="0.25">
      <c r="A377">
        <v>310897.8</v>
      </c>
      <c r="B377">
        <v>4.8</v>
      </c>
      <c r="C377">
        <v>87212</v>
      </c>
      <c r="D377" t="s">
        <v>56</v>
      </c>
      <c r="E377" s="1">
        <v>44348</v>
      </c>
      <c r="F377" t="s">
        <v>150</v>
      </c>
      <c r="G377">
        <v>0</v>
      </c>
      <c r="H377">
        <v>0</v>
      </c>
      <c r="I377">
        <f t="shared" si="15"/>
        <v>310897.8</v>
      </c>
      <c r="J377" s="3">
        <f>IFERROR(VLOOKUP(A377,工作表2!$B$1:$C$12,2,TRUE),0)</f>
        <v>1.4E-2</v>
      </c>
      <c r="K377" s="3">
        <f>IFERROR(VLOOKUP(I377,工作表2!$B$1:$C$12,2,TRUE),0)</f>
        <v>1.4E-2</v>
      </c>
      <c r="L377">
        <f t="shared" si="16"/>
        <v>0</v>
      </c>
      <c r="M377">
        <f t="shared" si="17"/>
        <v>0</v>
      </c>
    </row>
    <row r="378" spans="1:13" x14ac:dyDescent="0.25">
      <c r="A378">
        <v>302076</v>
      </c>
      <c r="B378">
        <v>4.3</v>
      </c>
      <c r="C378">
        <v>87221</v>
      </c>
      <c r="D378" t="s">
        <v>25</v>
      </c>
      <c r="E378" s="1">
        <v>44378</v>
      </c>
      <c r="F378" t="s">
        <v>151</v>
      </c>
      <c r="G378">
        <v>17610</v>
      </c>
      <c r="H378">
        <v>0.3</v>
      </c>
      <c r="I378">
        <f t="shared" si="15"/>
        <v>284466</v>
      </c>
      <c r="J378" s="3">
        <f>IFERROR(VLOOKUP(A378,工作表2!$B$1:$C$12,2,TRUE),0)</f>
        <v>1.4E-2</v>
      </c>
      <c r="K378" s="3">
        <f>IFERROR(VLOOKUP(I378,工作表2!$B$1:$C$12,2,TRUE),0)</f>
        <v>0</v>
      </c>
      <c r="L378">
        <f t="shared" si="16"/>
        <v>3982.5239999999999</v>
      </c>
      <c r="M378">
        <f t="shared" si="17"/>
        <v>246.54</v>
      </c>
    </row>
    <row r="379" spans="1:13" x14ac:dyDescent="0.25">
      <c r="A379">
        <v>307598.40000000002</v>
      </c>
      <c r="B379">
        <v>5.4</v>
      </c>
      <c r="C379">
        <v>87228</v>
      </c>
      <c r="D379" t="s">
        <v>64</v>
      </c>
      <c r="E379" s="1">
        <v>44348</v>
      </c>
      <c r="F379" t="s">
        <v>152</v>
      </c>
      <c r="G379">
        <v>0</v>
      </c>
      <c r="H379">
        <v>0</v>
      </c>
      <c r="I379">
        <f t="shared" si="15"/>
        <v>307598.40000000002</v>
      </c>
      <c r="J379" s="3">
        <f>IFERROR(VLOOKUP(A379,工作表2!$B$1:$C$12,2,TRUE),0)</f>
        <v>1.4E-2</v>
      </c>
      <c r="K379" s="3">
        <f>IFERROR(VLOOKUP(I379,工作表2!$B$1:$C$12,2,TRUE),0)</f>
        <v>1.4E-2</v>
      </c>
      <c r="L379">
        <f t="shared" si="16"/>
        <v>0</v>
      </c>
      <c r="M379">
        <f t="shared" si="17"/>
        <v>0</v>
      </c>
    </row>
    <row r="380" spans="1:13" x14ac:dyDescent="0.25">
      <c r="A380">
        <v>730000</v>
      </c>
      <c r="B380">
        <v>12.5</v>
      </c>
      <c r="C380">
        <v>87229</v>
      </c>
      <c r="D380" t="s">
        <v>30</v>
      </c>
      <c r="E380" s="1">
        <v>44348</v>
      </c>
      <c r="F380" t="s">
        <v>153</v>
      </c>
      <c r="G380">
        <v>0</v>
      </c>
      <c r="H380">
        <v>0</v>
      </c>
      <c r="I380">
        <f t="shared" si="15"/>
        <v>730000</v>
      </c>
      <c r="J380" s="3">
        <f>IFERROR(VLOOKUP(A380,工作表2!$B$1:$C$12,2,TRUE),0)</f>
        <v>3.5000000000000003E-2</v>
      </c>
      <c r="K380" s="3">
        <f>IFERROR(VLOOKUP(I380,工作表2!$B$1:$C$12,2,TRUE),0)</f>
        <v>3.5000000000000003E-2</v>
      </c>
      <c r="L380">
        <f t="shared" si="16"/>
        <v>0</v>
      </c>
      <c r="M380">
        <f t="shared" si="17"/>
        <v>0</v>
      </c>
    </row>
    <row r="381" spans="1:13" x14ac:dyDescent="0.25">
      <c r="A381">
        <v>700987.9</v>
      </c>
      <c r="B381">
        <v>10.4</v>
      </c>
      <c r="C381">
        <v>87229</v>
      </c>
      <c r="D381" t="s">
        <v>30</v>
      </c>
      <c r="E381" s="1">
        <v>44378</v>
      </c>
      <c r="F381" t="s">
        <v>153</v>
      </c>
      <c r="G381">
        <v>78440</v>
      </c>
      <c r="H381">
        <v>1</v>
      </c>
      <c r="I381">
        <f t="shared" si="15"/>
        <v>622547.9</v>
      </c>
      <c r="J381" s="3">
        <f>IFERROR(VLOOKUP(A381,工作表2!$B$1:$C$12,2,TRUE),0)</f>
        <v>3.5000000000000003E-2</v>
      </c>
      <c r="K381" s="3">
        <f>IFERROR(VLOOKUP(I381,工作表2!$B$1:$C$12,2,TRUE),0)</f>
        <v>0.03</v>
      </c>
      <c r="L381">
        <f t="shared" si="16"/>
        <v>3112.7395000000029</v>
      </c>
      <c r="M381">
        <f t="shared" si="17"/>
        <v>2745.4</v>
      </c>
    </row>
    <row r="382" spans="1:13" x14ac:dyDescent="0.25">
      <c r="A382">
        <v>269640</v>
      </c>
      <c r="B382">
        <v>5.9</v>
      </c>
      <c r="C382">
        <v>87235</v>
      </c>
      <c r="D382" t="s">
        <v>154</v>
      </c>
      <c r="E382" s="1">
        <v>44317</v>
      </c>
      <c r="F382" t="s">
        <v>155</v>
      </c>
      <c r="G382">
        <v>178440</v>
      </c>
      <c r="H382">
        <v>4.5</v>
      </c>
      <c r="I382">
        <f t="shared" si="15"/>
        <v>91200</v>
      </c>
      <c r="J382" s="3">
        <f>IFERROR(VLOOKUP(A382,工作表2!$B$1:$C$12,2,TRUE),0)</f>
        <v>0</v>
      </c>
      <c r="K382" s="3">
        <f>IFERROR(VLOOKUP(I382,工作表2!$B$1:$C$12,2,TRUE),0)</f>
        <v>0</v>
      </c>
      <c r="L382">
        <f t="shared" si="16"/>
        <v>0</v>
      </c>
      <c r="M382">
        <f t="shared" si="17"/>
        <v>0</v>
      </c>
    </row>
    <row r="383" spans="1:13" x14ac:dyDescent="0.25">
      <c r="A383">
        <v>596824</v>
      </c>
      <c r="B383">
        <v>8.5</v>
      </c>
      <c r="C383">
        <v>87235</v>
      </c>
      <c r="D383" t="s">
        <v>154</v>
      </c>
      <c r="E383" s="1">
        <v>44348</v>
      </c>
      <c r="F383" t="s">
        <v>155</v>
      </c>
      <c r="G383">
        <v>183560</v>
      </c>
      <c r="H383">
        <v>2.5</v>
      </c>
      <c r="I383">
        <f t="shared" si="15"/>
        <v>413264</v>
      </c>
      <c r="J383" s="3">
        <f>IFERROR(VLOOKUP(A383,工作表2!$B$1:$C$12,2,TRUE),0)</f>
        <v>2.5000000000000001E-2</v>
      </c>
      <c r="K383" s="3">
        <f>IFERROR(VLOOKUP(I383,工作表2!$B$1:$C$12,2,TRUE),0)</f>
        <v>1.7999999999999999E-2</v>
      </c>
      <c r="L383">
        <f t="shared" si="16"/>
        <v>2892.8480000000013</v>
      </c>
      <c r="M383">
        <f t="shared" si="17"/>
        <v>4589</v>
      </c>
    </row>
    <row r="384" spans="1:13" x14ac:dyDescent="0.25">
      <c r="A384">
        <v>102328</v>
      </c>
      <c r="B384">
        <v>6</v>
      </c>
      <c r="C384">
        <v>87244</v>
      </c>
      <c r="D384" t="s">
        <v>154</v>
      </c>
      <c r="E384" s="1">
        <v>44317</v>
      </c>
      <c r="F384" t="s">
        <v>156</v>
      </c>
      <c r="G384">
        <v>0</v>
      </c>
      <c r="H384">
        <v>0</v>
      </c>
      <c r="I384">
        <f t="shared" si="15"/>
        <v>102328</v>
      </c>
      <c r="J384" s="3">
        <f>IFERROR(VLOOKUP(A384,工作表2!$B$1:$C$12,2,TRUE),0)</f>
        <v>0</v>
      </c>
      <c r="K384" s="3">
        <f>IFERROR(VLOOKUP(I384,工作表2!$B$1:$C$12,2,TRUE),0)</f>
        <v>0</v>
      </c>
      <c r="L384">
        <f t="shared" si="16"/>
        <v>0</v>
      </c>
      <c r="M384">
        <f t="shared" si="17"/>
        <v>0</v>
      </c>
    </row>
    <row r="385" spans="1:13" x14ac:dyDescent="0.25">
      <c r="A385">
        <v>349688</v>
      </c>
      <c r="B385">
        <v>4.5</v>
      </c>
      <c r="C385">
        <v>87244</v>
      </c>
      <c r="D385" t="s">
        <v>154</v>
      </c>
      <c r="E385" s="1">
        <v>44348</v>
      </c>
      <c r="F385" t="s">
        <v>156</v>
      </c>
      <c r="G385">
        <v>0</v>
      </c>
      <c r="H385">
        <v>0</v>
      </c>
      <c r="I385">
        <f t="shared" si="15"/>
        <v>349688</v>
      </c>
      <c r="J385" s="3">
        <f>IFERROR(VLOOKUP(A385,工作表2!$B$1:$C$12,2,TRUE),0)</f>
        <v>1.4E-2</v>
      </c>
      <c r="K385" s="3">
        <f>IFERROR(VLOOKUP(I385,工作表2!$B$1:$C$12,2,TRUE),0)</f>
        <v>1.4E-2</v>
      </c>
      <c r="L385">
        <f t="shared" si="16"/>
        <v>0</v>
      </c>
      <c r="M385">
        <f t="shared" si="17"/>
        <v>0</v>
      </c>
    </row>
    <row r="386" spans="1:13" x14ac:dyDescent="0.25">
      <c r="A386">
        <v>68387.5</v>
      </c>
      <c r="B386">
        <v>2.5</v>
      </c>
      <c r="C386">
        <v>87252</v>
      </c>
      <c r="D386" t="s">
        <v>35</v>
      </c>
      <c r="E386" s="1">
        <v>44378</v>
      </c>
      <c r="F386" t="s">
        <v>157</v>
      </c>
      <c r="G386">
        <v>0</v>
      </c>
      <c r="H386">
        <v>0</v>
      </c>
      <c r="I386">
        <f t="shared" si="15"/>
        <v>68387.5</v>
      </c>
      <c r="J386" s="3">
        <f>IFERROR(VLOOKUP(A386,工作表2!$B$1:$C$12,2,TRUE),0)</f>
        <v>0</v>
      </c>
      <c r="K386" s="3">
        <f>IFERROR(VLOOKUP(I386,工作表2!$B$1:$C$12,2,TRUE),0)</f>
        <v>0</v>
      </c>
      <c r="L386">
        <f t="shared" si="16"/>
        <v>0</v>
      </c>
      <c r="M386">
        <f t="shared" si="17"/>
        <v>0</v>
      </c>
    </row>
    <row r="387" spans="1:13" x14ac:dyDescent="0.25">
      <c r="A387">
        <v>225928</v>
      </c>
      <c r="B387">
        <v>7.5</v>
      </c>
      <c r="C387">
        <v>87258</v>
      </c>
      <c r="D387" t="s">
        <v>154</v>
      </c>
      <c r="E387" s="1">
        <v>44317</v>
      </c>
      <c r="F387" t="s">
        <v>158</v>
      </c>
      <c r="G387">
        <v>24500</v>
      </c>
      <c r="H387">
        <v>1.5</v>
      </c>
      <c r="I387">
        <f t="shared" ref="I387:I420" si="18">A387-G387</f>
        <v>201428</v>
      </c>
      <c r="J387" s="3">
        <f>IFERROR(VLOOKUP(A387,工作表2!$B$1:$C$12,2,TRUE),0)</f>
        <v>0</v>
      </c>
      <c r="K387" s="3">
        <f>IFERROR(VLOOKUP(I387,工作表2!$B$1:$C$12,2,TRUE),0)</f>
        <v>0</v>
      </c>
      <c r="L387">
        <f t="shared" ref="L387:L420" si="19">I387*(J387-K387)</f>
        <v>0</v>
      </c>
      <c r="M387">
        <f t="shared" ref="M387:M420" si="20">G387*J387</f>
        <v>0</v>
      </c>
    </row>
    <row r="388" spans="1:13" x14ac:dyDescent="0.25">
      <c r="A388">
        <v>348338</v>
      </c>
      <c r="B388">
        <v>5.5</v>
      </c>
      <c r="C388">
        <v>87258</v>
      </c>
      <c r="D388" t="s">
        <v>154</v>
      </c>
      <c r="E388" s="1">
        <v>44348</v>
      </c>
      <c r="F388" t="s">
        <v>158</v>
      </c>
      <c r="G388">
        <v>19750</v>
      </c>
      <c r="H388">
        <v>0.5</v>
      </c>
      <c r="I388">
        <f t="shared" si="18"/>
        <v>328588</v>
      </c>
      <c r="J388" s="3">
        <f>IFERROR(VLOOKUP(A388,工作表2!$B$1:$C$12,2,TRUE),0)</f>
        <v>1.4E-2</v>
      </c>
      <c r="K388" s="3">
        <f>IFERROR(VLOOKUP(I388,工作表2!$B$1:$C$12,2,TRUE),0)</f>
        <v>1.4E-2</v>
      </c>
      <c r="L388">
        <f t="shared" si="19"/>
        <v>0</v>
      </c>
      <c r="M388">
        <f t="shared" si="20"/>
        <v>276.5</v>
      </c>
    </row>
    <row r="389" spans="1:13" x14ac:dyDescent="0.25">
      <c r="A389">
        <v>566568</v>
      </c>
      <c r="B389">
        <v>15</v>
      </c>
      <c r="C389">
        <v>87258</v>
      </c>
      <c r="D389" t="s">
        <v>154</v>
      </c>
      <c r="E389" s="1">
        <v>44378</v>
      </c>
      <c r="F389" t="s">
        <v>158</v>
      </c>
      <c r="G389">
        <v>136600</v>
      </c>
      <c r="H389">
        <v>5.5</v>
      </c>
      <c r="I389">
        <f t="shared" si="18"/>
        <v>429968</v>
      </c>
      <c r="J389" s="3">
        <f>IFERROR(VLOOKUP(A389,工作表2!$B$1:$C$12,2,TRUE),0)</f>
        <v>2.5000000000000001E-2</v>
      </c>
      <c r="K389" s="3">
        <f>IFERROR(VLOOKUP(I389,工作表2!$B$1:$C$12,2,TRUE),0)</f>
        <v>1.7999999999999999E-2</v>
      </c>
      <c r="L389">
        <f t="shared" si="19"/>
        <v>3009.7760000000012</v>
      </c>
      <c r="M389">
        <f t="shared" si="20"/>
        <v>3415</v>
      </c>
    </row>
    <row r="390" spans="1:13" x14ac:dyDescent="0.25">
      <c r="A390">
        <v>0</v>
      </c>
      <c r="B390">
        <v>0</v>
      </c>
      <c r="C390">
        <v>87265</v>
      </c>
      <c r="D390" t="s">
        <v>154</v>
      </c>
      <c r="E390" s="1">
        <v>44317</v>
      </c>
      <c r="F390" t="s">
        <v>159</v>
      </c>
      <c r="G390">
        <v>0</v>
      </c>
      <c r="H390">
        <v>0</v>
      </c>
      <c r="I390">
        <f t="shared" si="18"/>
        <v>0</v>
      </c>
      <c r="J390" s="3">
        <f>IFERROR(VLOOKUP(A390,工作表2!$B$1:$C$12,2,TRUE),0)</f>
        <v>0</v>
      </c>
      <c r="K390" s="3">
        <f>IFERROR(VLOOKUP(I390,工作表2!$B$1:$C$12,2,TRUE),0)</f>
        <v>0</v>
      </c>
      <c r="L390">
        <f t="shared" si="19"/>
        <v>0</v>
      </c>
      <c r="M390">
        <f t="shared" si="20"/>
        <v>0</v>
      </c>
    </row>
    <row r="391" spans="1:13" x14ac:dyDescent="0.25">
      <c r="A391">
        <v>123287</v>
      </c>
      <c r="B391">
        <v>3.5</v>
      </c>
      <c r="C391">
        <v>87265</v>
      </c>
      <c r="D391" t="s">
        <v>154</v>
      </c>
      <c r="E391" s="1">
        <v>44348</v>
      </c>
      <c r="F391" t="s">
        <v>159</v>
      </c>
      <c r="G391">
        <v>28000</v>
      </c>
      <c r="H391">
        <v>1</v>
      </c>
      <c r="I391">
        <f t="shared" si="18"/>
        <v>95287</v>
      </c>
      <c r="J391" s="3">
        <f>IFERROR(VLOOKUP(A391,工作表2!$B$1:$C$12,2,TRUE),0)</f>
        <v>0</v>
      </c>
      <c r="K391" s="3">
        <f>IFERROR(VLOOKUP(I391,工作表2!$B$1:$C$12,2,TRUE),0)</f>
        <v>0</v>
      </c>
      <c r="L391">
        <f t="shared" si="19"/>
        <v>0</v>
      </c>
      <c r="M391">
        <f t="shared" si="20"/>
        <v>0</v>
      </c>
    </row>
    <row r="392" spans="1:13" x14ac:dyDescent="0.25">
      <c r="A392">
        <v>110653</v>
      </c>
      <c r="B392">
        <v>5</v>
      </c>
      <c r="C392">
        <v>87265</v>
      </c>
      <c r="D392" t="s">
        <v>154</v>
      </c>
      <c r="E392" s="1">
        <v>44378</v>
      </c>
      <c r="F392" t="s">
        <v>159</v>
      </c>
      <c r="G392">
        <v>0</v>
      </c>
      <c r="H392">
        <v>0</v>
      </c>
      <c r="I392">
        <f t="shared" si="18"/>
        <v>110653</v>
      </c>
      <c r="J392" s="3">
        <f>IFERROR(VLOOKUP(A392,工作表2!$B$1:$C$12,2,TRUE),0)</f>
        <v>0</v>
      </c>
      <c r="K392" s="3">
        <f>IFERROR(VLOOKUP(I392,工作表2!$B$1:$C$12,2,TRUE),0)</f>
        <v>0</v>
      </c>
      <c r="L392">
        <f t="shared" si="19"/>
        <v>0</v>
      </c>
      <c r="M392">
        <f t="shared" si="20"/>
        <v>0</v>
      </c>
    </row>
    <row r="393" spans="1:13" x14ac:dyDescent="0.25">
      <c r="A393">
        <v>48100</v>
      </c>
      <c r="B393">
        <v>0.8</v>
      </c>
      <c r="C393">
        <v>87272</v>
      </c>
      <c r="D393" t="s">
        <v>28</v>
      </c>
      <c r="E393" s="1">
        <v>44378</v>
      </c>
      <c r="F393" t="s">
        <v>160</v>
      </c>
      <c r="G393">
        <v>0</v>
      </c>
      <c r="H393">
        <v>0</v>
      </c>
      <c r="I393">
        <f t="shared" si="18"/>
        <v>48100</v>
      </c>
      <c r="J393" s="3">
        <f>IFERROR(VLOOKUP(A393,工作表2!$B$1:$C$12,2,TRUE),0)</f>
        <v>0</v>
      </c>
      <c r="K393" s="3">
        <f>IFERROR(VLOOKUP(I393,工作表2!$B$1:$C$12,2,TRUE),0)</f>
        <v>0</v>
      </c>
      <c r="L393">
        <f t="shared" si="19"/>
        <v>0</v>
      </c>
      <c r="M393">
        <f t="shared" si="20"/>
        <v>0</v>
      </c>
    </row>
    <row r="394" spans="1:13" x14ac:dyDescent="0.25">
      <c r="A394">
        <v>121800</v>
      </c>
      <c r="B394">
        <v>1.5</v>
      </c>
      <c r="C394">
        <v>87273</v>
      </c>
      <c r="D394" t="s">
        <v>154</v>
      </c>
      <c r="E394" s="1">
        <v>44317</v>
      </c>
      <c r="F394" t="s">
        <v>161</v>
      </c>
      <c r="G394">
        <v>0</v>
      </c>
      <c r="H394">
        <v>0</v>
      </c>
      <c r="I394">
        <f t="shared" si="18"/>
        <v>121800</v>
      </c>
      <c r="J394" s="3">
        <f>IFERROR(VLOOKUP(A394,工作表2!$B$1:$C$12,2,TRUE),0)</f>
        <v>0</v>
      </c>
      <c r="K394" s="3">
        <f>IFERROR(VLOOKUP(I394,工作表2!$B$1:$C$12,2,TRUE),0)</f>
        <v>0</v>
      </c>
      <c r="L394">
        <f t="shared" si="19"/>
        <v>0</v>
      </c>
      <c r="M394">
        <f t="shared" si="20"/>
        <v>0</v>
      </c>
    </row>
    <row r="395" spans="1:13" x14ac:dyDescent="0.25">
      <c r="A395">
        <v>432236</v>
      </c>
      <c r="B395">
        <v>5.35</v>
      </c>
      <c r="C395">
        <v>87273</v>
      </c>
      <c r="D395" t="s">
        <v>154</v>
      </c>
      <c r="E395" s="1">
        <v>44348</v>
      </c>
      <c r="F395" t="s">
        <v>161</v>
      </c>
      <c r="G395">
        <v>0</v>
      </c>
      <c r="H395">
        <v>0</v>
      </c>
      <c r="I395">
        <f t="shared" si="18"/>
        <v>432236</v>
      </c>
      <c r="J395" s="3">
        <f>IFERROR(VLOOKUP(A395,工作表2!$B$1:$C$12,2,TRUE),0)</f>
        <v>1.7999999999999999E-2</v>
      </c>
      <c r="K395" s="3">
        <f>IFERROR(VLOOKUP(I395,工作表2!$B$1:$C$12,2,TRUE),0)</f>
        <v>1.7999999999999999E-2</v>
      </c>
      <c r="L395">
        <f t="shared" si="19"/>
        <v>0</v>
      </c>
      <c r="M395">
        <f t="shared" si="20"/>
        <v>0</v>
      </c>
    </row>
    <row r="396" spans="1:13" x14ac:dyDescent="0.25">
      <c r="A396">
        <v>993559</v>
      </c>
      <c r="B396">
        <v>19.3</v>
      </c>
      <c r="C396">
        <v>87273</v>
      </c>
      <c r="D396" t="s">
        <v>154</v>
      </c>
      <c r="E396" s="1">
        <v>44378</v>
      </c>
      <c r="F396" t="s">
        <v>161</v>
      </c>
      <c r="G396">
        <v>31600</v>
      </c>
      <c r="H396">
        <v>0.5</v>
      </c>
      <c r="I396">
        <f t="shared" si="18"/>
        <v>961959</v>
      </c>
      <c r="J396" s="3">
        <f>IFERROR(VLOOKUP(A396,工作表2!$B$1:$C$12,2,TRUE),0)</f>
        <v>4.5999999999999999E-2</v>
      </c>
      <c r="K396" s="3">
        <f>IFERROR(VLOOKUP(I396,工作表2!$B$1:$C$12,2,TRUE),0)</f>
        <v>4.5999999999999999E-2</v>
      </c>
      <c r="L396">
        <f t="shared" si="19"/>
        <v>0</v>
      </c>
      <c r="M396">
        <f t="shared" si="20"/>
        <v>1453.6</v>
      </c>
    </row>
    <row r="397" spans="1:13" x14ac:dyDescent="0.25">
      <c r="A397">
        <v>45338</v>
      </c>
      <c r="B397">
        <v>1</v>
      </c>
      <c r="C397">
        <v>87275</v>
      </c>
      <c r="D397" t="s">
        <v>154</v>
      </c>
      <c r="E397" s="1">
        <v>44348</v>
      </c>
      <c r="F397" t="s">
        <v>162</v>
      </c>
      <c r="G397">
        <v>7750</v>
      </c>
      <c r="H397">
        <v>0.5</v>
      </c>
      <c r="I397">
        <f t="shared" si="18"/>
        <v>37588</v>
      </c>
      <c r="J397" s="3">
        <f>IFERROR(VLOOKUP(A397,工作表2!$B$1:$C$12,2,TRUE),0)</f>
        <v>0</v>
      </c>
      <c r="K397" s="3">
        <f>IFERROR(VLOOKUP(I397,工作表2!$B$1:$C$12,2,TRUE),0)</f>
        <v>0</v>
      </c>
      <c r="L397">
        <f t="shared" si="19"/>
        <v>0</v>
      </c>
      <c r="M397">
        <f t="shared" si="20"/>
        <v>0</v>
      </c>
    </row>
    <row r="398" spans="1:13" x14ac:dyDescent="0.25">
      <c r="A398">
        <v>40720</v>
      </c>
      <c r="B398">
        <v>0.5</v>
      </c>
      <c r="C398">
        <v>87276</v>
      </c>
      <c r="D398" t="s">
        <v>154</v>
      </c>
      <c r="E398" s="1">
        <v>44348</v>
      </c>
      <c r="F398" t="s">
        <v>163</v>
      </c>
      <c r="G398">
        <v>40720</v>
      </c>
      <c r="H398">
        <v>0.5</v>
      </c>
      <c r="I398">
        <f t="shared" si="18"/>
        <v>0</v>
      </c>
      <c r="J398" s="3">
        <f>IFERROR(VLOOKUP(A398,工作表2!$B$1:$C$12,2,TRUE),0)</f>
        <v>0</v>
      </c>
      <c r="K398" s="3">
        <f>IFERROR(VLOOKUP(I398,工作表2!$B$1:$C$12,2,TRUE),0)</f>
        <v>0</v>
      </c>
      <c r="L398">
        <f t="shared" si="19"/>
        <v>0</v>
      </c>
      <c r="M398">
        <f t="shared" si="20"/>
        <v>0</v>
      </c>
    </row>
    <row r="399" spans="1:13" x14ac:dyDescent="0.25">
      <c r="A399">
        <v>114988</v>
      </c>
      <c r="B399">
        <v>1.4</v>
      </c>
      <c r="C399">
        <v>87278</v>
      </c>
      <c r="D399" t="s">
        <v>20</v>
      </c>
      <c r="E399" s="1">
        <v>44378</v>
      </c>
      <c r="F399" t="s">
        <v>164</v>
      </c>
      <c r="G399">
        <v>0</v>
      </c>
      <c r="H399">
        <v>0</v>
      </c>
      <c r="I399">
        <f t="shared" si="18"/>
        <v>114988</v>
      </c>
      <c r="J399" s="3">
        <f>IFERROR(VLOOKUP(A399,工作表2!$B$1:$C$12,2,TRUE),0)</f>
        <v>0</v>
      </c>
      <c r="K399" s="3">
        <f>IFERROR(VLOOKUP(I399,工作表2!$B$1:$C$12,2,TRUE),0)</f>
        <v>0</v>
      </c>
      <c r="L399">
        <f t="shared" si="19"/>
        <v>0</v>
      </c>
      <c r="M399">
        <f t="shared" si="20"/>
        <v>0</v>
      </c>
    </row>
    <row r="400" spans="1:13" x14ac:dyDescent="0.25">
      <c r="A400">
        <v>146637</v>
      </c>
      <c r="B400">
        <v>3</v>
      </c>
      <c r="C400">
        <v>87282</v>
      </c>
      <c r="D400" t="s">
        <v>154</v>
      </c>
      <c r="E400" s="1">
        <v>44348</v>
      </c>
      <c r="F400" t="s">
        <v>165</v>
      </c>
      <c r="G400">
        <v>0</v>
      </c>
      <c r="H400">
        <v>0</v>
      </c>
      <c r="I400">
        <f t="shared" si="18"/>
        <v>146637</v>
      </c>
      <c r="J400" s="3">
        <f>IFERROR(VLOOKUP(A400,工作表2!$B$1:$C$12,2,TRUE),0)</f>
        <v>0</v>
      </c>
      <c r="K400" s="3">
        <f>IFERROR(VLOOKUP(I400,工作表2!$B$1:$C$12,2,TRUE),0)</f>
        <v>0</v>
      </c>
      <c r="L400">
        <f t="shared" si="19"/>
        <v>0</v>
      </c>
      <c r="M400">
        <f t="shared" si="20"/>
        <v>0</v>
      </c>
    </row>
    <row r="401" spans="1:13" x14ac:dyDescent="0.25">
      <c r="A401">
        <v>452193</v>
      </c>
      <c r="B401">
        <v>10.5</v>
      </c>
      <c r="C401">
        <v>87282</v>
      </c>
      <c r="D401" t="s">
        <v>154</v>
      </c>
      <c r="E401" s="1">
        <v>44378</v>
      </c>
      <c r="F401" t="s">
        <v>165</v>
      </c>
      <c r="G401">
        <v>32100</v>
      </c>
      <c r="H401">
        <v>0.5</v>
      </c>
      <c r="I401">
        <f t="shared" si="18"/>
        <v>420093</v>
      </c>
      <c r="J401" s="3">
        <f>IFERROR(VLOOKUP(A401,工作表2!$B$1:$C$12,2,TRUE),0)</f>
        <v>1.7999999999999999E-2</v>
      </c>
      <c r="K401" s="3">
        <f>IFERROR(VLOOKUP(I401,工作表2!$B$1:$C$12,2,TRUE),0)</f>
        <v>1.7999999999999999E-2</v>
      </c>
      <c r="L401">
        <f t="shared" si="19"/>
        <v>0</v>
      </c>
      <c r="M401">
        <f t="shared" si="20"/>
        <v>577.79999999999995</v>
      </c>
    </row>
    <row r="402" spans="1:13" x14ac:dyDescent="0.25">
      <c r="A402">
        <v>232291</v>
      </c>
      <c r="B402">
        <v>2.5</v>
      </c>
      <c r="C402">
        <v>87291</v>
      </c>
      <c r="D402" t="s">
        <v>154</v>
      </c>
      <c r="E402" s="1">
        <v>44378</v>
      </c>
      <c r="F402" t="s">
        <v>166</v>
      </c>
      <c r="G402">
        <v>0</v>
      </c>
      <c r="H402">
        <v>0</v>
      </c>
      <c r="I402">
        <f t="shared" si="18"/>
        <v>232291</v>
      </c>
      <c r="J402" s="3">
        <f>IFERROR(VLOOKUP(A402,工作表2!$B$1:$C$12,2,TRUE),0)</f>
        <v>0</v>
      </c>
      <c r="K402" s="3">
        <f>IFERROR(VLOOKUP(I402,工作表2!$B$1:$C$12,2,TRUE),0)</f>
        <v>0</v>
      </c>
      <c r="L402">
        <f t="shared" si="19"/>
        <v>0</v>
      </c>
      <c r="M402">
        <f t="shared" si="20"/>
        <v>0</v>
      </c>
    </row>
    <row r="403" spans="1:13" x14ac:dyDescent="0.25">
      <c r="A403">
        <v>123743.6</v>
      </c>
      <c r="B403">
        <v>1.6</v>
      </c>
      <c r="C403">
        <v>87296</v>
      </c>
      <c r="D403" t="s">
        <v>25</v>
      </c>
      <c r="E403" s="1">
        <v>44378</v>
      </c>
      <c r="F403" t="s">
        <v>167</v>
      </c>
      <c r="G403">
        <v>0</v>
      </c>
      <c r="H403">
        <v>0</v>
      </c>
      <c r="I403">
        <f t="shared" si="18"/>
        <v>123743.6</v>
      </c>
      <c r="J403" s="3">
        <f>IFERROR(VLOOKUP(A403,工作表2!$B$1:$C$12,2,TRUE),0)</f>
        <v>0</v>
      </c>
      <c r="K403" s="3">
        <f>IFERROR(VLOOKUP(I403,工作表2!$B$1:$C$12,2,TRUE),0)</f>
        <v>0</v>
      </c>
      <c r="L403">
        <f t="shared" si="19"/>
        <v>0</v>
      </c>
      <c r="M403">
        <f t="shared" si="20"/>
        <v>0</v>
      </c>
    </row>
    <row r="404" spans="1:13" x14ac:dyDescent="0.25">
      <c r="A404">
        <v>485762.5</v>
      </c>
      <c r="B404">
        <v>9</v>
      </c>
      <c r="C404">
        <v>87297</v>
      </c>
      <c r="D404" t="s">
        <v>8</v>
      </c>
      <c r="E404" s="1">
        <v>44378</v>
      </c>
      <c r="F404" t="s">
        <v>168</v>
      </c>
      <c r="G404">
        <v>0</v>
      </c>
      <c r="H404">
        <v>0</v>
      </c>
      <c r="I404">
        <f t="shared" si="18"/>
        <v>485762.5</v>
      </c>
      <c r="J404" s="3">
        <f>IFERROR(VLOOKUP(A404,工作表2!$B$1:$C$12,2,TRUE),0)</f>
        <v>1.7999999999999999E-2</v>
      </c>
      <c r="K404" s="3">
        <f>IFERROR(VLOOKUP(I404,工作表2!$B$1:$C$12,2,TRUE),0)</f>
        <v>1.7999999999999999E-2</v>
      </c>
      <c r="L404">
        <f t="shared" si="19"/>
        <v>0</v>
      </c>
      <c r="M404">
        <f t="shared" si="20"/>
        <v>0</v>
      </c>
    </row>
    <row r="405" spans="1:13" x14ac:dyDescent="0.25">
      <c r="A405">
        <v>245812.8</v>
      </c>
      <c r="B405">
        <v>4.8</v>
      </c>
      <c r="C405">
        <v>87301</v>
      </c>
      <c r="D405" t="s">
        <v>20</v>
      </c>
      <c r="E405" s="1">
        <v>44378</v>
      </c>
      <c r="F405" t="s">
        <v>169</v>
      </c>
      <c r="G405">
        <v>11200</v>
      </c>
      <c r="H405">
        <v>0.7</v>
      </c>
      <c r="I405">
        <f t="shared" si="18"/>
        <v>234612.8</v>
      </c>
      <c r="J405" s="3">
        <f>IFERROR(VLOOKUP(A405,工作表2!$B$1:$C$12,2,TRUE),0)</f>
        <v>0</v>
      </c>
      <c r="K405" s="3">
        <f>IFERROR(VLOOKUP(I405,工作表2!$B$1:$C$12,2,TRUE),0)</f>
        <v>0</v>
      </c>
      <c r="L405">
        <f t="shared" si="19"/>
        <v>0</v>
      </c>
      <c r="M405">
        <f t="shared" si="20"/>
        <v>0</v>
      </c>
    </row>
    <row r="406" spans="1:13" x14ac:dyDescent="0.25">
      <c r="A406">
        <v>342550</v>
      </c>
      <c r="B406">
        <v>3.5</v>
      </c>
      <c r="C406">
        <v>87306</v>
      </c>
      <c r="D406" t="s">
        <v>101</v>
      </c>
      <c r="E406" s="1">
        <v>44378</v>
      </c>
      <c r="F406" t="s">
        <v>170</v>
      </c>
      <c r="G406">
        <v>38470</v>
      </c>
      <c r="H406">
        <v>0.5</v>
      </c>
      <c r="I406">
        <f t="shared" si="18"/>
        <v>304080</v>
      </c>
      <c r="J406" s="3">
        <f>IFERROR(VLOOKUP(A406,工作表2!$B$1:$C$12,2,TRUE),0)</f>
        <v>1.4E-2</v>
      </c>
      <c r="K406" s="3">
        <f>IFERROR(VLOOKUP(I406,工作表2!$B$1:$C$12,2,TRUE),0)</f>
        <v>1.4E-2</v>
      </c>
      <c r="L406">
        <f t="shared" si="19"/>
        <v>0</v>
      </c>
      <c r="M406">
        <f t="shared" si="20"/>
        <v>538.58000000000004</v>
      </c>
    </row>
    <row r="407" spans="1:13" x14ac:dyDescent="0.25">
      <c r="A407">
        <v>211070.4</v>
      </c>
      <c r="B407">
        <v>2.7</v>
      </c>
      <c r="C407">
        <v>87348</v>
      </c>
      <c r="D407" t="s">
        <v>171</v>
      </c>
      <c r="E407" s="1">
        <v>44378</v>
      </c>
      <c r="F407" t="s">
        <v>172</v>
      </c>
      <c r="G407">
        <v>0</v>
      </c>
      <c r="H407">
        <v>0</v>
      </c>
      <c r="I407">
        <f t="shared" si="18"/>
        <v>211070.4</v>
      </c>
      <c r="J407" s="3">
        <f>IFERROR(VLOOKUP(A407,工作表2!$B$1:$C$12,2,TRUE),0)</f>
        <v>0</v>
      </c>
      <c r="K407" s="3">
        <f>IFERROR(VLOOKUP(I407,工作表2!$B$1:$C$12,2,TRUE),0)</f>
        <v>0</v>
      </c>
      <c r="L407">
        <f t="shared" si="19"/>
        <v>0</v>
      </c>
      <c r="M407">
        <f t="shared" si="20"/>
        <v>0</v>
      </c>
    </row>
    <row r="408" spans="1:13" x14ac:dyDescent="0.25">
      <c r="A408">
        <v>116460</v>
      </c>
      <c r="B408">
        <v>1.5</v>
      </c>
      <c r="C408">
        <v>87368</v>
      </c>
      <c r="D408" t="s">
        <v>154</v>
      </c>
      <c r="E408" s="1">
        <v>44378</v>
      </c>
      <c r="F408" t="s">
        <v>173</v>
      </c>
      <c r="G408">
        <v>0</v>
      </c>
      <c r="H408">
        <v>0</v>
      </c>
      <c r="I408">
        <f t="shared" si="18"/>
        <v>116460</v>
      </c>
      <c r="J408" s="3">
        <f>IFERROR(VLOOKUP(A408,工作表2!$B$1:$C$12,2,TRUE),0)</f>
        <v>0</v>
      </c>
      <c r="K408" s="3">
        <f>IFERROR(VLOOKUP(I408,工作表2!$B$1:$C$12,2,TRUE),0)</f>
        <v>0</v>
      </c>
      <c r="L408">
        <f t="shared" si="19"/>
        <v>0</v>
      </c>
      <c r="M408">
        <f t="shared" si="20"/>
        <v>0</v>
      </c>
    </row>
    <row r="409" spans="1:13" x14ac:dyDescent="0.25">
      <c r="A409">
        <v>1033357</v>
      </c>
      <c r="B409">
        <v>14.5</v>
      </c>
      <c r="C409">
        <v>8946</v>
      </c>
      <c r="D409" t="s">
        <v>30</v>
      </c>
      <c r="E409" s="1">
        <v>44256</v>
      </c>
      <c r="F409" t="s">
        <v>174</v>
      </c>
      <c r="G409">
        <v>73000</v>
      </c>
      <c r="H409">
        <v>1</v>
      </c>
      <c r="I409">
        <f t="shared" si="18"/>
        <v>960357</v>
      </c>
      <c r="J409" s="3">
        <f>IFERROR(VLOOKUP(A409,工作表2!$B$1:$C$12,2,TRUE),0)</f>
        <v>5.3999999999999999E-2</v>
      </c>
      <c r="K409" s="3">
        <f>IFERROR(VLOOKUP(I409,工作表2!$B$1:$C$12,2,TRUE),0)</f>
        <v>4.5999999999999999E-2</v>
      </c>
      <c r="L409">
        <f t="shared" si="19"/>
        <v>7682.8559999999998</v>
      </c>
      <c r="M409">
        <f t="shared" si="20"/>
        <v>3942</v>
      </c>
    </row>
    <row r="410" spans="1:13" x14ac:dyDescent="0.25">
      <c r="A410">
        <v>1011898</v>
      </c>
      <c r="B410">
        <v>16</v>
      </c>
      <c r="C410">
        <v>8946</v>
      </c>
      <c r="D410" t="s">
        <v>30</v>
      </c>
      <c r="E410" s="1">
        <v>44287</v>
      </c>
      <c r="F410" t="s">
        <v>174</v>
      </c>
      <c r="G410">
        <v>23000</v>
      </c>
      <c r="H410">
        <v>2</v>
      </c>
      <c r="I410">
        <f t="shared" si="18"/>
        <v>988898</v>
      </c>
      <c r="J410" s="3">
        <f>IFERROR(VLOOKUP(A410,工作表2!$B$1:$C$12,2,TRUE),0)</f>
        <v>5.3999999999999999E-2</v>
      </c>
      <c r="K410" s="3">
        <f>IFERROR(VLOOKUP(I410,工作表2!$B$1:$C$12,2,TRUE),0)</f>
        <v>4.5999999999999999E-2</v>
      </c>
      <c r="L410">
        <f t="shared" si="19"/>
        <v>7911.1840000000002</v>
      </c>
      <c r="M410">
        <f t="shared" si="20"/>
        <v>1242</v>
      </c>
    </row>
    <row r="411" spans="1:13" x14ac:dyDescent="0.25">
      <c r="A411">
        <v>1097516</v>
      </c>
      <c r="B411">
        <v>14.9</v>
      </c>
      <c r="C411">
        <v>8946</v>
      </c>
      <c r="D411" t="s">
        <v>30</v>
      </c>
      <c r="E411" s="1">
        <v>44317</v>
      </c>
      <c r="F411" t="s">
        <v>174</v>
      </c>
      <c r="G411">
        <v>0</v>
      </c>
      <c r="H411">
        <v>0</v>
      </c>
      <c r="I411">
        <f t="shared" si="18"/>
        <v>1097516</v>
      </c>
      <c r="J411" s="3">
        <f>IFERROR(VLOOKUP(A411,工作表2!$B$1:$C$12,2,TRUE),0)</f>
        <v>5.3999999999999999E-2</v>
      </c>
      <c r="K411" s="3">
        <f>IFERROR(VLOOKUP(I411,工作表2!$B$1:$C$12,2,TRUE),0)</f>
        <v>5.3999999999999999E-2</v>
      </c>
      <c r="L411">
        <f t="shared" si="19"/>
        <v>0</v>
      </c>
      <c r="M411">
        <f t="shared" si="20"/>
        <v>0</v>
      </c>
    </row>
    <row r="412" spans="1:13" x14ac:dyDescent="0.25">
      <c r="A412">
        <v>1396340.5</v>
      </c>
      <c r="B412">
        <v>23.8</v>
      </c>
      <c r="C412">
        <v>8946</v>
      </c>
      <c r="D412" t="s">
        <v>30</v>
      </c>
      <c r="E412" s="1">
        <v>44348</v>
      </c>
      <c r="F412" t="s">
        <v>174</v>
      </c>
      <c r="G412">
        <v>90940</v>
      </c>
      <c r="H412">
        <v>2</v>
      </c>
      <c r="I412">
        <f t="shared" si="18"/>
        <v>1305400.5</v>
      </c>
      <c r="J412" s="3">
        <f>IFERROR(VLOOKUP(A412,工作表2!$B$1:$C$12,2,TRUE),0)</f>
        <v>7.1999999999999995E-2</v>
      </c>
      <c r="K412" s="3">
        <f>IFERROR(VLOOKUP(I412,工作表2!$B$1:$C$12,2,TRUE),0)</f>
        <v>7.1999999999999995E-2</v>
      </c>
      <c r="L412">
        <f t="shared" si="19"/>
        <v>0</v>
      </c>
      <c r="M412">
        <f t="shared" si="20"/>
        <v>6547.6799999999994</v>
      </c>
    </row>
    <row r="413" spans="1:13" x14ac:dyDescent="0.25">
      <c r="A413">
        <v>1448252</v>
      </c>
      <c r="B413">
        <v>24.5</v>
      </c>
      <c r="C413">
        <v>8946</v>
      </c>
      <c r="D413" t="s">
        <v>30</v>
      </c>
      <c r="E413" s="1">
        <v>44378</v>
      </c>
      <c r="F413" t="s">
        <v>174</v>
      </c>
      <c r="G413">
        <v>0</v>
      </c>
      <c r="H413">
        <v>0</v>
      </c>
      <c r="I413">
        <f t="shared" si="18"/>
        <v>1448252</v>
      </c>
      <c r="J413" s="3">
        <f>IFERROR(VLOOKUP(A413,工作表2!$B$1:$C$12,2,TRUE),0)</f>
        <v>7.8E-2</v>
      </c>
      <c r="K413" s="3">
        <f>IFERROR(VLOOKUP(I413,工作表2!$B$1:$C$12,2,TRUE),0)</f>
        <v>7.8E-2</v>
      </c>
      <c r="L413">
        <f t="shared" si="19"/>
        <v>0</v>
      </c>
      <c r="M413">
        <f t="shared" si="20"/>
        <v>0</v>
      </c>
    </row>
    <row r="414" spans="1:13" x14ac:dyDescent="0.25">
      <c r="A414">
        <v>991545.4</v>
      </c>
      <c r="B414">
        <v>15.9</v>
      </c>
      <c r="C414">
        <v>9091</v>
      </c>
      <c r="D414" t="s">
        <v>43</v>
      </c>
      <c r="E414" s="1">
        <v>44378</v>
      </c>
      <c r="F414" t="s">
        <v>175</v>
      </c>
      <c r="G414">
        <v>0</v>
      </c>
      <c r="H414">
        <v>0</v>
      </c>
      <c r="I414">
        <f t="shared" si="18"/>
        <v>991545.4</v>
      </c>
      <c r="J414" s="3">
        <f>IFERROR(VLOOKUP(A414,工作表2!$B$1:$C$12,2,TRUE),0)</f>
        <v>4.5999999999999999E-2</v>
      </c>
      <c r="K414" s="3">
        <f>IFERROR(VLOOKUP(I414,工作表2!$B$1:$C$12,2,TRUE),0)</f>
        <v>4.5999999999999999E-2</v>
      </c>
      <c r="L414">
        <f t="shared" si="19"/>
        <v>0</v>
      </c>
      <c r="M414">
        <f t="shared" si="20"/>
        <v>0</v>
      </c>
    </row>
    <row r="415" spans="1:13" x14ac:dyDescent="0.25">
      <c r="A415">
        <v>707895.2</v>
      </c>
      <c r="B415">
        <v>9.1999999999999993</v>
      </c>
      <c r="C415">
        <v>9929</v>
      </c>
      <c r="D415" t="s">
        <v>64</v>
      </c>
      <c r="E415" s="1">
        <v>44317</v>
      </c>
      <c r="F415" t="s">
        <v>176</v>
      </c>
      <c r="G415">
        <v>0</v>
      </c>
      <c r="H415">
        <v>0</v>
      </c>
      <c r="I415">
        <f t="shared" si="18"/>
        <v>707895.2</v>
      </c>
      <c r="J415" s="3">
        <f>IFERROR(VLOOKUP(A415,工作表2!$B$1:$C$12,2,TRUE),0)</f>
        <v>3.5000000000000003E-2</v>
      </c>
      <c r="K415" s="3">
        <f>IFERROR(VLOOKUP(I415,工作表2!$B$1:$C$12,2,TRUE),0)</f>
        <v>3.5000000000000003E-2</v>
      </c>
      <c r="L415">
        <f t="shared" si="19"/>
        <v>0</v>
      </c>
      <c r="M415">
        <f t="shared" si="20"/>
        <v>0</v>
      </c>
    </row>
    <row r="416" spans="1:13" x14ac:dyDescent="0.25">
      <c r="A416">
        <v>1407618</v>
      </c>
      <c r="B416">
        <v>22.9</v>
      </c>
      <c r="C416">
        <v>9929</v>
      </c>
      <c r="D416" t="s">
        <v>64</v>
      </c>
      <c r="E416" s="1">
        <v>44348</v>
      </c>
      <c r="F416" t="s">
        <v>176</v>
      </c>
      <c r="G416">
        <v>15500</v>
      </c>
      <c r="H416">
        <v>1</v>
      </c>
      <c r="I416">
        <f t="shared" si="18"/>
        <v>1392118</v>
      </c>
      <c r="J416" s="3">
        <f>IFERROR(VLOOKUP(A416,工作表2!$B$1:$C$12,2,TRUE),0)</f>
        <v>7.8E-2</v>
      </c>
      <c r="K416" s="3">
        <f>IFERROR(VLOOKUP(I416,工作表2!$B$1:$C$12,2,TRUE),0)</f>
        <v>7.1999999999999995E-2</v>
      </c>
      <c r="L416">
        <f t="shared" si="19"/>
        <v>8352.7080000000078</v>
      </c>
      <c r="M416">
        <f t="shared" si="20"/>
        <v>1209</v>
      </c>
    </row>
    <row r="417" spans="1:13" x14ac:dyDescent="0.25">
      <c r="A417">
        <v>1011769</v>
      </c>
      <c r="B417">
        <v>16.8</v>
      </c>
      <c r="C417">
        <v>9929</v>
      </c>
      <c r="D417" t="s">
        <v>64</v>
      </c>
      <c r="E417" s="1">
        <v>44378</v>
      </c>
      <c r="F417" t="s">
        <v>176</v>
      </c>
      <c r="G417">
        <v>58700</v>
      </c>
      <c r="H417">
        <v>1</v>
      </c>
      <c r="I417">
        <f t="shared" si="18"/>
        <v>953069</v>
      </c>
      <c r="J417" s="3">
        <f>IFERROR(VLOOKUP(A417,工作表2!$B$1:$C$12,2,TRUE),0)</f>
        <v>5.3999999999999999E-2</v>
      </c>
      <c r="K417" s="3">
        <f>IFERROR(VLOOKUP(I417,工作表2!$B$1:$C$12,2,TRUE),0)</f>
        <v>4.5999999999999999E-2</v>
      </c>
      <c r="L417">
        <f t="shared" si="19"/>
        <v>7624.5520000000006</v>
      </c>
      <c r="M417">
        <f t="shared" si="20"/>
        <v>3169.8</v>
      </c>
    </row>
    <row r="418" spans="1:13" x14ac:dyDescent="0.25">
      <c r="A418">
        <v>683614</v>
      </c>
      <c r="B418">
        <v>9</v>
      </c>
      <c r="C418">
        <v>995</v>
      </c>
      <c r="D418" t="s">
        <v>8</v>
      </c>
      <c r="E418" s="1">
        <v>44317</v>
      </c>
      <c r="F418" t="s">
        <v>177</v>
      </c>
      <c r="G418">
        <v>0</v>
      </c>
      <c r="H418">
        <v>0</v>
      </c>
      <c r="I418">
        <f t="shared" si="18"/>
        <v>683614</v>
      </c>
      <c r="J418" s="3">
        <f>IFERROR(VLOOKUP(A418,工作表2!$B$1:$C$12,2,TRUE),0)</f>
        <v>0.03</v>
      </c>
      <c r="K418" s="3">
        <f>IFERROR(VLOOKUP(I418,工作表2!$B$1:$C$12,2,TRUE),0)</f>
        <v>0.03</v>
      </c>
      <c r="L418">
        <f t="shared" si="19"/>
        <v>0</v>
      </c>
      <c r="M418">
        <f t="shared" si="20"/>
        <v>0</v>
      </c>
    </row>
    <row r="419" spans="1:13" x14ac:dyDescent="0.25">
      <c r="A419">
        <v>865728</v>
      </c>
      <c r="B419">
        <v>14</v>
      </c>
      <c r="C419">
        <v>995</v>
      </c>
      <c r="D419" t="s">
        <v>8</v>
      </c>
      <c r="E419" s="1">
        <v>44348</v>
      </c>
      <c r="F419" t="s">
        <v>177</v>
      </c>
      <c r="G419">
        <v>60200</v>
      </c>
      <c r="H419">
        <v>1</v>
      </c>
      <c r="I419">
        <f t="shared" si="18"/>
        <v>805528</v>
      </c>
      <c r="J419" s="3">
        <f>IFERROR(VLOOKUP(A419,工作表2!$B$1:$C$12,2,TRUE),0)</f>
        <v>0.04</v>
      </c>
      <c r="K419" s="3">
        <f>IFERROR(VLOOKUP(I419,工作表2!$B$1:$C$12,2,TRUE),0)</f>
        <v>0.04</v>
      </c>
      <c r="L419">
        <f t="shared" si="19"/>
        <v>0</v>
      </c>
      <c r="M419">
        <f t="shared" si="20"/>
        <v>2408</v>
      </c>
    </row>
    <row r="420" spans="1:13" x14ac:dyDescent="0.25">
      <c r="A420">
        <v>545766</v>
      </c>
      <c r="B420">
        <v>7.3</v>
      </c>
      <c r="C420">
        <v>995</v>
      </c>
      <c r="D420" t="s">
        <v>8</v>
      </c>
      <c r="E420" s="1">
        <v>44378</v>
      </c>
      <c r="F420" t="s">
        <v>177</v>
      </c>
      <c r="G420">
        <v>215000</v>
      </c>
      <c r="H420">
        <v>2.7</v>
      </c>
      <c r="I420">
        <f t="shared" si="18"/>
        <v>330766</v>
      </c>
      <c r="J420" s="3">
        <f>IFERROR(VLOOKUP(A420,工作表2!$B$1:$C$12,2,TRUE),0)</f>
        <v>2.5000000000000001E-2</v>
      </c>
      <c r="K420" s="3">
        <f>IFERROR(VLOOKUP(I420,工作表2!$B$1:$C$12,2,TRUE),0)</f>
        <v>1.4E-2</v>
      </c>
      <c r="L420">
        <f t="shared" si="19"/>
        <v>3638.4260000000004</v>
      </c>
      <c r="M420">
        <f t="shared" si="20"/>
        <v>5375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" sqref="B1"/>
    </sheetView>
  </sheetViews>
  <sheetFormatPr defaultRowHeight="16.5" x14ac:dyDescent="0.25"/>
  <sheetData>
    <row r="1" spans="1:3" x14ac:dyDescent="0.25">
      <c r="A1">
        <v>3</v>
      </c>
      <c r="B1">
        <f>A1*100000</f>
        <v>300000</v>
      </c>
      <c r="C1" s="2">
        <v>1.4E-2</v>
      </c>
    </row>
    <row r="2" spans="1:3" x14ac:dyDescent="0.25">
      <c r="A2">
        <v>4</v>
      </c>
      <c r="B2">
        <f t="shared" ref="B2:B12" si="0">A2*100000</f>
        <v>400000</v>
      </c>
      <c r="C2" s="2">
        <v>1.7999999999999999E-2</v>
      </c>
    </row>
    <row r="3" spans="1:3" x14ac:dyDescent="0.25">
      <c r="A3">
        <v>5</v>
      </c>
      <c r="B3">
        <f t="shared" si="0"/>
        <v>500000</v>
      </c>
      <c r="C3" s="2">
        <v>2.5000000000000001E-2</v>
      </c>
    </row>
    <row r="4" spans="1:3" x14ac:dyDescent="0.25">
      <c r="A4">
        <v>6</v>
      </c>
      <c r="B4">
        <f t="shared" si="0"/>
        <v>600000</v>
      </c>
      <c r="C4" s="2">
        <v>0.03</v>
      </c>
    </row>
    <row r="5" spans="1:3" x14ac:dyDescent="0.25">
      <c r="A5">
        <v>7</v>
      </c>
      <c r="B5">
        <f t="shared" si="0"/>
        <v>700000</v>
      </c>
      <c r="C5" s="2">
        <v>3.5000000000000003E-2</v>
      </c>
    </row>
    <row r="6" spans="1:3" x14ac:dyDescent="0.25">
      <c r="A6">
        <v>8</v>
      </c>
      <c r="B6">
        <f t="shared" si="0"/>
        <v>800000</v>
      </c>
      <c r="C6" s="2">
        <v>0.04</v>
      </c>
    </row>
    <row r="7" spans="1:3" x14ac:dyDescent="0.25">
      <c r="A7">
        <v>9</v>
      </c>
      <c r="B7">
        <f t="shared" si="0"/>
        <v>900000</v>
      </c>
      <c r="C7" s="2">
        <v>4.5999999999999999E-2</v>
      </c>
    </row>
    <row r="8" spans="1:3" x14ac:dyDescent="0.25">
      <c r="A8">
        <v>10</v>
      </c>
      <c r="B8">
        <f t="shared" si="0"/>
        <v>1000000</v>
      </c>
      <c r="C8" s="2">
        <v>5.3999999999999999E-2</v>
      </c>
    </row>
    <row r="9" spans="1:3" x14ac:dyDescent="0.25">
      <c r="A9">
        <v>11</v>
      </c>
      <c r="B9">
        <f t="shared" si="0"/>
        <v>1100000</v>
      </c>
      <c r="C9" s="2">
        <v>0.06</v>
      </c>
    </row>
    <row r="10" spans="1:3" x14ac:dyDescent="0.25">
      <c r="A10">
        <v>12</v>
      </c>
      <c r="B10">
        <f t="shared" si="0"/>
        <v>1200000</v>
      </c>
      <c r="C10" s="2">
        <v>6.6000000000000003E-2</v>
      </c>
    </row>
    <row r="11" spans="1:3" x14ac:dyDescent="0.25">
      <c r="A11">
        <v>13</v>
      </c>
      <c r="B11">
        <f t="shared" si="0"/>
        <v>1300000</v>
      </c>
      <c r="C11" s="2">
        <v>7.1999999999999995E-2</v>
      </c>
    </row>
    <row r="12" spans="1:3" x14ac:dyDescent="0.25">
      <c r="A12">
        <v>14</v>
      </c>
      <c r="B12">
        <f t="shared" si="0"/>
        <v>1400000</v>
      </c>
      <c r="C12" s="2">
        <v>7.8E-2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D7" sqref="D7"/>
    </sheetView>
  </sheetViews>
  <sheetFormatPr defaultRowHeight="16.5" x14ac:dyDescent="0.25"/>
  <sheetData>
    <row r="1" spans="1:10" x14ac:dyDescent="0.25">
      <c r="A1" s="7" t="s">
        <v>0</v>
      </c>
      <c r="B1" s="7" t="s">
        <v>1</v>
      </c>
    </row>
    <row r="2" spans="1:10" x14ac:dyDescent="0.25">
      <c r="A2" s="8">
        <v>0</v>
      </c>
      <c r="B2" s="8">
        <v>2</v>
      </c>
    </row>
    <row r="3" spans="1:10" x14ac:dyDescent="0.25">
      <c r="A3" s="8">
        <v>1</v>
      </c>
      <c r="B3" s="8">
        <v>26</v>
      </c>
    </row>
    <row r="4" spans="1:10" x14ac:dyDescent="0.25">
      <c r="A4" s="8">
        <v>2</v>
      </c>
      <c r="B4" s="8">
        <v>35</v>
      </c>
      <c r="D4">
        <f>SUM(B3:B5)</f>
        <v>71</v>
      </c>
      <c r="E4">
        <f>D4-3</f>
        <v>68</v>
      </c>
      <c r="F4">
        <v>800</v>
      </c>
      <c r="J4">
        <f>E4*F4</f>
        <v>54400</v>
      </c>
    </row>
    <row r="5" spans="1:10" x14ac:dyDescent="0.25">
      <c r="A5" s="8">
        <v>3</v>
      </c>
      <c r="B5" s="8">
        <v>10</v>
      </c>
    </row>
    <row r="6" spans="1:10" x14ac:dyDescent="0.25">
      <c r="A6" s="8">
        <v>4</v>
      </c>
      <c r="B6" s="8">
        <v>28</v>
      </c>
    </row>
    <row r="7" spans="1:10" x14ac:dyDescent="0.25">
      <c r="A7" s="8">
        <v>5</v>
      </c>
      <c r="B7" s="8">
        <v>17</v>
      </c>
      <c r="D7">
        <f>SUM(B6:B8)</f>
        <v>67</v>
      </c>
      <c r="E7">
        <f>D7-3</f>
        <v>64</v>
      </c>
      <c r="F7">
        <v>1600</v>
      </c>
      <c r="J7">
        <f>E7*F7</f>
        <v>102400</v>
      </c>
    </row>
    <row r="8" spans="1:10" x14ac:dyDescent="0.25">
      <c r="A8" s="8">
        <v>6</v>
      </c>
      <c r="B8" s="8">
        <v>22</v>
      </c>
    </row>
    <row r="9" spans="1:10" x14ac:dyDescent="0.25">
      <c r="A9" s="8">
        <v>7</v>
      </c>
      <c r="B9" s="8">
        <v>12</v>
      </c>
    </row>
    <row r="10" spans="1:10" x14ac:dyDescent="0.25">
      <c r="A10" s="8">
        <v>8</v>
      </c>
      <c r="B10" s="8">
        <v>12</v>
      </c>
    </row>
    <row r="11" spans="1:10" x14ac:dyDescent="0.25">
      <c r="A11" s="8">
        <v>9</v>
      </c>
      <c r="B11" s="8">
        <v>1</v>
      </c>
      <c r="D11">
        <f>SUM(B9:B11)</f>
        <v>25</v>
      </c>
      <c r="E11">
        <f>D11-3</f>
        <v>22</v>
      </c>
      <c r="F11">
        <v>3000</v>
      </c>
      <c r="J11">
        <f>F11*E11</f>
        <v>66000</v>
      </c>
    </row>
    <row r="13" spans="1:10" x14ac:dyDescent="0.25">
      <c r="G13">
        <f>$F$11/(A8+0.5)/10000</f>
        <v>4.6153846153846156E-2</v>
      </c>
      <c r="H13">
        <f>$F$7/(A5+0.5)/10000</f>
        <v>4.5714285714285714E-2</v>
      </c>
      <c r="I13">
        <f>$F$4/(A3+0.5)/10000</f>
        <v>5.3333333333333337E-2</v>
      </c>
    </row>
    <row r="14" spans="1:10" x14ac:dyDescent="0.25">
      <c r="G14">
        <f t="shared" ref="G14:G16" si="0">$F$11/(A9+0.5)/10000</f>
        <v>0.04</v>
      </c>
      <c r="H14">
        <f t="shared" ref="H14:H15" si="1">$F$7/(A6+0.5)/10000</f>
        <v>3.5555555555555556E-2</v>
      </c>
      <c r="I14">
        <f>$F$4/(A4+0.5)/10000</f>
        <v>3.2000000000000001E-2</v>
      </c>
    </row>
    <row r="15" spans="1:10" x14ac:dyDescent="0.25">
      <c r="G15">
        <f t="shared" si="0"/>
        <v>3.5294117647058823E-2</v>
      </c>
      <c r="H15">
        <f t="shared" si="1"/>
        <v>2.9090909090909094E-2</v>
      </c>
    </row>
    <row r="16" spans="1:10" x14ac:dyDescent="0.25">
      <c r="G16">
        <f t="shared" si="0"/>
        <v>3.1578947368421054E-2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abSelected="1" zoomScaleNormal="100" workbookViewId="0">
      <selection activeCell="D6" sqref="D6:D7"/>
    </sheetView>
  </sheetViews>
  <sheetFormatPr defaultRowHeight="16.5" x14ac:dyDescent="0.25"/>
  <cols>
    <col min="1" max="1" width="20.75" bestFit="1" customWidth="1"/>
    <col min="2" max="2" width="40.5" bestFit="1" customWidth="1"/>
    <col min="4" max="4" width="61.5" bestFit="1" customWidth="1"/>
  </cols>
  <sheetData>
    <row r="1" spans="1:2" x14ac:dyDescent="0.25">
      <c r="A1" t="s">
        <v>283</v>
      </c>
      <c r="B1" t="s">
        <v>282</v>
      </c>
    </row>
    <row r="2" spans="1:2" x14ac:dyDescent="0.25">
      <c r="A2" t="s">
        <v>191</v>
      </c>
      <c r="B2" t="s">
        <v>281</v>
      </c>
    </row>
    <row r="3" spans="1:2" x14ac:dyDescent="0.25">
      <c r="A3" t="s">
        <v>192</v>
      </c>
      <c r="B3" t="s">
        <v>236</v>
      </c>
    </row>
    <row r="4" spans="1:2" x14ac:dyDescent="0.25">
      <c r="A4" t="s">
        <v>193</v>
      </c>
      <c r="B4" t="s">
        <v>237</v>
      </c>
    </row>
    <row r="5" spans="1:2" x14ac:dyDescent="0.25">
      <c r="A5" t="s">
        <v>194</v>
      </c>
      <c r="B5" t="s">
        <v>238</v>
      </c>
    </row>
    <row r="6" spans="1:2" x14ac:dyDescent="0.25">
      <c r="A6" t="s">
        <v>195</v>
      </c>
      <c r="B6" t="s">
        <v>239</v>
      </c>
    </row>
    <row r="7" spans="1:2" x14ac:dyDescent="0.25">
      <c r="A7" t="s">
        <v>196</v>
      </c>
      <c r="B7" t="s">
        <v>240</v>
      </c>
    </row>
    <row r="8" spans="1:2" x14ac:dyDescent="0.25">
      <c r="A8" t="s">
        <v>197</v>
      </c>
      <c r="B8" t="s">
        <v>241</v>
      </c>
    </row>
    <row r="9" spans="1:2" x14ac:dyDescent="0.25">
      <c r="A9" t="s">
        <v>198</v>
      </c>
      <c r="B9" t="s">
        <v>244</v>
      </c>
    </row>
    <row r="10" spans="1:2" x14ac:dyDescent="0.25">
      <c r="A10" t="s">
        <v>199</v>
      </c>
      <c r="B10" t="s">
        <v>243</v>
      </c>
    </row>
    <row r="11" spans="1:2" x14ac:dyDescent="0.25">
      <c r="A11" t="s">
        <v>200</v>
      </c>
      <c r="B11" t="s">
        <v>249</v>
      </c>
    </row>
    <row r="12" spans="1:2" x14ac:dyDescent="0.25">
      <c r="A12" t="s">
        <v>201</v>
      </c>
      <c r="B12" t="s">
        <v>242</v>
      </c>
    </row>
    <row r="13" spans="1:2" x14ac:dyDescent="0.25">
      <c r="A13" t="s">
        <v>202</v>
      </c>
      <c r="B13" t="s">
        <v>245</v>
      </c>
    </row>
    <row r="14" spans="1:2" x14ac:dyDescent="0.25">
      <c r="A14" t="s">
        <v>203</v>
      </c>
      <c r="B14" t="s">
        <v>248</v>
      </c>
    </row>
    <row r="15" spans="1:2" x14ac:dyDescent="0.25">
      <c r="A15" t="s">
        <v>204</v>
      </c>
      <c r="B15" t="s">
        <v>246</v>
      </c>
    </row>
    <row r="16" spans="1:2" x14ac:dyDescent="0.25">
      <c r="A16" t="s">
        <v>205</v>
      </c>
      <c r="B16" t="s">
        <v>247</v>
      </c>
    </row>
    <row r="17" spans="1:2" x14ac:dyDescent="0.25">
      <c r="A17" t="s">
        <v>206</v>
      </c>
      <c r="B17" t="s">
        <v>270</v>
      </c>
    </row>
    <row r="18" spans="1:2" x14ac:dyDescent="0.25">
      <c r="A18" t="s">
        <v>207</v>
      </c>
      <c r="B18" t="s">
        <v>271</v>
      </c>
    </row>
    <row r="19" spans="1:2" x14ac:dyDescent="0.25">
      <c r="A19" t="s">
        <v>208</v>
      </c>
      <c r="B19" t="s">
        <v>272</v>
      </c>
    </row>
    <row r="20" spans="1:2" x14ac:dyDescent="0.25">
      <c r="A20" t="s">
        <v>209</v>
      </c>
      <c r="B20" t="s">
        <v>273</v>
      </c>
    </row>
    <row r="21" spans="1:2" x14ac:dyDescent="0.25">
      <c r="A21" t="s">
        <v>210</v>
      </c>
      <c r="B21" t="s">
        <v>274</v>
      </c>
    </row>
    <row r="22" spans="1:2" x14ac:dyDescent="0.25">
      <c r="A22" t="s">
        <v>211</v>
      </c>
      <c r="B22" t="s">
        <v>275</v>
      </c>
    </row>
    <row r="23" spans="1:2" x14ac:dyDescent="0.25">
      <c r="A23" t="s">
        <v>212</v>
      </c>
      <c r="B23" t="s">
        <v>250</v>
      </c>
    </row>
    <row r="24" spans="1:2" x14ac:dyDescent="0.25">
      <c r="A24" t="s">
        <v>213</v>
      </c>
      <c r="B24" t="s">
        <v>251</v>
      </c>
    </row>
    <row r="25" spans="1:2" x14ac:dyDescent="0.25">
      <c r="A25" t="s">
        <v>214</v>
      </c>
      <c r="B25" t="s">
        <v>277</v>
      </c>
    </row>
    <row r="26" spans="1:2" x14ac:dyDescent="0.25">
      <c r="A26" t="s">
        <v>215</v>
      </c>
      <c r="B26" t="s">
        <v>276</v>
      </c>
    </row>
    <row r="27" spans="1:2" x14ac:dyDescent="0.25">
      <c r="A27" t="s">
        <v>0</v>
      </c>
      <c r="B27" t="s">
        <v>252</v>
      </c>
    </row>
    <row r="28" spans="1:2" x14ac:dyDescent="0.25">
      <c r="A28" t="s">
        <v>216</v>
      </c>
      <c r="B28" t="s">
        <v>278</v>
      </c>
    </row>
    <row r="29" spans="1:2" x14ac:dyDescent="0.25">
      <c r="A29" t="s">
        <v>217</v>
      </c>
      <c r="B29" t="s">
        <v>253</v>
      </c>
    </row>
    <row r="30" spans="1:2" x14ac:dyDescent="0.25">
      <c r="A30" t="s">
        <v>218</v>
      </c>
      <c r="B30" t="s">
        <v>254</v>
      </c>
    </row>
    <row r="31" spans="1:2" x14ac:dyDescent="0.25">
      <c r="A31" t="s">
        <v>219</v>
      </c>
      <c r="B31" t="s">
        <v>279</v>
      </c>
    </row>
    <row r="32" spans="1:2" x14ac:dyDescent="0.25">
      <c r="A32" t="s">
        <v>220</v>
      </c>
      <c r="B32" t="s">
        <v>255</v>
      </c>
    </row>
    <row r="33" spans="1:2" x14ac:dyDescent="0.25">
      <c r="A33" t="s">
        <v>221</v>
      </c>
      <c r="B33" t="s">
        <v>280</v>
      </c>
    </row>
    <row r="34" spans="1:2" x14ac:dyDescent="0.25">
      <c r="A34" t="s">
        <v>222</v>
      </c>
      <c r="B34" t="s">
        <v>256</v>
      </c>
    </row>
    <row r="35" spans="1:2" x14ac:dyDescent="0.25">
      <c r="A35" t="s">
        <v>223</v>
      </c>
      <c r="B35" t="s">
        <v>257</v>
      </c>
    </row>
    <row r="36" spans="1:2" x14ac:dyDescent="0.25">
      <c r="A36" t="s">
        <v>224</v>
      </c>
      <c r="B36" t="s">
        <v>258</v>
      </c>
    </row>
    <row r="37" spans="1:2" x14ac:dyDescent="0.25">
      <c r="A37" t="s">
        <v>225</v>
      </c>
      <c r="B37" t="s">
        <v>259</v>
      </c>
    </row>
    <row r="38" spans="1:2" x14ac:dyDescent="0.25">
      <c r="A38" t="s">
        <v>226</v>
      </c>
      <c r="B38" t="s">
        <v>263</v>
      </c>
    </row>
    <row r="39" spans="1:2" x14ac:dyDescent="0.25">
      <c r="A39" t="s">
        <v>227</v>
      </c>
      <c r="B39" t="s">
        <v>260</v>
      </c>
    </row>
    <row r="40" spans="1:2" x14ac:dyDescent="0.25">
      <c r="A40" t="s">
        <v>228</v>
      </c>
      <c r="B40" t="s">
        <v>261</v>
      </c>
    </row>
    <row r="41" spans="1:2" x14ac:dyDescent="0.25">
      <c r="A41" t="s">
        <v>229</v>
      </c>
      <c r="B41" t="s">
        <v>262</v>
      </c>
    </row>
    <row r="42" spans="1:2" x14ac:dyDescent="0.25">
      <c r="A42" t="s">
        <v>230</v>
      </c>
      <c r="B42" t="s">
        <v>264</v>
      </c>
    </row>
    <row r="43" spans="1:2" x14ac:dyDescent="0.25">
      <c r="A43" t="s">
        <v>231</v>
      </c>
      <c r="B43" t="s">
        <v>265</v>
      </c>
    </row>
    <row r="44" spans="1:2" x14ac:dyDescent="0.25">
      <c r="A44" t="s">
        <v>232</v>
      </c>
      <c r="B44" t="s">
        <v>266</v>
      </c>
    </row>
    <row r="45" spans="1:2" x14ac:dyDescent="0.25">
      <c r="A45" t="s">
        <v>233</v>
      </c>
      <c r="B45" t="s">
        <v>267</v>
      </c>
    </row>
    <row r="46" spans="1:2" x14ac:dyDescent="0.25">
      <c r="A46" t="s">
        <v>234</v>
      </c>
      <c r="B46" t="s">
        <v>268</v>
      </c>
    </row>
    <row r="47" spans="1:2" x14ac:dyDescent="0.25">
      <c r="A47" t="s">
        <v>235</v>
      </c>
      <c r="B47" t="s">
        <v>269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已命名的範圍</vt:lpstr>
      </vt:variant>
      <vt:variant>
        <vt:i4>1</vt:i4>
      </vt:variant>
    </vt:vector>
  </HeadingPairs>
  <TitlesOfParts>
    <vt:vector size="6" baseType="lpstr">
      <vt:lpstr>工作表4</vt:lpstr>
      <vt:lpstr>工作表1</vt:lpstr>
      <vt:lpstr>工作表2</vt:lpstr>
      <vt:lpstr>工作表3</vt:lpstr>
      <vt:lpstr>工作表5</vt:lpstr>
      <vt:lpstr>工作表5!xgb_features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Kao_高銘彣</dc:creator>
  <cp:lastModifiedBy>Ming Kao_高銘彣</cp:lastModifiedBy>
  <dcterms:created xsi:type="dcterms:W3CDTF">2021-08-04T04:16:54Z</dcterms:created>
  <dcterms:modified xsi:type="dcterms:W3CDTF">2021-08-17T03:46:55Z</dcterms:modified>
</cp:coreProperties>
</file>