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007gc-my.sharepoint.com/personal/chih-yu_hung_ec_gc_ca/Documents/2023/Fuel LCA/1.1 USAN2O_minimeta/"/>
    </mc:Choice>
  </mc:AlternateContent>
  <xr:revisionPtr revIDLastSave="1988" documentId="8_{87876A0A-09FC-48AA-8C09-DC7F76CEF094}" xr6:coauthVersionLast="47" xr6:coauthVersionMax="47" xr10:uidLastSave="{B6DEF8C5-C857-4FE2-A314-CF4AEE2E9909}"/>
  <bookViews>
    <workbookView xWindow="-28920" yWindow="-120" windowWidth="29040" windowHeight="15720" xr2:uid="{EA6A1CB4-3B49-43D6-96B1-2343C5F6E06B}"/>
  </bookViews>
  <sheets>
    <sheet name="Data" sheetId="1" r:id="rId1"/>
    <sheet name="Abbrevi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4" i="1" l="1"/>
  <c r="Y25" i="1"/>
  <c r="Y26" i="1"/>
  <c r="Y27" i="1"/>
  <c r="Y28" i="1"/>
  <c r="Y29" i="1"/>
  <c r="Y30" i="1"/>
  <c r="Y31" i="1"/>
  <c r="Y32" i="1"/>
  <c r="Y17" i="1"/>
  <c r="Y18" i="1"/>
  <c r="Y19" i="1"/>
  <c r="Y20" i="1"/>
  <c r="Y21" i="1"/>
  <c r="Y16" i="1"/>
  <c r="Y129" i="1" l="1"/>
  <c r="Y130" i="1"/>
  <c r="Y127" i="1"/>
  <c r="Y128" i="1"/>
  <c r="Y85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S92" i="1"/>
  <c r="Y92" i="1" s="1"/>
  <c r="S93" i="1"/>
  <c r="Y93" i="1" s="1"/>
  <c r="S91" i="1"/>
  <c r="Y91" i="1" s="1"/>
  <c r="S90" i="1"/>
  <c r="Y90" i="1" s="1"/>
  <c r="S89" i="1"/>
  <c r="Y89" i="1" s="1"/>
  <c r="S88" i="1"/>
  <c r="Y88" i="1" s="1"/>
  <c r="S87" i="1"/>
  <c r="Y87" i="1" s="1"/>
  <c r="S86" i="1"/>
  <c r="Y86" i="1" s="1"/>
  <c r="Y83" i="1"/>
  <c r="Y82" i="1"/>
  <c r="X79" i="1"/>
  <c r="X80" i="1"/>
  <c r="X78" i="1"/>
  <c r="W80" i="1"/>
  <c r="W79" i="1"/>
  <c r="W78" i="1"/>
  <c r="Y74" i="1"/>
  <c r="Y75" i="1"/>
  <c r="Y76" i="1"/>
  <c r="Y73" i="1"/>
  <c r="Y69" i="1"/>
  <c r="Y70" i="1"/>
  <c r="Y71" i="1"/>
  <c r="Y72" i="1"/>
  <c r="Y61" i="1"/>
  <c r="Y62" i="1"/>
  <c r="Y63" i="1"/>
  <c r="Y64" i="1"/>
  <c r="Y66" i="1"/>
  <c r="Y67" i="1"/>
  <c r="Y54" i="1"/>
  <c r="Y55" i="1"/>
  <c r="Y56" i="1"/>
  <c r="Y57" i="1"/>
  <c r="Y58" i="1"/>
  <c r="Y59" i="1"/>
  <c r="S52" i="1"/>
  <c r="Y52" i="1" s="1"/>
  <c r="S51" i="1"/>
  <c r="Y51" i="1" s="1"/>
  <c r="Y46" i="1"/>
  <c r="Y47" i="1"/>
  <c r="Y48" i="1"/>
  <c r="Y49" i="1"/>
  <c r="Y34" i="1"/>
  <c r="Y35" i="1"/>
  <c r="Y36" i="1"/>
  <c r="Y37" i="1"/>
  <c r="Y38" i="1"/>
  <c r="Y39" i="1"/>
  <c r="Y40" i="1"/>
  <c r="Y41" i="1"/>
  <c r="Y42" i="1"/>
  <c r="Y43" i="1"/>
  <c r="Y44" i="1"/>
  <c r="Y3" i="1"/>
  <c r="Y4" i="1"/>
  <c r="Y5" i="1"/>
  <c r="Y6" i="1"/>
  <c r="Y11" i="1"/>
  <c r="Y12" i="1"/>
  <c r="Y13" i="1"/>
  <c r="Y14" i="1"/>
  <c r="U9" i="1"/>
  <c r="Y9" i="1" s="1"/>
  <c r="U10" i="1"/>
  <c r="Y10" i="1" s="1"/>
  <c r="U8" i="1"/>
  <c r="Y8" i="1" s="1"/>
  <c r="S7" i="1"/>
  <c r="Y7" i="1" s="1"/>
  <c r="Y122" i="1" l="1"/>
  <c r="Y123" i="1"/>
  <c r="Y125" i="1"/>
  <c r="Y124" i="1"/>
  <c r="Y79" i="1"/>
  <c r="Y78" i="1"/>
  <c r="Y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tc={5B6A48E2-8214-46DC-9150-6F37BE2FFB9A}</author>
    <author>tc={5BDD1E1D-35A6-407A-AC73-0C1807B71540}</author>
    <author>tc={E72EBA8D-C99F-412A-BFE5-8C2C145DA5C5}</author>
    <author>tc={3F37B94F-5FA6-44CD-86DC-CD517E89EB6E}</author>
    <author>tc={6ECA83BF-54F9-45E8-B636-6E1ABF4BC89B}</author>
    <author>tc={66320FE8-C9E7-4671-B5FF-434FD32FD4CA}</author>
    <author>tc={51D5FFD9-5A39-4C88-8FC7-CBC5F0BECD93}</author>
    <author>tc={FA51C6D8-1807-4DFF-882A-3EBF5E009CE0}</author>
    <author>tc={B8E3FF7D-3A67-4DC6-8D65-8FC6C597505A}</author>
    <author>Hung,Chih-Yu (ECCC)</author>
    <author>tc={488B803E-29BD-4513-93AB-9D9A5AFD9AEF}</author>
    <author>tc={01579386-1B24-4903-ACDA-EC3089B938A9}</author>
    <author>tc={1F25E1B5-7F64-4633-9048-894A16E0C735}</author>
    <author>tc={D44EDDBD-F0C9-4FA1-8A1E-528D137333A4}</author>
    <author>tc={0F48CA46-966E-490C-AB5E-67B21B2DDF21}</author>
    <author>tc={0F461F90-6F05-4752-961F-3141D05B9AD5}</author>
    <author>tc={7159DAE5-77EB-4C4D-9B22-957513D2E5D2}</author>
    <author>tc={4C447084-F97D-4BBB-877B-08D0E65EB958}</author>
    <author>tc={5F68CFAA-4BBB-4620-B094-AE3CF8FE6C93}</author>
    <author>tc={0E50EAF7-6A41-47F3-837B-7D71197C7CA1}</author>
    <author>tc={9942A6E2-879B-438A-835A-35C96D1E4204}</author>
    <author>tc={61DFD4B1-B700-4CF9-AA5D-1E3C54D7A8D4}</author>
    <author>tc={92B8C3C9-6E52-42BD-8297-73A42C7D2FE8}</author>
    <author>tc={777FF6A1-52FF-4DE8-9598-F6F3C676B8DF}</author>
    <author>tc={D086D456-F298-4654-84AD-F6F3A4E6C9DC}</author>
    <author>tc={C0409745-E751-4DC1-B674-C00F98BB1FAD}</author>
    <author>tc={33505894-8696-46D1-A82B-60D2779C80ED}</author>
    <author>tc={8EDB60C2-27BE-4104-98C0-F3D38A36B4E4}</author>
    <author>tc={1C80C97A-ACC5-4D44-AB3B-B0641DA6AF7E}</author>
    <author>tc={FBDEC3AA-4989-4CE5-96F9-01BD1FC3C32A}</author>
    <author>tc={EAE644C0-FFB3-43ED-98E1-42B0FA0B87A6}</author>
    <author>tc={392EF9E0-3B5A-4299-8F24-BBBE3542022F}</author>
    <author>tc={0A904CBD-DD2D-4862-914D-4716E293C7BC}</author>
    <author>tc={E35A1D26-D9B3-4C94-8288-CC5DC5740C94}</author>
    <author>tc={A44498E4-8198-460A-830C-3628D31ACBE0}</author>
    <author>tc={79F5820D-7834-4B9A-814C-26867FBD4D46}</author>
    <author>tc={FE7DC9AB-017A-42EB-94A8-43B3D38EBB53}</author>
    <author>tc={0CAAEEDA-5BD9-483C-A778-8A6744B8E85D}</author>
    <author>tc={5CB75FA0-13FE-42C8-89BE-06A60DEAB4FC}</author>
    <author>tc={2349D68D-687A-4595-8A91-16995123B2CE}</author>
    <author>tc={B9F86435-73C7-4B89-814F-C92FB74F3360}</author>
    <author>tc={52569AFF-E5A4-41CB-BA4B-F6A7CA1F8A3F}</author>
    <author>tc={88AEE66F-B165-4222-9F19-5C85F4135813}</author>
    <author>tc={8F60317E-CC37-4E12-9942-8486B4B6C763}</author>
    <author>tc={F83E7521-8821-4FA4-85C3-21CBFF6BA777}</author>
    <author>tc={E2A5FC33-2930-47FE-8979-13C93A691BCE}</author>
    <author>tc={70BDB505-5683-4BA5-9D3B-564F7EC2CEB4}</author>
    <author>tc={CF36714D-2E45-427A-A34C-387F5393F4FA}</author>
    <author>tc={30672E0D-36A9-4818-BBD0-36B3F2D68C8B}</author>
    <author>tc={33DC1063-E9DE-4A13-8EF3-3B37B901969A}</author>
    <author>tc={AB659721-5B3A-406A-803C-C3365343D229}</author>
    <author>tc={97383581-E955-4007-8F2D-A472ED605B3D}</author>
    <author>tc={E229B29D-67D7-48E9-BA06-8B1BC2E3C8AA}</author>
    <author>tc={9FF969FC-EDF6-40A4-942F-BB14E7263007}</author>
    <author>tc={364612C2-A66A-4F5A-9516-120A014484DE}</author>
  </authors>
  <commentList>
    <comment ref="S3" authorId="0" shapeId="0" xr:uid="{5B6A48E2-8214-46DC-9150-6F37BE2FFB9A}">
      <text>
        <t>[Threaded comment]
Your version of Excel allows you to read this threaded comment; however, any edits to it will get removed if the file is opened in a newer version of Excel. Learn more: https://go.microsoft.com/fwlink/?linkid=870924
Comment:
    Figure 2 presents N2O emissions from 2013 through 2016 for Fertilizer, Control, 18 T Annual, 36T Beinnial and 52T Annual only. Although table 2 gives the amount of fertilizer applied for extra treatments such as 36T Annual and 52T Annual, only those appearing in Fig 2 have been considered.</t>
      </text>
    </comment>
    <comment ref="T4" authorId="1" shapeId="0" xr:uid="{5BDD1E1D-35A6-407A-AC73-0C1807B71540}">
      <text>
        <t>[Threaded comment]
Your version of Excel allows you to read this threaded comment; however, any edits to it will get removed if the file is opened in a newer version of Excel. Learn more: https://go.microsoft.com/fwlink/?linkid=870924
Comment:
    Mg/ha</t>
      </text>
    </comment>
    <comment ref="T5" authorId="2" shapeId="0" xr:uid="{E72EBA8D-C99F-412A-BFE5-8C2C145DA5C5}">
      <text>
        <t>[Threaded comment]
Your version of Excel allows you to read this threaded comment; however, any edits to it will get removed if the file is opened in a newer version of Excel. Learn more: https://go.microsoft.com/fwlink/?linkid=870924
Comment:
    Mg/ha</t>
      </text>
    </comment>
    <comment ref="T6" authorId="3" shapeId="0" xr:uid="{3F37B94F-5FA6-44CD-86DC-CD517E89EB6E}">
      <text>
        <t>[Threaded comment]
Your version of Excel allows you to read this threaded comment; however, any edits to it will get removed if the file is opened in a newer version of Excel. Learn more: https://go.microsoft.com/fwlink/?linkid=870924
Comment:
    Mg/ha</t>
      </text>
    </comment>
    <comment ref="T8" authorId="4" shapeId="0" xr:uid="{6ECA83BF-54F9-45E8-B636-6E1ABF4BC89B}">
      <text>
        <t>[Threaded comment]
Your version of Excel allows you to read this threaded comment; however, any edits to it will get removed if the file is opened in a newer version of Excel. Learn more: https://go.microsoft.com/fwlink/?linkid=870924
Comment:
    Mg/ha</t>
      </text>
    </comment>
    <comment ref="T9" authorId="5" shapeId="0" xr:uid="{66320FE8-C9E7-4671-B5FF-434FD32FD4CA}">
      <text>
        <t>[Threaded comment]
Your version of Excel allows you to read this threaded comment; however, any edits to it will get removed if the file is opened in a newer version of Excel. Learn more: https://go.microsoft.com/fwlink/?linkid=870924
Comment:
    Mg/ha</t>
      </text>
    </comment>
    <comment ref="T10" authorId="6" shapeId="0" xr:uid="{51D5FFD9-5A39-4C88-8FC7-CBC5F0BECD93}">
      <text>
        <t>[Threaded comment]
Your version of Excel allows you to read this threaded comment; however, any edits to it will get removed if the file is opened in a newer version of Excel. Learn more: https://go.microsoft.com/fwlink/?linkid=870924
Comment:
    Mg/ha</t>
      </text>
    </comment>
    <comment ref="T13" authorId="7" shapeId="0" xr:uid="{FA51C6D8-1807-4DFF-882A-3EBF5E009CE0}">
      <text>
        <t>[Threaded comment]
Your version of Excel allows you to read this threaded comment; however, any edits to it will get removed if the file is opened in a newer version of Excel. Learn more: https://go.microsoft.com/fwlink/?linkid=870924
Comment:
    Mg/ha</t>
      </text>
    </comment>
    <comment ref="T14" authorId="8" shapeId="0" xr:uid="{B8E3FF7D-3A67-4DC6-8D65-8FC6C597505A}">
      <text>
        <t>[Threaded comment]
Your version of Excel allows you to read this threaded comment; however, any edits to it will get removed if the file is opened in a newer version of Excel. Learn more: https://go.microsoft.com/fwlink/?linkid=870924
Comment:
    Mg/ha</t>
      </text>
    </comment>
    <comment ref="A24" authorId="9" shapeId="0" xr:uid="{ADCE51B4-F442-4CC6-AB65-01F2753F65B6}">
      <text>
        <r>
          <rPr>
            <b/>
            <sz val="9"/>
            <color indexed="81"/>
            <rFont val="Tahoma"/>
            <family val="2"/>
          </rPr>
          <t>Hung,Chih-Yu (ECCC):</t>
        </r>
        <r>
          <rPr>
            <sz val="9"/>
            <color indexed="81"/>
            <rFont val="Tahoma"/>
            <family val="2"/>
          </rPr>
          <t xml:space="preserve">
It's rice. Cannot use this data</t>
        </r>
      </text>
    </comment>
    <comment ref="L24" authorId="10" shapeId="0" xr:uid="{488B803E-29BD-4513-93AB-9D9A5AFD9AE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can be retrieved using Arkansas County, Arkansas.</t>
      </text>
    </comment>
    <comment ref="A34" authorId="9" shapeId="0" xr:uid="{D5119CAD-D230-4156-BF4B-1164CFDB4067}">
      <text>
        <r>
          <rPr>
            <b/>
            <sz val="9"/>
            <color indexed="81"/>
            <rFont val="Tahoma"/>
            <family val="2"/>
          </rPr>
          <t>Hung,Chih-Yu (ECCC):</t>
        </r>
        <r>
          <rPr>
            <sz val="9"/>
            <color indexed="81"/>
            <rFont val="Tahoma"/>
            <family val="2"/>
          </rPr>
          <t xml:space="preserve">
can't use it's rice</t>
        </r>
      </text>
    </comment>
    <comment ref="L34" authorId="11" shapeId="0" xr:uid="{01579386-1B24-4903-ACDA-EC3089B938A9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can be retrieved using Sutter County, CA.</t>
      </text>
    </comment>
    <comment ref="L42" authorId="12" shapeId="0" xr:uid="{1F25E1B5-7F64-4633-9048-894A16E0C735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can be retrieved using Arkansas County, Arkansas.</t>
      </text>
    </comment>
    <comment ref="A46" authorId="9" shapeId="0" xr:uid="{6A5CC6B2-0724-48CD-B61A-B568482270FB}">
      <text>
        <r>
          <rPr>
            <b/>
            <sz val="9"/>
            <color indexed="81"/>
            <rFont val="Tahoma"/>
            <family val="2"/>
          </rPr>
          <t>Hung,Chih-Yu (ECCC):</t>
        </r>
        <r>
          <rPr>
            <sz val="9"/>
            <color indexed="81"/>
            <rFont val="Tahoma"/>
            <family val="2"/>
          </rPr>
          <t xml:space="preserve">
Irrigated mesocosm, not field
</t>
        </r>
      </text>
    </comment>
    <comment ref="L46" authorId="13" shapeId="0" xr:uid="{D44EDDBD-F0C9-4FA1-8A1E-528D137333A4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can be retrieved using Yolo County, FL.</t>
      </text>
    </comment>
    <comment ref="Z46" authorId="14" shapeId="0" xr:uid="{0F48CA46-966E-490C-AB5E-67B21B2DDF21}">
      <text>
        <t>[Threaded comment]
Your version of Excel allows you to read this threaded comment; however, any edits to it will get removed if the file is opened in a newer version of Excel. Learn more: https://go.microsoft.com/fwlink/?linkid=870924
Comment:
    I used Fig 2 to determine the number of days the experiment lasted for</t>
      </text>
    </comment>
    <comment ref="F51" authorId="15" shapeId="0" xr:uid="{0F461F90-6F05-4752-961F-3141D05B9AD5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4 presents the results over the 2003-2006 study period</t>
      </text>
    </comment>
    <comment ref="L51" authorId="16" shapeId="0" xr:uid="{7159DAE5-77EB-4C4D-9B22-957513D2E5D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can be retrieved using Larimer County, Colorado.</t>
      </text>
    </comment>
    <comment ref="Z51" authorId="17" shapeId="0" xr:uid="{4C447084-F97D-4BBB-877B-08D0E65EB95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April through Oct for the years 2003,2004,2005 and 2006; Figure 3</t>
      </text>
    </comment>
    <comment ref="L54" authorId="18" shapeId="0" xr:uid="{5F68CFAA-4BBB-4620-B094-AE3CF8FE6C9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can be retrieved using Prince George’s County, Maryland.</t>
      </text>
    </comment>
    <comment ref="A66" authorId="9" shapeId="0" xr:uid="{68288FA4-CEA7-4C7D-8164-5373278C574D}">
      <text>
        <r>
          <rPr>
            <b/>
            <sz val="9"/>
            <color indexed="81"/>
            <rFont val="Tahoma"/>
            <family val="2"/>
          </rPr>
          <t>Hung,Chih-Yu (ECCC):</t>
        </r>
        <r>
          <rPr>
            <sz val="9"/>
            <color indexed="81"/>
            <rFont val="Tahoma"/>
            <family val="2"/>
          </rPr>
          <t xml:space="preserve">
No control for fertilizer. The control here is cover crop
</t>
        </r>
      </text>
    </comment>
    <comment ref="L69" authorId="19" shapeId="0" xr:uid="{0E50EAF7-6A41-47F3-837B-7D71197C7CA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can be retrieved using Larimer County, Colorado.</t>
      </text>
    </comment>
    <comment ref="S69" authorId="20" shapeId="0" xr:uid="{9942A6E2-879B-438A-835A-35C96D1E420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amount of urea used in each treatment</t>
      </text>
    </comment>
    <comment ref="Z69" authorId="21" shapeId="0" xr:uid="{61DFD4B1-B700-4CF9-AA5D-1E3C54D7A8D4}">
      <text>
        <t>[Threaded comment]
Your version of Excel allows you to read this threaded comment; however, any edits to it will get removed if the file is opened in a newer version of Excel. Learn more: https://go.microsoft.com/fwlink/?linkid=870924
Comment:
    I used Fig 2 : the last point was recorded on day 97 based on retrieval with the WebPlotDigitizer</t>
      </text>
    </comment>
    <comment ref="AB69" authorId="22" shapeId="0" xr:uid="{92B8C3C9-6E52-42BD-8297-73A42C7D2FE8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counted the number of data on Fig 2</t>
      </text>
    </comment>
    <comment ref="A78" authorId="9" shapeId="0" xr:uid="{280C7A25-914B-468A-AA1F-67458B62F465}">
      <text>
        <r>
          <rPr>
            <b/>
            <sz val="9"/>
            <color indexed="81"/>
            <rFont val="Tahoma"/>
            <family val="2"/>
          </rPr>
          <t>Hung,Chih-Yu (ECCC):</t>
        </r>
        <r>
          <rPr>
            <sz val="9"/>
            <color indexed="81"/>
            <rFont val="Tahoma"/>
            <family val="2"/>
          </rPr>
          <t xml:space="preserve">
too old
</t>
        </r>
      </text>
    </comment>
    <comment ref="L78" authorId="23" shapeId="0" xr:uid="{777FF6A1-52FF-4DE8-9598-F6F3C676B8D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can be retrieved using Weld County, Colorado.</t>
      </text>
    </comment>
    <comment ref="AB78" authorId="24" shapeId="0" xr:uid="{D086D456-F298-4654-84AD-F6F3A4E6C9D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Samples were measured weekly but we do not know how many times a week precisely to find out the total number of measurements</t>
      </text>
    </comment>
    <comment ref="F82" authorId="25" shapeId="0" xr:uid="{C0409745-E751-4DC1-B674-C00F98BB1FAD}">
      <text>
        <t>[Threaded comment]
Your version of Excel allows you to read this threaded comment; however, any edits to it will get removed if the file is opened in a newer version of Excel. Learn more: https://go.microsoft.com/fwlink/?linkid=870924
Comment:
    I used figure 4 to determine the start year</t>
      </text>
    </comment>
    <comment ref="Z82" authorId="26" shapeId="0" xr:uid="{33505894-8696-46D1-A82B-60D2779C80ED}">
      <text>
        <t>[Threaded comment]
Your version of Excel allows you to read this threaded comment; however, any edits to it will get removed if the file is opened in a newer version of Excel. Learn more: https://go.microsoft.com/fwlink/?linkid=870924
Comment:
    I used Fig 4 to calculate the length of the experiment</t>
      </text>
    </comment>
    <comment ref="L85" authorId="27" shapeId="0" xr:uid="{8EDB60C2-27BE-4104-98C0-F3D38A36B4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Value extracted from excel temperature data : Solano County - California </t>
      </text>
    </comment>
    <comment ref="N85" authorId="28" shapeId="0" xr:uid="{1C80C97A-ACC5-4D44-AB3B-B0641DA6AF7E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extracted from excel precipitation data : Solano County - California 
Growing season dates specified on Fig 3</t>
      </text>
    </comment>
    <comment ref="Z85" authorId="29" shapeId="0" xr:uid="{FBDEC3AA-4989-4CE5-96F9-01BD1FC3C32A}">
      <text>
        <t>[Threaded comment]
Your version of Excel allows you to read this threaded comment; however, any edits to it will get removed if the file is opened in a newer version of Excel. Learn more: https://go.microsoft.com/fwlink/?linkid=870924
Comment:
    I used Fig 3 to retrieve the length of the experiment</t>
      </text>
    </comment>
    <comment ref="S86" authorId="30" shapeId="0" xr:uid="{EAE644C0-FFB3-43ED-98E1-42B0FA0B87A6}">
      <text>
        <t>[Threaded comment]
Your version of Excel allows you to read this threaded comment; however, any edits to it will get removed if the file is opened in a newer version of Excel. Learn more: https://go.microsoft.com/fwlink/?linkid=870924
Comment:
    Urea = 91 kg N ha-1 AND AS = 60 kg N ha-1</t>
      </text>
    </comment>
    <comment ref="S87" authorId="31" shapeId="0" xr:uid="{392EF9E0-3B5A-4299-8F24-BBBE3542022F}">
      <text>
        <t>[Threaded comment]
Your version of Excel allows you to read this threaded comment; however, any edits to it will get removed if the file is opened in a newer version of Excel. Learn more: https://go.microsoft.com/fwlink/?linkid=870924
Comment:
    Urea = 91 kg N ha-1 AND AA = 112 kg N ha-1</t>
      </text>
    </comment>
    <comment ref="S88" authorId="32" shapeId="0" xr:uid="{0A904CBD-DD2D-4862-914D-4716E293C7BC}">
      <text>
        <t>[Threaded comment]
Your version of Excel allows you to read this threaded comment; however, any edits to it will get removed if the file is opened in a newer version of Excel. Learn more: https://go.microsoft.com/fwlink/?linkid=870924
Comment:
    Urea = 91 kg N ha-1 AND AS = 163 kg N ha-1</t>
      </text>
    </comment>
    <comment ref="L89" authorId="33" shapeId="0" xr:uid="{E35A1D26-D9B3-4C94-8288-CC5DC5740C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Value extracted from excel temperature data : Solano County - California </t>
      </text>
    </comment>
    <comment ref="N89" authorId="34" shapeId="0" xr:uid="{A44498E4-8198-460A-830C-3628D31ACBE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extracted from excel precipitation data : Solano County - California 
Growing season dates specified on Fig 4</t>
      </text>
    </comment>
    <comment ref="S89" authorId="35" shapeId="0" xr:uid="{79F5820D-7834-4B9A-814C-26867FBD4D46}">
      <text>
        <t>[Threaded comment]
Your version of Excel allows you to read this threaded comment; however, any edits to it will get removed if the file is opened in a newer version of Excel. Learn more: https://go.microsoft.com/fwlink/?linkid=870924
Comment:
    Urea = 98 kg N ha-1 AND AS = 56 kg N ha-1</t>
      </text>
    </comment>
    <comment ref="Z89" authorId="36" shapeId="0" xr:uid="{FE7DC9AB-017A-42EB-94A8-43B3D38EBB53}">
      <text>
        <t>[Threaded comment]
Your version of Excel allows you to read this threaded comment; however, any edits to it will get removed if the file is opened in a newer version of Excel. Learn more: https://go.microsoft.com/fwlink/?linkid=870924
Comment:
    I used Fig 4 to retrieve the length of the experiment</t>
      </text>
    </comment>
    <comment ref="S90" authorId="37" shapeId="0" xr:uid="{0CAAEEDA-5BD9-483C-A778-8A6744B8E85D}">
      <text>
        <t>[Threaded comment]
Your version of Excel allows you to read this threaded comment; however, any edits to it will get removed if the file is opened in a newer version of Excel. Learn more: https://go.microsoft.com/fwlink/?linkid=870924
Comment:
    Urea = 98 kg N ha-1 AND AA = 112 kg N ha-1</t>
      </text>
    </comment>
    <comment ref="S91" authorId="38" shapeId="0" xr:uid="{5CB75FA0-13FE-42C8-89BE-06A60DEAB4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Urea = 98 kg N ha-1 AND AS = 112 kg N ha-1
</t>
      </text>
    </comment>
    <comment ref="S92" authorId="39" shapeId="0" xr:uid="{2349D68D-687A-4595-8A91-16995123B2C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Urea = 98 kg N ha-1 AND AS = 168 kg N ha-1
</t>
      </text>
    </comment>
    <comment ref="S93" authorId="40" shapeId="0" xr:uid="{B9F86435-73C7-4B89-814F-C92FB74F3360}">
      <text>
        <t>[Threaded comment]
Your version of Excel allows you to read this threaded comment; however, any edits to it will get removed if the file is opened in a newer version of Excel. Learn more: https://go.microsoft.com/fwlink/?linkid=870924
Comment:
    AA = 112 kg N ha-1 AND NT = 98 kg N ha-1</t>
      </text>
    </comment>
    <comment ref="A95" authorId="9" shapeId="0" xr:uid="{68DF8EA8-AADF-491D-AB00-4F9A8A04BE0E}">
      <text>
        <r>
          <rPr>
            <b/>
            <sz val="9"/>
            <color indexed="81"/>
            <rFont val="Tahoma"/>
            <family val="2"/>
          </rPr>
          <t>Hung,Chih-Yu (ECCC):</t>
        </r>
        <r>
          <rPr>
            <sz val="9"/>
            <color indexed="81"/>
            <rFont val="Tahoma"/>
            <family val="2"/>
          </rPr>
          <t xml:space="preserve">
irrigated cotton
</t>
        </r>
      </text>
    </comment>
    <comment ref="L95" authorId="41" shapeId="0" xr:uid="{52569AFF-E5A4-41CB-BA4B-F6A7CA1F8A3F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can be retrieved using Pinal County, AZ.</t>
      </text>
    </comment>
    <comment ref="R95" authorId="42" shapeId="0" xr:uid="{88AEE66F-B165-4222-9F19-5C85F4135813}">
      <text>
        <t>[Threaded comment]
Your version of Excel allows you to read this threaded comment; however, any edits to it will get removed if the file is opened in a newer version of Excel. Learn more: https://go.microsoft.com/fwlink/?linkid=870924
Comment:
    Fertilizer source-fertilizer mode</t>
      </text>
    </comment>
    <comment ref="R96" authorId="43" shapeId="0" xr:uid="{8F60317E-CC37-4E12-9942-8486B4B6C763}">
      <text>
        <t>[Threaded comment]
Your version of Excel allows you to read this threaded comment; however, any edits to it will get removed if the file is opened in a newer version of Excel. Learn more: https://go.microsoft.com/fwlink/?linkid=870924
Comment:
    Fertilizer source-fertilizer mode</t>
      </text>
    </comment>
    <comment ref="R97" authorId="44" shapeId="0" xr:uid="{F83E7521-8821-4FA4-85C3-21CBFF6BA777}">
      <text>
        <t>[Threaded comment]
Your version of Excel allows you to read this threaded comment; however, any edits to it will get removed if the file is opened in a newer version of Excel. Learn more: https://go.microsoft.com/fwlink/?linkid=870924
Comment:
    Fertilizer source-fertilizer mode</t>
      </text>
    </comment>
    <comment ref="R98" authorId="45" shapeId="0" xr:uid="{E2A5FC33-2930-47FE-8979-13C93A691BCE}">
      <text>
        <t>[Threaded comment]
Your version of Excel allows you to read this threaded comment; however, any edits to it will get removed if the file is opened in a newer version of Excel. Learn more: https://go.microsoft.com/fwlink/?linkid=870924
Comment:
    Fertilizer source-fertilizer mode</t>
      </text>
    </comment>
    <comment ref="R99" authorId="46" shapeId="0" xr:uid="{70BDB505-5683-4BA5-9D3B-564F7EC2C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Fertilizer source-fertilizer mode</t>
      </text>
    </comment>
    <comment ref="R100" authorId="47" shapeId="0" xr:uid="{CF36714D-2E45-427A-A34C-387F5393F4FA}">
      <text>
        <t>[Threaded comment]
Your version of Excel allows you to read this threaded comment; however, any edits to it will get removed if the file is opened in a newer version of Excel. Learn more: https://go.microsoft.com/fwlink/?linkid=870924
Comment:
    Fertilizer source-fertilizer mode</t>
      </text>
    </comment>
    <comment ref="R115" authorId="48" shapeId="0" xr:uid="{30672E0D-36A9-4818-BBD0-36B3F2D68C8B}">
      <text>
        <t>[Threaded comment]
Your version of Excel allows you to read this threaded comment; however, any edits to it will get removed if the file is opened in a newer version of Excel. Learn more: https://go.microsoft.com/fwlink/?linkid=870924
Comment:
    Fertilizer source not specified in Table 3</t>
      </text>
    </comment>
    <comment ref="R116" authorId="49" shapeId="0" xr:uid="{33DC1063-E9DE-4A13-8EF3-3B37B901969A}">
      <text>
        <t>[Threaded comment]
Your version of Excel allows you to read this threaded comment; however, any edits to it will get removed if the file is opened in a newer version of Excel. Learn more: https://go.microsoft.com/fwlink/?linkid=870924
Comment:
    Fertilizer source not specified in Table 3</t>
      </text>
    </comment>
    <comment ref="R117" authorId="50" shapeId="0" xr:uid="{AB659721-5B3A-406A-803C-C3365343D229}">
      <text>
        <t>[Threaded comment]
Your version of Excel allows you to read this threaded comment; however, any edits to it will get removed if the file is opened in a newer version of Excel. Learn more: https://go.microsoft.com/fwlink/?linkid=870924
Comment:
    Fertilizer source not specified in Table 3</t>
      </text>
    </comment>
    <comment ref="R118" authorId="51" shapeId="0" xr:uid="{97383581-E955-4007-8F2D-A472ED605B3D}">
      <text>
        <t>[Threaded comment]
Your version of Excel allows you to read this threaded comment; however, any edits to it will get removed if the file is opened in a newer version of Excel. Learn more: https://go.microsoft.com/fwlink/?linkid=870924
Comment:
    Fertilizer source not specified in Table 3</t>
      </text>
    </comment>
    <comment ref="R119" authorId="52" shapeId="0" xr:uid="{E229B29D-67D7-48E9-BA06-8B1BC2E3C8AA}">
      <text>
        <t>[Threaded comment]
Your version of Excel allows you to read this threaded comment; however, any edits to it will get removed if the file is opened in a newer version of Excel. Learn more: https://go.microsoft.com/fwlink/?linkid=870924
Comment:
    Fertilizer source not specified in Table 3</t>
      </text>
    </comment>
    <comment ref="R120" authorId="53" shapeId="0" xr:uid="{9FF969FC-EDF6-40A4-942F-BB14E7263007}">
      <text>
        <t>[Threaded comment]
Your version of Excel allows you to read this threaded comment; however, any edits to it will get removed if the file is opened in a newer version of Excel. Learn more: https://go.microsoft.com/fwlink/?linkid=870924
Comment:
    Fertilizer source not specified in Table 3</t>
      </text>
    </comment>
    <comment ref="L127" authorId="54" shapeId="0" xr:uid="{364612C2-A66A-4F5A-9516-120A014484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can be retrieved using Tippecanoe County, Indiana.
</t>
      </text>
    </comment>
  </commentList>
</comments>
</file>

<file path=xl/sharedStrings.xml><?xml version="1.0" encoding="utf-8"?>
<sst xmlns="http://schemas.openxmlformats.org/spreadsheetml/2006/main" count="869" uniqueCount="176">
  <si>
    <t>Pub year</t>
  </si>
  <si>
    <t>Reference</t>
  </si>
  <si>
    <t>Article title</t>
  </si>
  <si>
    <t>Location</t>
  </si>
  <si>
    <t>State</t>
  </si>
  <si>
    <t>year</t>
  </si>
  <si>
    <t>Soil type</t>
  </si>
  <si>
    <t>Clay content</t>
  </si>
  <si>
    <t>Sand content</t>
  </si>
  <si>
    <t>pH</t>
  </si>
  <si>
    <t>Tair</t>
  </si>
  <si>
    <t>Annual Prec.</t>
  </si>
  <si>
    <t>Precipitation</t>
  </si>
  <si>
    <t>ETP (may-oct)</t>
  </si>
  <si>
    <t>PREC/ETP</t>
  </si>
  <si>
    <t>Type_syn</t>
  </si>
  <si>
    <t>Application amount</t>
  </si>
  <si>
    <t>Type_org</t>
  </si>
  <si>
    <t>cum. N2O</t>
  </si>
  <si>
    <t>Control N2O</t>
  </si>
  <si>
    <t>EF</t>
  </si>
  <si>
    <t>Length of exp</t>
  </si>
  <si>
    <t>Replication of flux samples</t>
  </si>
  <si>
    <t>Measurements</t>
  </si>
  <si>
    <t>Crop</t>
  </si>
  <si>
    <t>Crop type</t>
  </si>
  <si>
    <t>column</t>
  </si>
  <si>
    <t>code</t>
  </si>
  <si>
    <t>meaning</t>
  </si>
  <si>
    <t>Unit</t>
  </si>
  <si>
    <t>year/season</t>
  </si>
  <si>
    <t>g clay kg-1 soil</t>
  </si>
  <si>
    <t>g sand kg-1 soil</t>
  </si>
  <si>
    <t>degree C</t>
  </si>
  <si>
    <t>Prec.(may-oct)</t>
  </si>
  <si>
    <t>precipitation</t>
  </si>
  <si>
    <t>mm</t>
  </si>
  <si>
    <t>potential evapotranspiration</t>
  </si>
  <si>
    <t>Type of synthetic fertilizer</t>
  </si>
  <si>
    <t>kg N ha-1</t>
  </si>
  <si>
    <t>Type of organic fertilizer</t>
  </si>
  <si>
    <t>cumulative N2O emissions during the experiment period</t>
  </si>
  <si>
    <t>kg N2O-N ha-1</t>
  </si>
  <si>
    <t>cumulative N2O emissions during the experiment period from control plots</t>
  </si>
  <si>
    <t>kg N2O-N /kg N</t>
  </si>
  <si>
    <t>d</t>
  </si>
  <si>
    <t>Simulating soil nitrogen fate in irrigated crop production with manure applications</t>
  </si>
  <si>
    <t>Koehn A.C.; Bjorneberg D.L.; Malone R.W.; Leytem A.B.; Moore A.; Ma L.; Bartling P.N.S.</t>
  </si>
  <si>
    <t xml:space="preserve">Kimberly </t>
  </si>
  <si>
    <t>Idaho</t>
  </si>
  <si>
    <t xml:space="preserve">Silt loam </t>
  </si>
  <si>
    <t>Commercial fertilizer</t>
  </si>
  <si>
    <t>wheat</t>
  </si>
  <si>
    <t>Dairy Manure - 18 T Annual</t>
  </si>
  <si>
    <t>Dairy Manure - 52 T Annual</t>
  </si>
  <si>
    <t>potato</t>
  </si>
  <si>
    <t>barley</t>
  </si>
  <si>
    <t>Dairy Manure - 36 T Beinnial</t>
  </si>
  <si>
    <t>Dairy Manure - 36 T Biennial</t>
  </si>
  <si>
    <t>sugar beet</t>
  </si>
  <si>
    <t>California</t>
  </si>
  <si>
    <t>2003-2006</t>
  </si>
  <si>
    <t>Fort Collins</t>
  </si>
  <si>
    <t>Colorado</t>
  </si>
  <si>
    <t>Clay loam</t>
  </si>
  <si>
    <t>corn</t>
  </si>
  <si>
    <t>Reducing greenhouse gas emissions, water use, and grain arsenic levels in rice systems</t>
  </si>
  <si>
    <t>Silt loam</t>
  </si>
  <si>
    <t>Urea-N</t>
  </si>
  <si>
    <t>rice-soybean (AWD/40-flood)</t>
  </si>
  <si>
    <t>rice-soybean (AWD/60)</t>
  </si>
  <si>
    <t>rice-soybean (AWD/40)</t>
  </si>
  <si>
    <t>rice-rice (AWD/40-flood)</t>
  </si>
  <si>
    <t>rice-rice (AWD/60)</t>
  </si>
  <si>
    <t>rice-rice (AWD/40)</t>
  </si>
  <si>
    <t>Linquist B.A.; Anders M.M.; Adviento-Borbe M.A.A.; Chaney R.L.; Nalley L.L.; da Rosa E.F.F.; van Kessel C.</t>
  </si>
  <si>
    <t>Stuttgart</t>
  </si>
  <si>
    <t>Arkansas</t>
  </si>
  <si>
    <t>Optimal fertilizer nitrogen rates and yield-scaled global warming potential in drill seeded rice</t>
  </si>
  <si>
    <t>Adviento-Borbe M.A.; Pittelkow C.M.; Anders M.; van Kessel C.; Hill J.E.; McClung A.M.; Six J.; Linquist B.A.</t>
  </si>
  <si>
    <t xml:space="preserve">Robbins </t>
  </si>
  <si>
    <t>2010-2012</t>
  </si>
  <si>
    <t>rice (Koshihikari)</t>
  </si>
  <si>
    <t>rice CLXL745 (hybrid rice variety)</t>
  </si>
  <si>
    <t>Clay</t>
  </si>
  <si>
    <t xml:space="preserve">Clay loam </t>
  </si>
  <si>
    <t>Urea</t>
  </si>
  <si>
    <t>Davis</t>
  </si>
  <si>
    <t>Changes in soil N2O emissions and nitrogen use efficiency following long-term soil carbon storage: Evidence from a mesocosm experiment</t>
  </si>
  <si>
    <t>Kelley L.A.; Zhang Z.; Tamagno S.; Lundy M.E.; Mitchell J.P.; Gaudin A.C.M.; Pittelkow C.M.</t>
  </si>
  <si>
    <t>Urea  (46% N) - high SOC (21.2 Mg C/ha)</t>
  </si>
  <si>
    <t>Urea  (46% N) - low SOC (14.9 Mg C/ha)</t>
  </si>
  <si>
    <t>Simulating N2O emissions under different tillage systems of irrigated corn using RZ-SHAW model</t>
  </si>
  <si>
    <t>Gillette K.; Ma L.; Malone R.W.; Fang Q.X.; Halvorson A.D.; Hatfield J.L.; Ahuja L.R.</t>
  </si>
  <si>
    <t>Urea ammonium nitrate</t>
  </si>
  <si>
    <t xml:space="preserve">continuous corn - no till </t>
  </si>
  <si>
    <t xml:space="preserve">continuous corn - conventional till </t>
  </si>
  <si>
    <t>Oil-based polyurethane-coated urea reduces nitrous oxide emissions in a corn field in a Maryland loamy sand soil</t>
  </si>
  <si>
    <t>Bortoletto-Santos R.; Cavigelli M.A.; Montes S.E.; Schomberg H.H.; Le A.; Thompson A.I.; Kramer M.; Polito W.L.; Ribeiro C.</t>
  </si>
  <si>
    <t xml:space="preserve">Beltsville </t>
  </si>
  <si>
    <t xml:space="preserve">Maryland </t>
  </si>
  <si>
    <t xml:space="preserve">Loamy sand </t>
  </si>
  <si>
    <t xml:space="preserve">Urea </t>
  </si>
  <si>
    <t>Polyurethane coated urea 2%</t>
  </si>
  <si>
    <t>Polyurethane coated urea 4%</t>
  </si>
  <si>
    <t>Polyurethane coated urea 6%</t>
  </si>
  <si>
    <t>Polyurethane coated urea 8%</t>
  </si>
  <si>
    <t>V6 (urea applied at sidedressing when the maize was at the V6 growth stage)</t>
  </si>
  <si>
    <t>maize</t>
  </si>
  <si>
    <t>Reduction of nitrogen fertilizer requirements and nitrous oxide emissions using legume cover crops in a No-tillage sorghum production system</t>
  </si>
  <si>
    <t>Mahama G.Y.; Prasad P.V.V.; Roozeboom K.L.; Nippert J.B.; Rice C.W.</t>
  </si>
  <si>
    <t>Kansas</t>
  </si>
  <si>
    <t>Manhattan</t>
  </si>
  <si>
    <t>Dry urea (46% N by weight)</t>
  </si>
  <si>
    <t>grain sorghum</t>
  </si>
  <si>
    <t>Cover crop impacts on nitrogen losses and environmental damage cost</t>
  </si>
  <si>
    <t>Johnson F.E., II; Roth R.T.; Ruffatti M.D.; Armstrong S.D.</t>
  </si>
  <si>
    <t>Lexington</t>
  </si>
  <si>
    <t>Illinois</t>
  </si>
  <si>
    <t xml:space="preserve">Silty clay loam </t>
  </si>
  <si>
    <t>corn (no cover crop)</t>
  </si>
  <si>
    <t>Anhydrous ammonia</t>
  </si>
  <si>
    <t>Nitrous oxide emissions in irrigated corn as affected by nitrification inhibitors</t>
  </si>
  <si>
    <t>Bronson K.F.; Mosier A.R.; Bishnoi S.R.</t>
  </si>
  <si>
    <t xml:space="preserve">Fort Collins </t>
  </si>
  <si>
    <t>corn hybrid (Dekalb 464)</t>
  </si>
  <si>
    <t>Urea + nitrapyrin</t>
  </si>
  <si>
    <t>Urea + 20 kg ECC/ha</t>
  </si>
  <si>
    <t>Urea + 40 kg ECC/ha</t>
  </si>
  <si>
    <t>Nitrous oxide emissions from barley plots treated with ammonium nitrate or sewage sludge</t>
  </si>
  <si>
    <t>Mosier A.R.; Hutchinson G.L.; Sabey B.R.; Baxter J.</t>
  </si>
  <si>
    <t>Weld County</t>
  </si>
  <si>
    <t>Sandy loam</t>
  </si>
  <si>
    <t>Ammonium nitrate</t>
  </si>
  <si>
    <t>Testing DAYCENT model simulations of corn yields and nitrous oxide emissions in irrigated tillage systems in Colorado</t>
  </si>
  <si>
    <t>Del Grosso S.J.; Halvorson A.D.; Parton W.J.</t>
  </si>
  <si>
    <t xml:space="preserve">Urea-ammonium nitrate - Conventional tillage </t>
  </si>
  <si>
    <t xml:space="preserve">Urea-ammonium nitrate - No tillage </t>
  </si>
  <si>
    <t xml:space="preserve">corn </t>
  </si>
  <si>
    <t>Knife-injected anhydrous ammonia increases yield-scaled N2O emissions compared to broadcast or band-applied ammonium sulfate in wheat</t>
  </si>
  <si>
    <t>Zhu-Barker X.; Horwath W.R.; Burger M.</t>
  </si>
  <si>
    <t>Dixon</t>
  </si>
  <si>
    <t>2010-2011</t>
  </si>
  <si>
    <t>Silty clay loam</t>
  </si>
  <si>
    <t>2009-2010</t>
  </si>
  <si>
    <t>Ammonium sulfate + urea</t>
  </si>
  <si>
    <t xml:space="preserve">Anhydrous ammonium + urea </t>
  </si>
  <si>
    <t>Anhydrous ammonium + calcium nitrate</t>
  </si>
  <si>
    <t>Nitrogen management affects nitrous oxide emissions under varying cotton irrigation systems in the Desert Southwest, USA</t>
  </si>
  <si>
    <t>Bronson K.F.; Hunsaker D.J.; Williams C.F.; Thorp K.R.; Rockholt S.M.; Del Grosso S.J.; Venterea R.T.; Barnes E.M.</t>
  </si>
  <si>
    <t>Maricopa</t>
  </si>
  <si>
    <t>Arizona</t>
  </si>
  <si>
    <t>Urea ammonium nitrate-knife</t>
  </si>
  <si>
    <t>Urea ammonium nitrate-fertigate</t>
  </si>
  <si>
    <t xml:space="preserve">                          /UAN + Agrotain Plus-fertigate</t>
  </si>
  <si>
    <t>cotton</t>
  </si>
  <si>
    <t>Urea ammonium nitrate + Agrotain Plus</t>
  </si>
  <si>
    <t>Sandy clay loam / sandy clay</t>
  </si>
  <si>
    <t>Sandy loam / sandy clay loam</t>
  </si>
  <si>
    <t>NA - reflectance-based N</t>
  </si>
  <si>
    <t>NA - soil test-based N (1)</t>
  </si>
  <si>
    <t>NA - soil test-based N (2)</t>
  </si>
  <si>
    <t>Nitrous oxide emissions in Midwest US maize production vary widely with band-injected N fertilizer rates, timing and nitrapyrin presence</t>
  </si>
  <si>
    <t>Burzaco J.P.; Smith D.R.; Vyn T.J.</t>
  </si>
  <si>
    <t>West Lafayette</t>
  </si>
  <si>
    <t>Indiana</t>
  </si>
  <si>
    <t xml:space="preserve">Fine silty </t>
  </si>
  <si>
    <t xml:space="preserve">UAN, 28% N </t>
  </si>
  <si>
    <t>Tillage and nitrogen source impacts on relationships between nitrous oxide emission and nitrogen recovery efficiency in corn</t>
  </si>
  <si>
    <t>Omonode R.A.; Vyn T.J.</t>
  </si>
  <si>
    <t xml:space="preserve">UAN </t>
  </si>
  <si>
    <t xml:space="preserve">UAN + Nitrapyrin </t>
  </si>
  <si>
    <t>Halvorson A.D.; Del Grosso S.J.; Alluvione</t>
  </si>
  <si>
    <t>Tillage and Inorganic Nitrogen Source Effects on Nitrous Oxide Emissions from Irrigated Cropping Systems</t>
  </si>
  <si>
    <t>dry bean</t>
  </si>
  <si>
    <t>SuperU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</si>
</sst>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2" borderId="0" xfId="0" applyFont="1" applyFill="1" applyAlignment="1">
      <alignment horizontal="left" vertical="center"/>
    </xf>
    <xf numFmtId="0" fontId="0" fillId="2" borderId="0" xfId="0" applyFill="1"/>
    <xf numFmtId="2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164" fontId="0" fillId="0" borderId="0" xfId="0" applyNumberFormat="1"/>
    <xf numFmtId="0" fontId="6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2699</xdr:colOff>
      <xdr:row>96</xdr:row>
      <xdr:rowOff>7493</xdr:rowOff>
    </xdr:from>
    <xdr:ext cx="69519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BE3F54D-49F3-C9C1-355B-CB34F3A8BAF0}"/>
                </a:ext>
              </a:extLst>
            </xdr:cNvPr>
            <xdr:cNvSpPr txBox="1"/>
          </xdr:nvSpPr>
          <xdr:spPr>
            <a:xfrm>
              <a:off x="28399899" y="19927443"/>
              <a:ext cx="69519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𝑁𝐻</m:t>
                            </m:r>
                          </m:e>
                          <m: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𝑆𝑂</m:t>
                        </m:r>
                      </m:e>
                      <m:sub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BE3F54D-49F3-C9C1-355B-CB34F3A8BAF0}"/>
                </a:ext>
              </a:extLst>
            </xdr:cNvPr>
            <xdr:cNvSpPr txBox="1"/>
          </xdr:nvSpPr>
          <xdr:spPr>
            <a:xfrm>
              <a:off x="28399899" y="19927443"/>
              <a:ext cx="69519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〖〖</a:t>
              </a:r>
              <a:r>
                <a:rPr lang="fr-CA" sz="1100" b="0" i="0">
                  <a:latin typeface="Cambria Math" panose="02040503050406030204" pitchFamily="18" charset="0"/>
                </a:rPr>
                <a:t>(𝑁𝐻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fr-CA" sz="1100" b="0" i="0">
                  <a:latin typeface="Cambria Math" panose="02040503050406030204" pitchFamily="18" charset="0"/>
                </a:rPr>
                <a:t>4)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fr-CA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fr-CA" sz="1100" b="0" i="0">
                  <a:latin typeface="Cambria Math" panose="02040503050406030204" pitchFamily="18" charset="0"/>
                </a:rPr>
                <a:t>𝑆𝑂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fr-CA" sz="1100" b="0" i="0">
                  <a:latin typeface="Cambria Math" panose="02040503050406030204" pitchFamily="18" charset="0"/>
                </a:rPr>
                <a:t>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2699</xdr:colOff>
      <xdr:row>99</xdr:row>
      <xdr:rowOff>7493</xdr:rowOff>
    </xdr:from>
    <xdr:ext cx="69519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ABDC51B-B562-4150-AF84-820A1D59D4B0}"/>
                </a:ext>
              </a:extLst>
            </xdr:cNvPr>
            <xdr:cNvSpPr txBox="1"/>
          </xdr:nvSpPr>
          <xdr:spPr>
            <a:xfrm>
              <a:off x="28399899" y="19927443"/>
              <a:ext cx="69519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𝑁𝐻</m:t>
                            </m:r>
                          </m:e>
                          <m:sub>
                            <m:r>
                              <a:rPr lang="fr-CA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𝑆𝑂</m:t>
                        </m:r>
                      </m:e>
                      <m:sub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ABDC51B-B562-4150-AF84-820A1D59D4B0}"/>
                </a:ext>
              </a:extLst>
            </xdr:cNvPr>
            <xdr:cNvSpPr txBox="1"/>
          </xdr:nvSpPr>
          <xdr:spPr>
            <a:xfrm>
              <a:off x="28399899" y="19927443"/>
              <a:ext cx="69519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〖〖</a:t>
              </a:r>
              <a:r>
                <a:rPr lang="fr-CA" sz="1100" b="0" i="0">
                  <a:latin typeface="Cambria Math" panose="02040503050406030204" pitchFamily="18" charset="0"/>
                </a:rPr>
                <a:t>(𝑁𝐻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fr-CA" sz="1100" b="0" i="0">
                  <a:latin typeface="Cambria Math" panose="02040503050406030204" pitchFamily="18" charset="0"/>
                </a:rPr>
                <a:t>4)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fr-CA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fr-CA" sz="1100" b="0" i="0">
                  <a:latin typeface="Cambria Math" panose="02040503050406030204" pitchFamily="18" charset="0"/>
                </a:rPr>
                <a:t>𝑆𝑂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fr-CA" sz="1100" b="0" i="0">
                  <a:latin typeface="Cambria Math" panose="02040503050406030204" pitchFamily="18" charset="0"/>
                </a:rPr>
                <a:t>4</a:t>
              </a:r>
              <a:endParaRPr lang="en-U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wondo,Fernande (elle | she, her) (ECCC)" id="{20564D94-ACAF-4061-972A-2F85B942B513}" userId="S::Fernande.Ewondo@ec.gc.ca::7f923c97-7096-4011-9a98-6821a05b08a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3" dT="2024-07-31T15:59:39.46" personId="{20564D94-ACAF-4061-972A-2F85B942B513}" id="{5B6A48E2-8214-46DC-9150-6F37BE2FFB9A}">
    <text>Figure 2 presents N2O emissions from 2013 through 2016 for Fertilizer, Control, 18 T Annual, 36T Beinnial and 52T Annual only. Although table 2 gives the amount of fertilizer applied for extra treatments such as 36T Annual and 52T Annual, only those appearing in Fig 2 have been considered.</text>
  </threadedComment>
  <threadedComment ref="T4" dT="2024-07-31T17:10:06.10" personId="{20564D94-ACAF-4061-972A-2F85B942B513}" id="{5BDD1E1D-35A6-407A-AC73-0C1807B71540}">
    <text>Mg/ha</text>
  </threadedComment>
  <threadedComment ref="T5" dT="2024-07-31T17:10:13.73" personId="{20564D94-ACAF-4061-972A-2F85B942B513}" id="{E72EBA8D-C99F-412A-BFE5-8C2C145DA5C5}">
    <text>Mg/ha</text>
  </threadedComment>
  <threadedComment ref="T6" dT="2024-07-31T17:10:17.71" personId="{20564D94-ACAF-4061-972A-2F85B942B513}" id="{3F37B94F-5FA6-44CD-86DC-CD517E89EB6E}">
    <text>Mg/ha</text>
  </threadedComment>
  <threadedComment ref="T8" dT="2024-07-31T17:10:21.80" personId="{20564D94-ACAF-4061-972A-2F85B942B513}" id="{6ECA83BF-54F9-45E8-B636-6E1ABF4BC89B}">
    <text>Mg/ha</text>
  </threadedComment>
  <threadedComment ref="T9" dT="2024-07-31T17:10:25.56" personId="{20564D94-ACAF-4061-972A-2F85B942B513}" id="{66320FE8-C9E7-4671-B5FF-434FD32FD4CA}">
    <text>Mg/ha</text>
  </threadedComment>
  <threadedComment ref="T10" dT="2024-07-31T17:10:31.39" personId="{20564D94-ACAF-4061-972A-2F85B942B513}" id="{51D5FFD9-5A39-4C88-8FC7-CBC5F0BECD93}">
    <text>Mg/ha</text>
  </threadedComment>
  <threadedComment ref="T13" dT="2024-07-31T17:10:39.23" personId="{20564D94-ACAF-4061-972A-2F85B942B513}" id="{FA51C6D8-1807-4DFF-882A-3EBF5E009CE0}">
    <text>Mg/ha</text>
  </threadedComment>
  <threadedComment ref="T14" dT="2024-07-31T17:10:43.15" personId="{20564D94-ACAF-4061-972A-2F85B942B513}" id="{B8E3FF7D-3A67-4DC6-8D65-8FC6C597505A}">
    <text>Mg/ha</text>
  </threadedComment>
  <threadedComment ref="L24" dT="2024-08-13T13:15:08.64" personId="{20564D94-ACAF-4061-972A-2F85B942B513}" id="{488B803E-29BD-4513-93AB-9D9A5AFD9AEF}">
    <text>Data can be retrieved using Arkansas County, Arkansas.</text>
  </threadedComment>
  <threadedComment ref="L34" dT="2024-08-13T13:15:44.60" personId="{20564D94-ACAF-4061-972A-2F85B942B513}" id="{01579386-1B24-4903-ACDA-EC3089B938A9}">
    <text>Data can be retrieved using Sutter County, CA.</text>
  </threadedComment>
  <threadedComment ref="L42" dT="2024-08-13T13:16:11.61" personId="{20564D94-ACAF-4061-972A-2F85B942B513}" id="{1F25E1B5-7F64-4633-9048-894A16E0C735}">
    <text>Data can be retrieved using Arkansas County, Arkansas.</text>
  </threadedComment>
  <threadedComment ref="L46" dT="2024-08-13T13:16:37.88" personId="{20564D94-ACAF-4061-972A-2F85B942B513}" id="{D44EDDBD-F0C9-4FA1-8A1E-528D137333A4}">
    <text>Data can be retrieved using Yolo County, FL.</text>
  </threadedComment>
  <threadedComment ref="Z46" dT="2024-08-01T12:19:57.39" personId="{20564D94-ACAF-4061-972A-2F85B942B513}" id="{0F48CA46-966E-490C-AB5E-67B21B2DDF21}">
    <text>I used Fig 2 to determine the number of days the experiment lasted for</text>
  </threadedComment>
  <threadedComment ref="F51" dT="2024-08-01T13:54:18.87" personId="{20564D94-ACAF-4061-972A-2F85B942B513}" id="{0F461F90-6F05-4752-961F-3141D05B9AD5}">
    <text>Table 4 presents the results over the 2003-2006 study period</text>
  </threadedComment>
  <threadedComment ref="L51" dT="2024-08-13T13:17:07.62" personId="{20564D94-ACAF-4061-972A-2F85B942B513}" id="{7159DAE5-77EB-4C4D-9B22-957513D2E5D2}">
    <text>Data can be retrieved using Larimer County, Colorado.</text>
  </threadedComment>
  <threadedComment ref="Z51" dT="2024-08-01T13:53:12.44" personId="{20564D94-ACAF-4061-972A-2F85B942B513}" id="{4C447084-F97D-4BBB-877B-08D0E65EB958}">
    <text>From April through Oct for the years 2003,2004,2005 and 2006; Figure 3</text>
  </threadedComment>
  <threadedComment ref="L54" dT="2024-08-13T13:17:54.18" personId="{20564D94-ACAF-4061-972A-2F85B942B513}" id="{5F68CFAA-4BBB-4620-B094-AE3CF8FE6C93}">
    <text>Data can be retrieved using Prince George’s County, Maryland.</text>
  </threadedComment>
  <threadedComment ref="L69" dT="2024-08-13T13:27:55.79" personId="{20564D94-ACAF-4061-972A-2F85B942B513}" id="{0E50EAF7-6A41-47F3-837B-7D71197C7CA1}">
    <text>Data can be retrieved using Larimer County, Colorado.</text>
  </threadedComment>
  <threadedComment ref="S69" dT="2024-08-02T12:11:56.64" personId="{20564D94-ACAF-4061-972A-2F85B942B513}" id="{9942A6E2-879B-438A-835A-35C96D1E4204}">
    <text>This is the amount of urea used in each treatment</text>
  </threadedComment>
  <threadedComment ref="Z69" dT="2024-08-02T13:19:13.23" personId="{20564D94-ACAF-4061-972A-2F85B942B513}" id="{61DFD4B1-B700-4CF9-AA5D-1E3C54D7A8D4}">
    <text>I used Fig 2 : the last point was recorded on day 97 based on retrieval with the WebPlotDigitizer</text>
  </threadedComment>
  <threadedComment ref="AB69" dT="2024-08-02T13:22:46.31" personId="{20564D94-ACAF-4061-972A-2F85B942B513}" id="{92B8C3C9-6E52-42BD-8297-73A42C7D2FE8}">
    <text>I counted the number of data on Fig 2</text>
  </threadedComment>
  <threadedComment ref="L78" dT="2024-08-13T13:38:38.98" personId="{20564D94-ACAF-4061-972A-2F85B942B513}" id="{777FF6A1-52FF-4DE8-9598-F6F3C676B8DF}">
    <text>Data can be retrieved using Weld County, Colorado.</text>
  </threadedComment>
  <threadedComment ref="AB78" dT="2024-08-02T17:57:10.67" personId="{20564D94-ACAF-4061-972A-2F85B942B513}" id="{D086D456-F298-4654-84AD-F6F3A4E6C9DC}">
    <text>Samples were measured weekly but we do not know how many times a week precisely to find out the total number of measurements</text>
  </threadedComment>
  <threadedComment ref="F82" dT="2024-08-05T11:41:18.21" personId="{20564D94-ACAF-4061-972A-2F85B942B513}" id="{C0409745-E751-4DC1-B674-C00F98BB1FAD}">
    <text>I used figure 4 to determine the start year</text>
  </threadedComment>
  <threadedComment ref="Z82" dT="2024-08-05T11:38:54.51" personId="{20564D94-ACAF-4061-972A-2F85B942B513}" id="{33505894-8696-46D1-A82B-60D2779C80ED}">
    <text>I used Fig 4 to calculate the length of the experiment</text>
  </threadedComment>
  <threadedComment ref="L85" dT="2024-08-08T19:06:35.25" personId="{20564D94-ACAF-4061-972A-2F85B942B513}" id="{8EDB60C2-27BE-4104-98C0-F3D38A36B4E4}">
    <text xml:space="preserve">Value extracted from excel temperature data : Solano County - California </text>
  </threadedComment>
  <threadedComment ref="N85" dT="2024-08-08T19:15:12.54" personId="{20564D94-ACAF-4061-972A-2F85B942B513}" id="{1C80C97A-ACC5-4D44-AB3B-B0641DA6AF7E}">
    <text>Value extracted from excel precipitation data : Solano County - California 
Growing season dates specified on Fig 3</text>
  </threadedComment>
  <threadedComment ref="Z85" dT="2024-08-08T17:41:44.03" personId="{20564D94-ACAF-4061-972A-2F85B942B513}" id="{FBDEC3AA-4989-4CE5-96F9-01BD1FC3C32A}">
    <text>I used Fig 3 to retrieve the length of the experiment</text>
  </threadedComment>
  <threadedComment ref="S86" dT="2024-08-08T17:33:56.26" personId="{20564D94-ACAF-4061-972A-2F85B942B513}" id="{EAE644C0-FFB3-43ED-98E1-42B0FA0B87A6}">
    <text>Urea = 91 kg N ha-1 AND AS = 60 kg N ha-1</text>
  </threadedComment>
  <threadedComment ref="S87" dT="2024-08-08T17:35:15.39" personId="{20564D94-ACAF-4061-972A-2F85B942B513}" id="{392EF9E0-3B5A-4299-8F24-BBBE3542022F}">
    <text>Urea = 91 kg N ha-1 AND AA = 112 kg N ha-1</text>
  </threadedComment>
  <threadedComment ref="S88" dT="2024-08-08T17:36:20.39" personId="{20564D94-ACAF-4061-972A-2F85B942B513}" id="{0A904CBD-DD2D-4862-914D-4716E293C7BC}">
    <text>Urea = 91 kg N ha-1 AND AS = 163 kg N ha-1</text>
  </threadedComment>
  <threadedComment ref="L89" dT="2024-08-08T19:11:35.99" personId="{20564D94-ACAF-4061-972A-2F85B942B513}" id="{E35A1D26-D9B3-4C94-8288-CC5DC5740C94}">
    <text xml:space="preserve">Value extracted from excel temperature data : Solano County - California </text>
  </threadedComment>
  <threadedComment ref="N89" dT="2024-08-08T19:15:22.68" personId="{20564D94-ACAF-4061-972A-2F85B942B513}" id="{A44498E4-8198-460A-830C-3628D31ACBE0}">
    <text>Value extracted from excel precipitation data : Solano County - California 
Growing season dates specified on Fig 4</text>
  </threadedComment>
  <threadedComment ref="S89" dT="2024-08-08T17:59:45.99" personId="{20564D94-ACAF-4061-972A-2F85B942B513}" id="{79F5820D-7834-4B9A-814C-26867FBD4D46}">
    <text>Urea = 98 kg N ha-1 AND AS = 56 kg N ha-1</text>
  </threadedComment>
  <threadedComment ref="Z89" dT="2024-08-08T18:51:15.92" personId="{20564D94-ACAF-4061-972A-2F85B942B513}" id="{FE7DC9AB-017A-42EB-94A8-43B3D38EBB53}">
    <text>I used Fig 4 to retrieve the length of the experiment</text>
  </threadedComment>
  <threadedComment ref="S90" dT="2024-08-08T18:41:09.31" personId="{20564D94-ACAF-4061-972A-2F85B942B513}" id="{0CAAEEDA-5BD9-483C-A778-8A6744B8E85D}">
    <text>Urea = 98 kg N ha-1 AND AA = 112 kg N ha-1</text>
  </threadedComment>
  <threadedComment ref="S91" dT="2024-08-08T18:41:46.05" personId="{20564D94-ACAF-4061-972A-2F85B942B513}" id="{5CB75FA0-13FE-42C8-89BE-06A60DEAB4FC}">
    <text xml:space="preserve">Urea = 98 kg N ha-1 AND AS = 112 kg N ha-1
</text>
  </threadedComment>
  <threadedComment ref="S92" dT="2024-08-08T18:42:03.02" personId="{20564D94-ACAF-4061-972A-2F85B942B513}" id="{2349D68D-687A-4595-8A91-16995123B2CE}">
    <text xml:space="preserve">Urea = 98 kg N ha-1 AND AS = 168 kg N ha-1
</text>
  </threadedComment>
  <threadedComment ref="S93" dT="2024-08-08T18:42:40.83" personId="{20564D94-ACAF-4061-972A-2F85B942B513}" id="{B9F86435-73C7-4B89-814F-C92FB74F3360}">
    <text>AA = 112 kg N ha-1 AND NT = 98 kg N ha-1</text>
  </threadedComment>
  <threadedComment ref="L95" dT="2024-08-13T15:02:13.86" personId="{20564D94-ACAF-4061-972A-2F85B942B513}" id="{52569AFF-E5A4-41CB-BA4B-F6A7CA1F8A3F}">
    <text>Data can be retrieved using Pinal County, AZ.</text>
  </threadedComment>
  <threadedComment ref="R95" dT="2024-08-13T15:13:47.58" personId="{20564D94-ACAF-4061-972A-2F85B942B513}" id="{88AEE66F-B165-4222-9F19-5C85F4135813}">
    <text>Fertilizer source-fertilizer mode</text>
  </threadedComment>
  <threadedComment ref="R96" dT="2024-08-13T15:13:54.02" personId="{20564D94-ACAF-4061-972A-2F85B942B513}" id="{8F60317E-CC37-4E12-9942-8486B4B6C763}">
    <text>Fertilizer source-fertilizer mode</text>
  </threadedComment>
  <threadedComment ref="R97" dT="2024-08-13T15:13:58.28" personId="{20564D94-ACAF-4061-972A-2F85B942B513}" id="{F83E7521-8821-4FA4-85C3-21CBFF6BA777}">
    <text>Fertilizer source-fertilizer mode</text>
  </threadedComment>
  <threadedComment ref="R98" dT="2024-08-13T15:13:47.58" personId="{20564D94-ACAF-4061-972A-2F85B942B513}" id="{E2A5FC33-2930-47FE-8979-13C93A691BCE}">
    <text>Fertilizer source-fertilizer mode</text>
  </threadedComment>
  <threadedComment ref="R99" dT="2024-08-13T15:13:54.02" personId="{20564D94-ACAF-4061-972A-2F85B942B513}" id="{70BDB505-5683-4BA5-9D3B-564F7EC2CEB4}">
    <text>Fertilizer source-fertilizer mode</text>
  </threadedComment>
  <threadedComment ref="R100" dT="2024-08-13T15:13:58.28" personId="{20564D94-ACAF-4061-972A-2F85B942B513}" id="{CF36714D-2E45-427A-A34C-387F5393F4FA}">
    <text>Fertilizer source-fertilizer mode</text>
  </threadedComment>
  <threadedComment ref="R115" dT="2024-08-13T17:11:00.67" personId="{20564D94-ACAF-4061-972A-2F85B942B513}" id="{30672E0D-36A9-4818-BBD0-36B3F2D68C8B}">
    <text>Fertilizer source not specified in Table 3</text>
  </threadedComment>
  <threadedComment ref="R116" dT="2024-08-13T17:24:50.24" personId="{20564D94-ACAF-4061-972A-2F85B942B513}" id="{33DC1063-E9DE-4A13-8EF3-3B37B901969A}">
    <text>Fertilizer source not specified in Table 3</text>
  </threadedComment>
  <threadedComment ref="R117" dT="2024-08-13T17:11:00.67" personId="{20564D94-ACAF-4061-972A-2F85B942B513}" id="{AB659721-5B3A-406A-803C-C3365343D229}">
    <text>Fertilizer source not specified in Table 3</text>
  </threadedComment>
  <threadedComment ref="R118" dT="2024-08-13T17:11:00.67" personId="{20564D94-ACAF-4061-972A-2F85B942B513}" id="{97383581-E955-4007-8F2D-A472ED605B3D}">
    <text>Fertilizer source not specified in Table 3</text>
  </threadedComment>
  <threadedComment ref="R119" dT="2024-08-13T17:25:09.14" personId="{20564D94-ACAF-4061-972A-2F85B942B513}" id="{E229B29D-67D7-48E9-BA06-8B1BC2E3C8AA}">
    <text>Fertilizer source not specified in Table 3</text>
  </threadedComment>
  <threadedComment ref="R120" dT="2024-08-13T17:11:00.67" personId="{20564D94-ACAF-4061-972A-2F85B942B513}" id="{9FF969FC-EDF6-40A4-942F-BB14E7263007}">
    <text>Fertilizer source not specified in Table 3</text>
  </threadedComment>
  <threadedComment ref="L127" dT="2024-08-14T16:41:48.40" personId="{20564D94-ACAF-4061-972A-2F85B942B513}" id="{364612C2-A66A-4F5A-9516-120A014484DE}">
    <text xml:space="preserve">Data can be retrieved using Tippecanoe County, Indiana.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8A6B-DA94-400A-B470-509769912D30}">
  <dimension ref="A1:AH130"/>
  <sheetViews>
    <sheetView tabSelected="1" workbookViewId="0">
      <pane ySplit="1" topLeftCell="A47" activePane="bottomLeft" state="frozen"/>
      <selection activeCell="S1" sqref="S1"/>
      <selection pane="bottomLeft" activeCell="A66" sqref="A66"/>
    </sheetView>
  </sheetViews>
  <sheetFormatPr defaultRowHeight="14.5" x14ac:dyDescent="0.35"/>
  <cols>
    <col min="1" max="1" width="16.54296875" customWidth="1"/>
    <col min="2" max="2" width="33.1796875" customWidth="1"/>
    <col min="3" max="3" width="146.1796875" customWidth="1"/>
    <col min="4" max="4" width="25" customWidth="1"/>
    <col min="6" max="6" width="13.54296875" customWidth="1"/>
    <col min="7" max="7" width="24.7265625" customWidth="1"/>
    <col min="8" max="8" width="16.6328125" customWidth="1"/>
    <col min="9" max="9" width="19.1796875" customWidth="1"/>
    <col min="13" max="13" width="17.1796875" customWidth="1"/>
    <col min="14" max="14" width="20.54296875" customWidth="1"/>
    <col min="15" max="15" width="17" customWidth="1"/>
    <col min="16" max="16" width="16" customWidth="1"/>
    <col min="18" max="18" width="66.90625" customWidth="1"/>
    <col min="19" max="19" width="23.90625" customWidth="1"/>
    <col min="20" max="20" width="26.6328125" customWidth="1"/>
    <col min="21" max="21" width="22.1796875" customWidth="1"/>
    <col min="26" max="26" width="17.6328125" customWidth="1"/>
    <col min="27" max="27" width="29.90625" customWidth="1"/>
    <col min="28" max="28" width="19.26953125" customWidth="1"/>
    <col min="29" max="29" width="30.6328125" customWidth="1"/>
  </cols>
  <sheetData>
    <row r="1" spans="1:34" s="6" customFormat="1" ht="46.5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>
        <v>2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4">
        <v>3</v>
      </c>
      <c r="R1" s="5" t="s">
        <v>15</v>
      </c>
      <c r="S1" s="5" t="s">
        <v>16</v>
      </c>
      <c r="T1" s="5" t="s">
        <v>17</v>
      </c>
      <c r="U1" s="5" t="s">
        <v>16</v>
      </c>
      <c r="V1" s="4">
        <v>4</v>
      </c>
      <c r="W1" s="3" t="s">
        <v>18</v>
      </c>
      <c r="X1" s="3" t="s">
        <v>19</v>
      </c>
      <c r="Y1" s="5" t="s">
        <v>20</v>
      </c>
      <c r="Z1" s="5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G1" s="3"/>
      <c r="AH1" s="3"/>
    </row>
    <row r="3" spans="1:34" x14ac:dyDescent="0.35">
      <c r="A3" s="14">
        <v>2021</v>
      </c>
      <c r="B3" t="s">
        <v>47</v>
      </c>
      <c r="C3" t="s">
        <v>46</v>
      </c>
      <c r="D3" t="s">
        <v>48</v>
      </c>
      <c r="E3" t="s">
        <v>49</v>
      </c>
      <c r="F3">
        <v>2013</v>
      </c>
      <c r="G3" t="s">
        <v>50</v>
      </c>
      <c r="H3">
        <v>125</v>
      </c>
      <c r="I3">
        <v>183</v>
      </c>
      <c r="J3">
        <v>8</v>
      </c>
      <c r="L3">
        <v>8.6999999999999993</v>
      </c>
      <c r="M3">
        <v>284</v>
      </c>
      <c r="N3" s="15"/>
      <c r="R3" t="s">
        <v>51</v>
      </c>
      <c r="S3" s="15">
        <v>43.46</v>
      </c>
      <c r="T3" s="15"/>
      <c r="U3" s="15"/>
      <c r="W3">
        <v>0.38</v>
      </c>
      <c r="X3">
        <v>0.25</v>
      </c>
      <c r="Y3">
        <f t="shared" ref="Y3:Y14" si="0">IF(S3&gt;0,(W3-X3)/S3, (W3-X3)/U3)</f>
        <v>2.9912563276576162E-3</v>
      </c>
      <c r="Z3">
        <v>214</v>
      </c>
      <c r="AA3">
        <v>4</v>
      </c>
      <c r="AC3" t="s">
        <v>52</v>
      </c>
    </row>
    <row r="4" spans="1:34" x14ac:dyDescent="0.35">
      <c r="A4" s="14">
        <v>2021</v>
      </c>
      <c r="B4" t="s">
        <v>47</v>
      </c>
      <c r="C4" t="s">
        <v>46</v>
      </c>
      <c r="D4" t="s">
        <v>48</v>
      </c>
      <c r="E4" t="s">
        <v>49</v>
      </c>
      <c r="F4">
        <v>2013</v>
      </c>
      <c r="G4" t="s">
        <v>50</v>
      </c>
      <c r="H4">
        <v>125</v>
      </c>
      <c r="I4">
        <v>183</v>
      </c>
      <c r="J4">
        <v>8</v>
      </c>
      <c r="L4">
        <v>8.6999999999999993</v>
      </c>
      <c r="M4">
        <v>284</v>
      </c>
      <c r="S4" s="15"/>
      <c r="T4" s="15" t="s">
        <v>53</v>
      </c>
      <c r="U4" s="15">
        <v>43.46</v>
      </c>
      <c r="W4">
        <v>0.57999999999999996</v>
      </c>
      <c r="X4">
        <v>0.25</v>
      </c>
      <c r="Y4">
        <f t="shared" si="0"/>
        <v>7.5931891394385633E-3</v>
      </c>
      <c r="Z4">
        <v>214</v>
      </c>
      <c r="AA4">
        <v>4</v>
      </c>
      <c r="AC4" t="s">
        <v>52</v>
      </c>
    </row>
    <row r="5" spans="1:34" x14ac:dyDescent="0.35">
      <c r="A5" s="14">
        <v>2021</v>
      </c>
      <c r="B5" t="s">
        <v>47</v>
      </c>
      <c r="C5" t="s">
        <v>46</v>
      </c>
      <c r="D5" t="s">
        <v>48</v>
      </c>
      <c r="E5" t="s">
        <v>49</v>
      </c>
      <c r="F5">
        <v>2013</v>
      </c>
      <c r="G5" t="s">
        <v>50</v>
      </c>
      <c r="H5">
        <v>125</v>
      </c>
      <c r="I5">
        <v>183</v>
      </c>
      <c r="J5">
        <v>8</v>
      </c>
      <c r="L5">
        <v>8.6999999999999993</v>
      </c>
      <c r="M5">
        <v>284</v>
      </c>
      <c r="S5" s="15"/>
      <c r="T5" s="15" t="s">
        <v>57</v>
      </c>
      <c r="U5" s="15">
        <v>43.46</v>
      </c>
      <c r="W5">
        <v>0.81</v>
      </c>
      <c r="X5">
        <v>0.25</v>
      </c>
      <c r="Y5">
        <f t="shared" si="0"/>
        <v>1.2885411872986655E-2</v>
      </c>
      <c r="Z5">
        <v>214</v>
      </c>
      <c r="AA5">
        <v>4</v>
      </c>
      <c r="AC5" t="s">
        <v>52</v>
      </c>
    </row>
    <row r="6" spans="1:34" x14ac:dyDescent="0.35">
      <c r="A6" s="14">
        <v>2021</v>
      </c>
      <c r="B6" t="s">
        <v>47</v>
      </c>
      <c r="C6" t="s">
        <v>46</v>
      </c>
      <c r="D6" t="s">
        <v>48</v>
      </c>
      <c r="E6" t="s">
        <v>49</v>
      </c>
      <c r="F6">
        <v>2013</v>
      </c>
      <c r="G6" t="s">
        <v>50</v>
      </c>
      <c r="H6">
        <v>125</v>
      </c>
      <c r="I6">
        <v>183</v>
      </c>
      <c r="J6">
        <v>8</v>
      </c>
      <c r="L6">
        <v>8.6999999999999993</v>
      </c>
      <c r="M6">
        <v>284</v>
      </c>
      <c r="S6" s="15"/>
      <c r="T6" s="15" t="s">
        <v>54</v>
      </c>
      <c r="U6" s="15">
        <v>43.46</v>
      </c>
      <c r="W6">
        <v>1.1499999999999999</v>
      </c>
      <c r="X6">
        <v>0.25</v>
      </c>
      <c r="Y6">
        <f t="shared" si="0"/>
        <v>2.0708697653014262E-2</v>
      </c>
      <c r="Z6">
        <v>214</v>
      </c>
      <c r="AA6">
        <v>4</v>
      </c>
      <c r="AC6" t="s">
        <v>52</v>
      </c>
    </row>
    <row r="7" spans="1:34" x14ac:dyDescent="0.35">
      <c r="A7" s="14">
        <v>2021</v>
      </c>
      <c r="B7" t="s">
        <v>47</v>
      </c>
      <c r="C7" t="s">
        <v>46</v>
      </c>
      <c r="D7" t="s">
        <v>48</v>
      </c>
      <c r="E7" t="s">
        <v>49</v>
      </c>
      <c r="F7">
        <v>2014</v>
      </c>
      <c r="G7" t="s">
        <v>50</v>
      </c>
      <c r="H7">
        <v>125</v>
      </c>
      <c r="I7">
        <v>183</v>
      </c>
      <c r="J7">
        <v>8</v>
      </c>
      <c r="L7">
        <v>8.6999999999999993</v>
      </c>
      <c r="M7">
        <v>284</v>
      </c>
      <c r="R7" t="s">
        <v>51</v>
      </c>
      <c r="S7" s="15">
        <f>AVERAGE(84,134.4,44.8)</f>
        <v>87.733333333333334</v>
      </c>
      <c r="T7" s="15"/>
      <c r="U7" s="15"/>
      <c r="W7">
        <v>0.83</v>
      </c>
      <c r="X7">
        <v>0.26</v>
      </c>
      <c r="Y7">
        <f t="shared" si="0"/>
        <v>6.4969604863221878E-3</v>
      </c>
      <c r="Z7">
        <v>214</v>
      </c>
      <c r="AA7">
        <v>4</v>
      </c>
      <c r="AC7" t="s">
        <v>55</v>
      </c>
    </row>
    <row r="8" spans="1:34" x14ac:dyDescent="0.35">
      <c r="A8" s="14">
        <v>2021</v>
      </c>
      <c r="B8" t="s">
        <v>47</v>
      </c>
      <c r="C8" t="s">
        <v>46</v>
      </c>
      <c r="D8" t="s">
        <v>48</v>
      </c>
      <c r="E8" t="s">
        <v>49</v>
      </c>
      <c r="F8">
        <v>2014</v>
      </c>
      <c r="G8" t="s">
        <v>50</v>
      </c>
      <c r="H8">
        <v>125</v>
      </c>
      <c r="I8">
        <v>183</v>
      </c>
      <c r="J8">
        <v>8</v>
      </c>
      <c r="L8">
        <v>8.6999999999999993</v>
      </c>
      <c r="M8">
        <v>284</v>
      </c>
      <c r="S8" s="15"/>
      <c r="T8" s="15" t="s">
        <v>53</v>
      </c>
      <c r="U8" s="15">
        <f>AVERAGE(112,112,44.8)</f>
        <v>89.600000000000009</v>
      </c>
      <c r="W8">
        <v>1.34</v>
      </c>
      <c r="X8">
        <v>0.26</v>
      </c>
      <c r="Y8">
        <f t="shared" si="0"/>
        <v>1.2053571428571427E-2</v>
      </c>
      <c r="Z8">
        <v>214</v>
      </c>
      <c r="AA8">
        <v>4</v>
      </c>
      <c r="AC8" t="s">
        <v>55</v>
      </c>
    </row>
    <row r="9" spans="1:34" x14ac:dyDescent="0.35">
      <c r="A9" s="14">
        <v>2021</v>
      </c>
      <c r="B9" t="s">
        <v>47</v>
      </c>
      <c r="C9" t="s">
        <v>46</v>
      </c>
      <c r="D9" t="s">
        <v>48</v>
      </c>
      <c r="E9" t="s">
        <v>49</v>
      </c>
      <c r="F9">
        <v>2014</v>
      </c>
      <c r="G9" t="s">
        <v>50</v>
      </c>
      <c r="H9">
        <v>125</v>
      </c>
      <c r="I9">
        <v>183</v>
      </c>
      <c r="J9">
        <v>8</v>
      </c>
      <c r="L9">
        <v>8.6999999999999993</v>
      </c>
      <c r="M9">
        <v>284</v>
      </c>
      <c r="S9" s="15"/>
      <c r="T9" s="15" t="s">
        <v>58</v>
      </c>
      <c r="U9" s="15">
        <f>AVERAGE(112,134.4,44.8)</f>
        <v>97.066666666666663</v>
      </c>
      <c r="W9">
        <v>1.22</v>
      </c>
      <c r="X9">
        <v>0.26</v>
      </c>
      <c r="Y9">
        <f t="shared" si="0"/>
        <v>9.8901098901098897E-3</v>
      </c>
      <c r="Z9">
        <v>214</v>
      </c>
      <c r="AA9">
        <v>4</v>
      </c>
      <c r="AC9" t="s">
        <v>55</v>
      </c>
    </row>
    <row r="10" spans="1:34" x14ac:dyDescent="0.35">
      <c r="A10" s="14">
        <v>2021</v>
      </c>
      <c r="B10" t="s">
        <v>47</v>
      </c>
      <c r="C10" t="s">
        <v>46</v>
      </c>
      <c r="D10" t="s">
        <v>48</v>
      </c>
      <c r="E10" t="s">
        <v>49</v>
      </c>
      <c r="F10">
        <v>2014</v>
      </c>
      <c r="G10" t="s">
        <v>50</v>
      </c>
      <c r="H10">
        <v>125</v>
      </c>
      <c r="I10">
        <v>183</v>
      </c>
      <c r="J10">
        <v>8</v>
      </c>
      <c r="L10">
        <v>8.6999999999999993</v>
      </c>
      <c r="M10">
        <v>284</v>
      </c>
      <c r="S10" s="15"/>
      <c r="T10" s="15" t="s">
        <v>54</v>
      </c>
      <c r="U10" s="15">
        <f>AVERAGE(84,89.6,44.8)</f>
        <v>72.8</v>
      </c>
      <c r="W10">
        <v>3.36</v>
      </c>
      <c r="X10">
        <v>0.26</v>
      </c>
      <c r="Y10">
        <f t="shared" si="0"/>
        <v>4.2582417582417577E-2</v>
      </c>
      <c r="Z10">
        <v>214</v>
      </c>
      <c r="AA10">
        <v>4</v>
      </c>
      <c r="AC10" t="s">
        <v>55</v>
      </c>
    </row>
    <row r="11" spans="1:34" x14ac:dyDescent="0.35">
      <c r="A11" s="14">
        <v>2021</v>
      </c>
      <c r="B11" t="s">
        <v>47</v>
      </c>
      <c r="C11" t="s">
        <v>46</v>
      </c>
      <c r="D11" t="s">
        <v>48</v>
      </c>
      <c r="E11" t="s">
        <v>49</v>
      </c>
      <c r="F11">
        <v>2015</v>
      </c>
      <c r="G11" t="s">
        <v>50</v>
      </c>
      <c r="H11">
        <v>125</v>
      </c>
      <c r="I11">
        <v>183</v>
      </c>
      <c r="J11">
        <v>8</v>
      </c>
      <c r="L11">
        <v>8.6999999999999993</v>
      </c>
      <c r="M11">
        <v>284</v>
      </c>
      <c r="R11" t="s">
        <v>51</v>
      </c>
      <c r="S11" s="15">
        <v>53.76</v>
      </c>
      <c r="T11" s="15"/>
      <c r="U11" s="15"/>
      <c r="W11">
        <v>1.06</v>
      </c>
      <c r="X11">
        <v>0.56000000000000005</v>
      </c>
      <c r="Y11">
        <f t="shared" si="0"/>
        <v>9.300595238095238E-3</v>
      </c>
      <c r="Z11">
        <v>214</v>
      </c>
      <c r="AA11">
        <v>4</v>
      </c>
      <c r="AC11" t="s">
        <v>56</v>
      </c>
    </row>
    <row r="12" spans="1:34" x14ac:dyDescent="0.35">
      <c r="A12" s="14">
        <v>2021</v>
      </c>
      <c r="B12" t="s">
        <v>47</v>
      </c>
      <c r="C12" t="s">
        <v>46</v>
      </c>
      <c r="D12" t="s">
        <v>48</v>
      </c>
      <c r="E12" t="s">
        <v>49</v>
      </c>
      <c r="F12">
        <v>2016</v>
      </c>
      <c r="G12" t="s">
        <v>50</v>
      </c>
      <c r="H12">
        <v>125</v>
      </c>
      <c r="I12">
        <v>183</v>
      </c>
      <c r="J12">
        <v>8</v>
      </c>
      <c r="L12">
        <v>8.6999999999999993</v>
      </c>
      <c r="M12">
        <v>284</v>
      </c>
      <c r="R12" t="s">
        <v>51</v>
      </c>
      <c r="S12" s="15">
        <v>123.2</v>
      </c>
      <c r="T12" s="15"/>
      <c r="U12" s="15"/>
      <c r="W12">
        <v>0.46</v>
      </c>
      <c r="X12">
        <v>0.2</v>
      </c>
      <c r="Y12">
        <f t="shared" si="0"/>
        <v>2.1103896103896102E-3</v>
      </c>
      <c r="Z12">
        <v>184</v>
      </c>
      <c r="AA12">
        <v>4</v>
      </c>
      <c r="AC12" t="s">
        <v>59</v>
      </c>
    </row>
    <row r="13" spans="1:34" x14ac:dyDescent="0.35">
      <c r="A13" s="14">
        <v>2021</v>
      </c>
      <c r="B13" t="s">
        <v>47</v>
      </c>
      <c r="C13" t="s">
        <v>46</v>
      </c>
      <c r="D13" t="s">
        <v>48</v>
      </c>
      <c r="E13" t="s">
        <v>49</v>
      </c>
      <c r="F13">
        <v>2016</v>
      </c>
      <c r="G13" t="s">
        <v>50</v>
      </c>
      <c r="H13">
        <v>125</v>
      </c>
      <c r="I13">
        <v>183</v>
      </c>
      <c r="J13">
        <v>8</v>
      </c>
      <c r="L13">
        <v>8.6999999999999993</v>
      </c>
      <c r="M13">
        <v>284</v>
      </c>
      <c r="S13" s="15"/>
      <c r="T13" s="15" t="s">
        <v>53</v>
      </c>
      <c r="U13" s="15">
        <v>31.36</v>
      </c>
      <c r="W13">
        <v>0.48</v>
      </c>
      <c r="X13">
        <v>0.2</v>
      </c>
      <c r="Y13">
        <f t="shared" si="0"/>
        <v>8.9285714285714281E-3</v>
      </c>
      <c r="Z13">
        <v>184</v>
      </c>
      <c r="AA13">
        <v>4</v>
      </c>
      <c r="AC13" t="s">
        <v>59</v>
      </c>
    </row>
    <row r="14" spans="1:34" x14ac:dyDescent="0.35">
      <c r="A14" s="14">
        <v>2021</v>
      </c>
      <c r="B14" t="s">
        <v>47</v>
      </c>
      <c r="C14" t="s">
        <v>46</v>
      </c>
      <c r="D14" t="s">
        <v>48</v>
      </c>
      <c r="E14" t="s">
        <v>49</v>
      </c>
      <c r="F14">
        <v>2016</v>
      </c>
      <c r="G14" t="s">
        <v>50</v>
      </c>
      <c r="H14">
        <v>125</v>
      </c>
      <c r="I14">
        <v>183</v>
      </c>
      <c r="J14">
        <v>8</v>
      </c>
      <c r="L14">
        <v>8.6999999999999993</v>
      </c>
      <c r="M14">
        <v>284</v>
      </c>
      <c r="S14" s="15"/>
      <c r="T14" s="15" t="s">
        <v>58</v>
      </c>
      <c r="U14" s="15">
        <v>40.32</v>
      </c>
      <c r="W14">
        <v>0.43</v>
      </c>
      <c r="X14">
        <v>0.2</v>
      </c>
      <c r="Y14">
        <f t="shared" si="0"/>
        <v>5.704365079365079E-3</v>
      </c>
      <c r="Z14">
        <v>184</v>
      </c>
      <c r="AA14">
        <v>4</v>
      </c>
      <c r="AC14" t="s">
        <v>59</v>
      </c>
    </row>
    <row r="16" spans="1:34" x14ac:dyDescent="0.35">
      <c r="A16" s="14">
        <v>2010</v>
      </c>
      <c r="B16" t="s">
        <v>172</v>
      </c>
      <c r="C16" t="s">
        <v>173</v>
      </c>
      <c r="D16" t="s">
        <v>62</v>
      </c>
      <c r="E16" t="s">
        <v>63</v>
      </c>
      <c r="F16" s="16">
        <v>2007</v>
      </c>
      <c r="G16" t="s">
        <v>64</v>
      </c>
      <c r="H16">
        <v>334</v>
      </c>
      <c r="I16">
        <v>402</v>
      </c>
      <c r="J16">
        <v>8</v>
      </c>
      <c r="L16">
        <v>10.6</v>
      </c>
      <c r="M16">
        <v>383</v>
      </c>
      <c r="R16" t="s">
        <v>86</v>
      </c>
      <c r="S16">
        <v>56</v>
      </c>
      <c r="W16">
        <v>0.33200000000000002</v>
      </c>
      <c r="X16">
        <v>0.20599999999999999</v>
      </c>
      <c r="Y16">
        <f>IF(S16&gt;0,(W16-X16)/S16, (W16-X16)/U16)</f>
        <v>2.2500000000000007E-3</v>
      </c>
      <c r="Z16">
        <v>158</v>
      </c>
      <c r="AA16">
        <v>6</v>
      </c>
      <c r="AC16" t="s">
        <v>174</v>
      </c>
    </row>
    <row r="17" spans="1:29" x14ac:dyDescent="0.35">
      <c r="A17" s="14">
        <v>2010</v>
      </c>
      <c r="B17" t="s">
        <v>172</v>
      </c>
      <c r="C17" t="s">
        <v>173</v>
      </c>
      <c r="D17" t="s">
        <v>62</v>
      </c>
      <c r="E17" t="s">
        <v>63</v>
      </c>
      <c r="F17" s="16">
        <v>2007</v>
      </c>
      <c r="G17" t="s">
        <v>64</v>
      </c>
      <c r="H17">
        <v>334</v>
      </c>
      <c r="I17">
        <v>402</v>
      </c>
      <c r="J17">
        <v>8</v>
      </c>
      <c r="L17">
        <v>10.6</v>
      </c>
      <c r="M17">
        <v>383</v>
      </c>
      <c r="R17" t="s">
        <v>175</v>
      </c>
      <c r="S17">
        <v>56</v>
      </c>
      <c r="W17">
        <v>0.23899999999999999</v>
      </c>
      <c r="X17">
        <v>0.20599999999999999</v>
      </c>
      <c r="Y17">
        <f t="shared" ref="Y17:Y21" si="1">IF(S17&gt;0,(W17-X17)/S17, (W17-X17)/U17)</f>
        <v>5.8928571428571428E-4</v>
      </c>
      <c r="Z17">
        <v>158</v>
      </c>
      <c r="AA17">
        <v>6</v>
      </c>
      <c r="AC17" t="s">
        <v>174</v>
      </c>
    </row>
    <row r="18" spans="1:29" x14ac:dyDescent="0.35">
      <c r="A18" s="14">
        <v>2010</v>
      </c>
      <c r="B18" t="s">
        <v>172</v>
      </c>
      <c r="C18" t="s">
        <v>173</v>
      </c>
      <c r="D18" t="s">
        <v>62</v>
      </c>
      <c r="E18" t="s">
        <v>63</v>
      </c>
      <c r="F18" s="16">
        <v>2008</v>
      </c>
      <c r="G18" t="s">
        <v>64</v>
      </c>
      <c r="H18">
        <v>334</v>
      </c>
      <c r="I18">
        <v>402</v>
      </c>
      <c r="J18">
        <v>8</v>
      </c>
      <c r="L18">
        <v>10.6</v>
      </c>
      <c r="M18">
        <v>383</v>
      </c>
      <c r="R18" t="s">
        <v>86</v>
      </c>
      <c r="S18">
        <v>246</v>
      </c>
      <c r="W18">
        <v>0.79500000000000004</v>
      </c>
      <c r="X18">
        <v>0.14299999999999999</v>
      </c>
      <c r="Y18">
        <f t="shared" si="1"/>
        <v>2.6504065040650407E-3</v>
      </c>
      <c r="Z18">
        <v>160</v>
      </c>
      <c r="AA18">
        <v>6</v>
      </c>
      <c r="AC18" t="s">
        <v>65</v>
      </c>
    </row>
    <row r="19" spans="1:29" x14ac:dyDescent="0.35">
      <c r="A19" s="14">
        <v>2010</v>
      </c>
      <c r="B19" t="s">
        <v>172</v>
      </c>
      <c r="C19" t="s">
        <v>173</v>
      </c>
      <c r="D19" t="s">
        <v>62</v>
      </c>
      <c r="E19" t="s">
        <v>63</v>
      </c>
      <c r="F19" s="16">
        <v>2008</v>
      </c>
      <c r="G19" t="s">
        <v>64</v>
      </c>
      <c r="H19">
        <v>334</v>
      </c>
      <c r="I19">
        <v>402</v>
      </c>
      <c r="J19">
        <v>8</v>
      </c>
      <c r="L19">
        <v>10.6</v>
      </c>
      <c r="M19">
        <v>383</v>
      </c>
      <c r="R19" t="s">
        <v>175</v>
      </c>
      <c r="S19">
        <v>246</v>
      </c>
      <c r="W19">
        <v>0.36899999999999999</v>
      </c>
      <c r="X19">
        <v>0.14299999999999999</v>
      </c>
      <c r="Y19">
        <f t="shared" si="1"/>
        <v>9.1869918699186994E-4</v>
      </c>
      <c r="Z19">
        <v>160</v>
      </c>
      <c r="AA19">
        <v>6</v>
      </c>
      <c r="AC19" t="s">
        <v>65</v>
      </c>
    </row>
    <row r="20" spans="1:29" x14ac:dyDescent="0.35">
      <c r="A20" s="14">
        <v>2010</v>
      </c>
      <c r="B20" t="s">
        <v>172</v>
      </c>
      <c r="C20" t="s">
        <v>173</v>
      </c>
      <c r="D20" t="s">
        <v>62</v>
      </c>
      <c r="E20" t="s">
        <v>63</v>
      </c>
      <c r="F20" s="16">
        <v>2007</v>
      </c>
      <c r="G20" t="s">
        <v>64</v>
      </c>
      <c r="H20">
        <v>321</v>
      </c>
      <c r="I20">
        <v>402</v>
      </c>
      <c r="J20">
        <v>7.79</v>
      </c>
      <c r="L20">
        <v>10.6</v>
      </c>
      <c r="M20">
        <v>383</v>
      </c>
      <c r="R20" t="s">
        <v>86</v>
      </c>
      <c r="S20">
        <v>157</v>
      </c>
      <c r="W20">
        <v>0.80600000000000005</v>
      </c>
      <c r="X20">
        <v>0.151</v>
      </c>
      <c r="Y20">
        <f t="shared" si="1"/>
        <v>4.1719745222929937E-3</v>
      </c>
      <c r="Z20">
        <v>158</v>
      </c>
      <c r="AA20">
        <v>6</v>
      </c>
      <c r="AC20" t="s">
        <v>56</v>
      </c>
    </row>
    <row r="21" spans="1:29" x14ac:dyDescent="0.35">
      <c r="A21" s="14">
        <v>2010</v>
      </c>
      <c r="B21" t="s">
        <v>172</v>
      </c>
      <c r="C21" t="s">
        <v>173</v>
      </c>
      <c r="D21" t="s">
        <v>62</v>
      </c>
      <c r="E21" t="s">
        <v>63</v>
      </c>
      <c r="F21" s="16">
        <v>2007</v>
      </c>
      <c r="G21" t="s">
        <v>64</v>
      </c>
      <c r="H21">
        <v>321</v>
      </c>
      <c r="I21">
        <v>402</v>
      </c>
      <c r="J21">
        <v>7.79</v>
      </c>
      <c r="L21">
        <v>10.6</v>
      </c>
      <c r="M21">
        <v>383</v>
      </c>
      <c r="R21" t="s">
        <v>175</v>
      </c>
      <c r="S21">
        <v>157</v>
      </c>
      <c r="W21">
        <v>0.65400000000000003</v>
      </c>
      <c r="X21">
        <v>0.151</v>
      </c>
      <c r="Y21">
        <f t="shared" si="1"/>
        <v>3.2038216560509552E-3</v>
      </c>
      <c r="Z21">
        <v>158</v>
      </c>
      <c r="AA21">
        <v>6</v>
      </c>
      <c r="AC21" t="s">
        <v>56</v>
      </c>
    </row>
    <row r="22" spans="1:29" x14ac:dyDescent="0.35">
      <c r="F22" s="16"/>
    </row>
    <row r="23" spans="1:29" x14ac:dyDescent="0.35">
      <c r="F23" s="16"/>
    </row>
    <row r="24" spans="1:29" s="18" customFormat="1" x14ac:dyDescent="0.35">
      <c r="A24" s="17">
        <v>2015</v>
      </c>
      <c r="B24" s="18" t="s">
        <v>75</v>
      </c>
      <c r="C24" s="18" t="s">
        <v>66</v>
      </c>
      <c r="D24" s="18" t="s">
        <v>76</v>
      </c>
      <c r="E24" s="18" t="s">
        <v>77</v>
      </c>
      <c r="F24" s="18">
        <v>2012</v>
      </c>
      <c r="G24" s="18" t="s">
        <v>67</v>
      </c>
      <c r="J24" s="18">
        <v>5.6</v>
      </c>
      <c r="L24" s="19"/>
      <c r="M24" s="19"/>
      <c r="N24" s="19"/>
      <c r="R24" s="18" t="s">
        <v>68</v>
      </c>
      <c r="S24" s="18">
        <v>144</v>
      </c>
      <c r="W24" s="18">
        <v>0.104</v>
      </c>
      <c r="X24" s="18">
        <v>3.1E-2</v>
      </c>
      <c r="Y24" s="18">
        <f t="shared" ref="Y24:Y83" si="2">IF(S24&gt;0,(W24-X24)/S24, (W24-X24)/U24)</f>
        <v>5.0694444444444441E-4</v>
      </c>
      <c r="Z24" s="18">
        <v>181</v>
      </c>
      <c r="AA24" s="18">
        <v>3</v>
      </c>
      <c r="AB24" s="18">
        <v>34</v>
      </c>
      <c r="AC24" s="18" t="s">
        <v>69</v>
      </c>
    </row>
    <row r="25" spans="1:29" s="18" customFormat="1" x14ac:dyDescent="0.35">
      <c r="A25" s="17">
        <v>2015</v>
      </c>
      <c r="B25" s="18" t="s">
        <v>75</v>
      </c>
      <c r="C25" s="18" t="s">
        <v>66</v>
      </c>
      <c r="D25" s="18" t="s">
        <v>76</v>
      </c>
      <c r="E25" s="18" t="s">
        <v>77</v>
      </c>
      <c r="F25" s="18">
        <v>2012</v>
      </c>
      <c r="G25" s="18" t="s">
        <v>67</v>
      </c>
      <c r="J25" s="18">
        <v>5.6</v>
      </c>
      <c r="R25" s="18" t="s">
        <v>68</v>
      </c>
      <c r="S25" s="18">
        <v>144</v>
      </c>
      <c r="W25" s="18">
        <v>0.22900000000000001</v>
      </c>
      <c r="X25" s="18">
        <v>3.1E-2</v>
      </c>
      <c r="Y25" s="18">
        <f t="shared" si="2"/>
        <v>1.3750000000000001E-3</v>
      </c>
      <c r="Z25" s="18">
        <v>181</v>
      </c>
      <c r="AA25" s="18">
        <v>3</v>
      </c>
      <c r="AB25" s="18">
        <v>34</v>
      </c>
      <c r="AC25" s="18" t="s">
        <v>70</v>
      </c>
    </row>
    <row r="26" spans="1:29" s="18" customFormat="1" x14ac:dyDescent="0.35">
      <c r="A26" s="17">
        <v>2015</v>
      </c>
      <c r="B26" s="18" t="s">
        <v>75</v>
      </c>
      <c r="C26" s="18" t="s">
        <v>66</v>
      </c>
      <c r="D26" s="18" t="s">
        <v>76</v>
      </c>
      <c r="E26" s="18" t="s">
        <v>77</v>
      </c>
      <c r="F26" s="18">
        <v>2012</v>
      </c>
      <c r="G26" s="18" t="s">
        <v>67</v>
      </c>
      <c r="J26" s="18">
        <v>5.6</v>
      </c>
      <c r="R26" s="18" t="s">
        <v>68</v>
      </c>
      <c r="S26" s="18">
        <v>144</v>
      </c>
      <c r="W26" s="18">
        <v>0.13700000000000001</v>
      </c>
      <c r="X26" s="18">
        <v>3.1E-2</v>
      </c>
      <c r="Y26" s="18">
        <f t="shared" si="2"/>
        <v>7.3611111111111121E-4</v>
      </c>
      <c r="Z26" s="18">
        <v>181</v>
      </c>
      <c r="AA26" s="18">
        <v>3</v>
      </c>
      <c r="AB26" s="18">
        <v>34</v>
      </c>
      <c r="AC26" s="18" t="s">
        <v>71</v>
      </c>
    </row>
    <row r="27" spans="1:29" s="18" customFormat="1" x14ac:dyDescent="0.35">
      <c r="A27" s="17">
        <v>2015</v>
      </c>
      <c r="B27" s="18" t="s">
        <v>75</v>
      </c>
      <c r="C27" s="18" t="s">
        <v>66</v>
      </c>
      <c r="D27" s="18" t="s">
        <v>76</v>
      </c>
      <c r="E27" s="18" t="s">
        <v>77</v>
      </c>
      <c r="F27" s="18">
        <v>2013</v>
      </c>
      <c r="G27" s="18" t="s">
        <v>67</v>
      </c>
      <c r="J27" s="18">
        <v>5.6</v>
      </c>
      <c r="R27" s="18" t="s">
        <v>68</v>
      </c>
      <c r="S27" s="18">
        <v>144</v>
      </c>
      <c r="W27" s="18">
        <v>0.39</v>
      </c>
      <c r="X27" s="18">
        <v>7.0000000000000007E-2</v>
      </c>
      <c r="Y27" s="18">
        <f t="shared" si="2"/>
        <v>2.2222222222222222E-3</v>
      </c>
      <c r="Z27" s="18">
        <v>181</v>
      </c>
      <c r="AA27" s="18">
        <v>3</v>
      </c>
      <c r="AB27" s="18">
        <v>25</v>
      </c>
      <c r="AC27" s="18" t="s">
        <v>69</v>
      </c>
    </row>
    <row r="28" spans="1:29" s="18" customFormat="1" x14ac:dyDescent="0.35">
      <c r="A28" s="17">
        <v>2015</v>
      </c>
      <c r="B28" s="18" t="s">
        <v>75</v>
      </c>
      <c r="C28" s="18" t="s">
        <v>66</v>
      </c>
      <c r="D28" s="18" t="s">
        <v>76</v>
      </c>
      <c r="E28" s="18" t="s">
        <v>77</v>
      </c>
      <c r="F28" s="18">
        <v>2013</v>
      </c>
      <c r="G28" s="18" t="s">
        <v>67</v>
      </c>
      <c r="J28" s="18">
        <v>5.6</v>
      </c>
      <c r="R28" s="18" t="s">
        <v>68</v>
      </c>
      <c r="S28" s="18">
        <v>144</v>
      </c>
      <c r="W28" s="18">
        <v>0.4</v>
      </c>
      <c r="X28" s="18">
        <v>7.0000000000000007E-2</v>
      </c>
      <c r="Y28" s="18">
        <f t="shared" si="2"/>
        <v>2.2916666666666667E-3</v>
      </c>
      <c r="Z28" s="18">
        <v>181</v>
      </c>
      <c r="AA28" s="18">
        <v>3</v>
      </c>
      <c r="AB28" s="18">
        <v>25</v>
      </c>
      <c r="AC28" s="18" t="s">
        <v>70</v>
      </c>
    </row>
    <row r="29" spans="1:29" s="18" customFormat="1" x14ac:dyDescent="0.35">
      <c r="A29" s="17">
        <v>2015</v>
      </c>
      <c r="B29" s="18" t="s">
        <v>75</v>
      </c>
      <c r="C29" s="18" t="s">
        <v>66</v>
      </c>
      <c r="D29" s="18" t="s">
        <v>76</v>
      </c>
      <c r="E29" s="18" t="s">
        <v>77</v>
      </c>
      <c r="F29" s="18">
        <v>2013</v>
      </c>
      <c r="G29" s="18" t="s">
        <v>67</v>
      </c>
      <c r="J29" s="18">
        <v>5.6</v>
      </c>
      <c r="R29" s="18" t="s">
        <v>68</v>
      </c>
      <c r="S29" s="18">
        <v>144</v>
      </c>
      <c r="W29" s="18">
        <v>1.05</v>
      </c>
      <c r="X29" s="18">
        <v>7.0000000000000007E-2</v>
      </c>
      <c r="Y29" s="18">
        <f t="shared" si="2"/>
        <v>6.8055555555555551E-3</v>
      </c>
      <c r="Z29" s="18">
        <v>181</v>
      </c>
      <c r="AA29" s="18">
        <v>3</v>
      </c>
      <c r="AB29" s="18">
        <v>25</v>
      </c>
      <c r="AC29" s="18" t="s">
        <v>71</v>
      </c>
    </row>
    <row r="30" spans="1:29" s="18" customFormat="1" x14ac:dyDescent="0.35">
      <c r="A30" s="17">
        <v>2015</v>
      </c>
      <c r="B30" s="18" t="s">
        <v>75</v>
      </c>
      <c r="C30" s="18" t="s">
        <v>66</v>
      </c>
      <c r="D30" s="18" t="s">
        <v>76</v>
      </c>
      <c r="E30" s="18" t="s">
        <v>77</v>
      </c>
      <c r="F30" s="18">
        <v>2013</v>
      </c>
      <c r="G30" s="18" t="s">
        <v>67</v>
      </c>
      <c r="J30" s="18">
        <v>5.6</v>
      </c>
      <c r="R30" s="18" t="s">
        <v>68</v>
      </c>
      <c r="S30" s="18">
        <v>144</v>
      </c>
      <c r="W30" s="18">
        <v>2.8000000000000001E-2</v>
      </c>
      <c r="X30" s="18">
        <v>-8.0000000000000002E-3</v>
      </c>
      <c r="Y30" s="18">
        <f t="shared" si="2"/>
        <v>2.5000000000000001E-4</v>
      </c>
      <c r="Z30" s="18">
        <v>181</v>
      </c>
      <c r="AA30" s="18">
        <v>3</v>
      </c>
      <c r="AB30" s="18">
        <v>21</v>
      </c>
      <c r="AC30" s="18" t="s">
        <v>72</v>
      </c>
    </row>
    <row r="31" spans="1:29" s="18" customFormat="1" x14ac:dyDescent="0.35">
      <c r="A31" s="17">
        <v>2015</v>
      </c>
      <c r="B31" s="18" t="s">
        <v>75</v>
      </c>
      <c r="C31" s="18" t="s">
        <v>66</v>
      </c>
      <c r="D31" s="18" t="s">
        <v>76</v>
      </c>
      <c r="E31" s="18" t="s">
        <v>77</v>
      </c>
      <c r="F31" s="18">
        <v>2013</v>
      </c>
      <c r="G31" s="18" t="s">
        <v>67</v>
      </c>
      <c r="J31" s="18">
        <v>5.6</v>
      </c>
      <c r="R31" s="18" t="s">
        <v>68</v>
      </c>
      <c r="S31" s="18">
        <v>144</v>
      </c>
      <c r="W31" s="18">
        <v>0.19800000000000001</v>
      </c>
      <c r="X31" s="18">
        <v>-8.0000000000000002E-3</v>
      </c>
      <c r="Y31" s="18">
        <f t="shared" si="2"/>
        <v>1.4305555555555556E-3</v>
      </c>
      <c r="Z31" s="18">
        <v>181</v>
      </c>
      <c r="AA31" s="18">
        <v>3</v>
      </c>
      <c r="AB31" s="18">
        <v>21</v>
      </c>
      <c r="AC31" s="18" t="s">
        <v>73</v>
      </c>
    </row>
    <row r="32" spans="1:29" s="18" customFormat="1" x14ac:dyDescent="0.35">
      <c r="A32" s="17">
        <v>2015</v>
      </c>
      <c r="B32" s="18" t="s">
        <v>75</v>
      </c>
      <c r="C32" s="18" t="s">
        <v>66</v>
      </c>
      <c r="D32" s="18" t="s">
        <v>76</v>
      </c>
      <c r="E32" s="18" t="s">
        <v>77</v>
      </c>
      <c r="F32" s="18">
        <v>2013</v>
      </c>
      <c r="G32" s="18" t="s">
        <v>67</v>
      </c>
      <c r="J32" s="18">
        <v>5.6</v>
      </c>
      <c r="R32" s="18" t="s">
        <v>68</v>
      </c>
      <c r="S32" s="18">
        <v>144</v>
      </c>
      <c r="W32" s="18">
        <v>0.32900000000000001</v>
      </c>
      <c r="X32" s="18">
        <v>-8.0000000000000002E-3</v>
      </c>
      <c r="Y32" s="18">
        <f t="shared" si="2"/>
        <v>2.3402777777777779E-3</v>
      </c>
      <c r="Z32" s="18">
        <v>181</v>
      </c>
      <c r="AA32" s="18">
        <v>3</v>
      </c>
      <c r="AB32" s="18">
        <v>21</v>
      </c>
      <c r="AC32" s="18" t="s">
        <v>74</v>
      </c>
    </row>
    <row r="34" spans="1:29" s="18" customFormat="1" x14ac:dyDescent="0.35">
      <c r="A34" s="17">
        <v>2013</v>
      </c>
      <c r="B34" s="18" t="s">
        <v>79</v>
      </c>
      <c r="C34" s="18" t="s">
        <v>78</v>
      </c>
      <c r="D34" s="18" t="s">
        <v>80</v>
      </c>
      <c r="E34" s="18" t="s">
        <v>60</v>
      </c>
      <c r="F34" s="20" t="s">
        <v>81</v>
      </c>
      <c r="G34" s="18" t="s">
        <v>84</v>
      </c>
      <c r="H34" s="18">
        <v>590</v>
      </c>
      <c r="I34" s="18">
        <v>100</v>
      </c>
      <c r="J34" s="18">
        <v>6.1</v>
      </c>
      <c r="L34" s="19"/>
      <c r="M34" s="19"/>
      <c r="N34" s="19"/>
      <c r="R34" s="18" t="s">
        <v>86</v>
      </c>
      <c r="S34" s="18">
        <v>50</v>
      </c>
      <c r="W34" s="18">
        <v>0.873</v>
      </c>
      <c r="X34" s="18">
        <v>0.49</v>
      </c>
      <c r="Y34" s="18">
        <f t="shared" si="2"/>
        <v>7.6600000000000001E-3</v>
      </c>
      <c r="Z34" s="18">
        <v>731</v>
      </c>
      <c r="AA34" s="18">
        <v>3</v>
      </c>
      <c r="AB34" s="18">
        <v>90</v>
      </c>
      <c r="AC34" s="18" t="s">
        <v>82</v>
      </c>
    </row>
    <row r="35" spans="1:29" s="18" customFormat="1" x14ac:dyDescent="0.35">
      <c r="A35" s="17">
        <v>2013</v>
      </c>
      <c r="B35" s="18" t="s">
        <v>79</v>
      </c>
      <c r="C35" s="18" t="s">
        <v>78</v>
      </c>
      <c r="D35" s="18" t="s">
        <v>80</v>
      </c>
      <c r="E35" s="18" t="s">
        <v>60</v>
      </c>
      <c r="F35" s="20" t="s">
        <v>81</v>
      </c>
      <c r="G35" s="18" t="s">
        <v>84</v>
      </c>
      <c r="H35" s="18">
        <v>590</v>
      </c>
      <c r="I35" s="18">
        <v>100</v>
      </c>
      <c r="J35" s="18">
        <v>6.1</v>
      </c>
      <c r="R35" s="18" t="s">
        <v>86</v>
      </c>
      <c r="S35" s="18">
        <v>100</v>
      </c>
      <c r="W35" s="18">
        <v>0.85899999999999999</v>
      </c>
      <c r="X35" s="18">
        <v>0.49</v>
      </c>
      <c r="Y35" s="18">
        <f t="shared" si="2"/>
        <v>3.6900000000000001E-3</v>
      </c>
      <c r="Z35" s="18">
        <v>731</v>
      </c>
      <c r="AA35" s="18">
        <v>3</v>
      </c>
      <c r="AB35" s="18">
        <v>90</v>
      </c>
      <c r="AC35" s="18" t="s">
        <v>82</v>
      </c>
    </row>
    <row r="36" spans="1:29" s="18" customFormat="1" x14ac:dyDescent="0.35">
      <c r="A36" s="17">
        <v>2013</v>
      </c>
      <c r="B36" s="18" t="s">
        <v>79</v>
      </c>
      <c r="C36" s="18" t="s">
        <v>78</v>
      </c>
      <c r="D36" s="18" t="s">
        <v>80</v>
      </c>
      <c r="E36" s="18" t="s">
        <v>60</v>
      </c>
      <c r="F36" s="20" t="s">
        <v>81</v>
      </c>
      <c r="G36" s="18" t="s">
        <v>84</v>
      </c>
      <c r="H36" s="18">
        <v>590</v>
      </c>
      <c r="I36" s="18">
        <v>100</v>
      </c>
      <c r="J36" s="18">
        <v>6.1</v>
      </c>
      <c r="R36" s="18" t="s">
        <v>86</v>
      </c>
      <c r="S36" s="18">
        <v>150</v>
      </c>
      <c r="W36" s="18">
        <v>1.978</v>
      </c>
      <c r="X36" s="18">
        <v>0.49</v>
      </c>
      <c r="Y36" s="18">
        <f t="shared" si="2"/>
        <v>9.92E-3</v>
      </c>
      <c r="Z36" s="18">
        <v>731</v>
      </c>
      <c r="AA36" s="18">
        <v>3</v>
      </c>
      <c r="AB36" s="18">
        <v>90</v>
      </c>
      <c r="AC36" s="18" t="s">
        <v>82</v>
      </c>
    </row>
    <row r="37" spans="1:29" s="18" customFormat="1" x14ac:dyDescent="0.35">
      <c r="A37" s="17">
        <v>2013</v>
      </c>
      <c r="B37" s="18" t="s">
        <v>79</v>
      </c>
      <c r="C37" s="18" t="s">
        <v>78</v>
      </c>
      <c r="D37" s="18" t="s">
        <v>80</v>
      </c>
      <c r="E37" s="18" t="s">
        <v>60</v>
      </c>
      <c r="F37" s="20" t="s">
        <v>81</v>
      </c>
      <c r="G37" s="18" t="s">
        <v>84</v>
      </c>
      <c r="H37" s="18">
        <v>590</v>
      </c>
      <c r="I37" s="18">
        <v>100</v>
      </c>
      <c r="J37" s="18">
        <v>6.1</v>
      </c>
      <c r="R37" s="18" t="s">
        <v>86</v>
      </c>
      <c r="S37" s="18">
        <v>200</v>
      </c>
      <c r="W37" s="18">
        <v>1.915</v>
      </c>
      <c r="X37" s="18">
        <v>0.49</v>
      </c>
      <c r="Y37" s="18">
        <f t="shared" si="2"/>
        <v>7.1250000000000003E-3</v>
      </c>
      <c r="Z37" s="18">
        <v>731</v>
      </c>
      <c r="AA37" s="18">
        <v>3</v>
      </c>
      <c r="AB37" s="18">
        <v>90</v>
      </c>
      <c r="AC37" s="18" t="s">
        <v>82</v>
      </c>
    </row>
    <row r="38" spans="1:29" s="18" customFormat="1" x14ac:dyDescent="0.35">
      <c r="A38" s="17">
        <v>2013</v>
      </c>
      <c r="B38" s="18" t="s">
        <v>79</v>
      </c>
      <c r="C38" s="18" t="s">
        <v>78</v>
      </c>
      <c r="D38" s="18" t="s">
        <v>80</v>
      </c>
      <c r="E38" s="18" t="s">
        <v>60</v>
      </c>
      <c r="F38" s="20" t="s">
        <v>81</v>
      </c>
      <c r="G38" s="18" t="s">
        <v>85</v>
      </c>
      <c r="H38" s="18">
        <v>280</v>
      </c>
      <c r="I38" s="18">
        <v>300</v>
      </c>
      <c r="J38" s="18">
        <v>5.46</v>
      </c>
      <c r="R38" s="18" t="s">
        <v>86</v>
      </c>
      <c r="S38" s="18">
        <v>50</v>
      </c>
      <c r="W38" s="18">
        <v>1.119</v>
      </c>
      <c r="X38" s="18">
        <v>0.85399999999999998</v>
      </c>
      <c r="Y38" s="18">
        <f t="shared" si="2"/>
        <v>5.3E-3</v>
      </c>
      <c r="Z38" s="18">
        <v>731</v>
      </c>
      <c r="AA38" s="18">
        <v>3</v>
      </c>
      <c r="AB38" s="18">
        <v>80</v>
      </c>
      <c r="AC38" s="18" t="s">
        <v>82</v>
      </c>
    </row>
    <row r="39" spans="1:29" s="18" customFormat="1" x14ac:dyDescent="0.35">
      <c r="A39" s="17">
        <v>2013</v>
      </c>
      <c r="B39" s="18" t="s">
        <v>79</v>
      </c>
      <c r="C39" s="18" t="s">
        <v>78</v>
      </c>
      <c r="D39" s="18" t="s">
        <v>80</v>
      </c>
      <c r="E39" s="18" t="s">
        <v>60</v>
      </c>
      <c r="F39" s="20" t="s">
        <v>81</v>
      </c>
      <c r="G39" s="18" t="s">
        <v>85</v>
      </c>
      <c r="H39" s="18">
        <v>280</v>
      </c>
      <c r="I39" s="18">
        <v>300</v>
      </c>
      <c r="J39" s="18">
        <v>5.46</v>
      </c>
      <c r="R39" s="18" t="s">
        <v>86</v>
      </c>
      <c r="S39" s="18">
        <v>100</v>
      </c>
      <c r="W39" s="18">
        <v>1.881</v>
      </c>
      <c r="X39" s="18">
        <v>0.85399999999999998</v>
      </c>
      <c r="Y39" s="18">
        <f t="shared" si="2"/>
        <v>1.0270000000000001E-2</v>
      </c>
      <c r="Z39" s="18">
        <v>731</v>
      </c>
      <c r="AA39" s="18">
        <v>3</v>
      </c>
      <c r="AB39" s="18">
        <v>80</v>
      </c>
      <c r="AC39" s="18" t="s">
        <v>82</v>
      </c>
    </row>
    <row r="40" spans="1:29" s="18" customFormat="1" x14ac:dyDescent="0.35">
      <c r="A40" s="17">
        <v>2013</v>
      </c>
      <c r="B40" s="18" t="s">
        <v>79</v>
      </c>
      <c r="C40" s="18" t="s">
        <v>78</v>
      </c>
      <c r="D40" s="18" t="s">
        <v>80</v>
      </c>
      <c r="E40" s="18" t="s">
        <v>60</v>
      </c>
      <c r="F40" s="20" t="s">
        <v>81</v>
      </c>
      <c r="G40" s="18" t="s">
        <v>85</v>
      </c>
      <c r="H40" s="18">
        <v>280</v>
      </c>
      <c r="I40" s="18">
        <v>300</v>
      </c>
      <c r="J40" s="18">
        <v>5.46</v>
      </c>
      <c r="R40" s="18" t="s">
        <v>86</v>
      </c>
      <c r="S40" s="18">
        <v>150</v>
      </c>
      <c r="W40" s="18">
        <v>1.4379999999999999</v>
      </c>
      <c r="X40" s="18">
        <v>0.85399999999999998</v>
      </c>
      <c r="Y40" s="18">
        <f t="shared" si="2"/>
        <v>3.8933333333333333E-3</v>
      </c>
      <c r="Z40" s="18">
        <v>731</v>
      </c>
      <c r="AA40" s="18">
        <v>3</v>
      </c>
      <c r="AB40" s="18">
        <v>80</v>
      </c>
      <c r="AC40" s="18" t="s">
        <v>82</v>
      </c>
    </row>
    <row r="41" spans="1:29" s="18" customFormat="1" x14ac:dyDescent="0.35">
      <c r="A41" s="17">
        <v>2013</v>
      </c>
      <c r="B41" s="18" t="s">
        <v>79</v>
      </c>
      <c r="C41" s="18" t="s">
        <v>78</v>
      </c>
      <c r="D41" s="18" t="s">
        <v>80</v>
      </c>
      <c r="E41" s="18" t="s">
        <v>60</v>
      </c>
      <c r="F41" s="20" t="s">
        <v>81</v>
      </c>
      <c r="G41" s="18" t="s">
        <v>85</v>
      </c>
      <c r="H41" s="18">
        <v>280</v>
      </c>
      <c r="I41" s="18">
        <v>300</v>
      </c>
      <c r="J41" s="18">
        <v>5.46</v>
      </c>
      <c r="R41" s="18" t="s">
        <v>86</v>
      </c>
      <c r="S41" s="18">
        <v>200</v>
      </c>
      <c r="W41" s="18">
        <v>1.627</v>
      </c>
      <c r="X41" s="18">
        <v>0.85399999999999998</v>
      </c>
      <c r="Y41" s="18">
        <f t="shared" si="2"/>
        <v>3.8649999999999999E-3</v>
      </c>
      <c r="Z41" s="18">
        <v>731</v>
      </c>
      <c r="AA41" s="18">
        <v>3</v>
      </c>
      <c r="AB41" s="18">
        <v>80</v>
      </c>
      <c r="AC41" s="18" t="s">
        <v>82</v>
      </c>
    </row>
    <row r="42" spans="1:29" s="18" customFormat="1" x14ac:dyDescent="0.35">
      <c r="A42" s="17">
        <v>2013</v>
      </c>
      <c r="B42" s="18" t="s">
        <v>79</v>
      </c>
      <c r="C42" s="18" t="s">
        <v>78</v>
      </c>
      <c r="D42" s="18" t="s">
        <v>76</v>
      </c>
      <c r="E42" s="18" t="s">
        <v>77</v>
      </c>
      <c r="F42" s="20" t="s">
        <v>81</v>
      </c>
      <c r="G42" s="18" t="s">
        <v>67</v>
      </c>
      <c r="H42" s="18">
        <v>180</v>
      </c>
      <c r="I42" s="18">
        <v>130</v>
      </c>
      <c r="J42" s="18">
        <v>6.19</v>
      </c>
      <c r="L42" s="19"/>
      <c r="M42" s="19"/>
      <c r="N42" s="19"/>
      <c r="R42" s="18" t="s">
        <v>86</v>
      </c>
      <c r="S42" s="18">
        <v>112</v>
      </c>
      <c r="W42" s="18">
        <v>1.3420000000000001</v>
      </c>
      <c r="X42" s="18">
        <v>0.83299999999999996</v>
      </c>
      <c r="Y42" s="18">
        <f t="shared" si="2"/>
        <v>4.5446428571428582E-3</v>
      </c>
      <c r="Z42" s="18">
        <v>731</v>
      </c>
      <c r="AA42" s="18">
        <v>3</v>
      </c>
      <c r="AB42" s="18">
        <v>56</v>
      </c>
      <c r="AC42" s="18" t="s">
        <v>83</v>
      </c>
    </row>
    <row r="43" spans="1:29" s="18" customFormat="1" x14ac:dyDescent="0.35">
      <c r="A43" s="17">
        <v>2013</v>
      </c>
      <c r="B43" s="18" t="s">
        <v>79</v>
      </c>
      <c r="C43" s="18" t="s">
        <v>78</v>
      </c>
      <c r="D43" s="18" t="s">
        <v>76</v>
      </c>
      <c r="E43" s="18" t="s">
        <v>77</v>
      </c>
      <c r="F43" s="20" t="s">
        <v>81</v>
      </c>
      <c r="G43" s="18" t="s">
        <v>67</v>
      </c>
      <c r="H43" s="18">
        <v>180</v>
      </c>
      <c r="I43" s="18">
        <v>130</v>
      </c>
      <c r="J43" s="18">
        <v>6.19</v>
      </c>
      <c r="R43" s="18" t="s">
        <v>86</v>
      </c>
      <c r="S43" s="18">
        <v>168</v>
      </c>
      <c r="W43" s="18">
        <v>1.097</v>
      </c>
      <c r="X43" s="18">
        <v>0.83299999999999996</v>
      </c>
      <c r="Y43" s="18">
        <f t="shared" si="2"/>
        <v>1.5714285714285715E-3</v>
      </c>
      <c r="Z43" s="18">
        <v>731</v>
      </c>
      <c r="AA43" s="18">
        <v>3</v>
      </c>
      <c r="AB43" s="18">
        <v>56</v>
      </c>
      <c r="AC43" s="18" t="s">
        <v>83</v>
      </c>
    </row>
    <row r="44" spans="1:29" s="18" customFormat="1" x14ac:dyDescent="0.35">
      <c r="A44" s="17">
        <v>2013</v>
      </c>
      <c r="B44" s="18" t="s">
        <v>79</v>
      </c>
      <c r="C44" s="18" t="s">
        <v>78</v>
      </c>
      <c r="D44" s="18" t="s">
        <v>76</v>
      </c>
      <c r="E44" s="18" t="s">
        <v>77</v>
      </c>
      <c r="F44" s="20" t="s">
        <v>81</v>
      </c>
      <c r="G44" s="18" t="s">
        <v>67</v>
      </c>
      <c r="H44" s="18">
        <v>180</v>
      </c>
      <c r="I44" s="18">
        <v>130</v>
      </c>
      <c r="J44" s="18">
        <v>6.19</v>
      </c>
      <c r="R44" s="18" t="s">
        <v>86</v>
      </c>
      <c r="S44" s="18">
        <v>224</v>
      </c>
      <c r="W44" s="18">
        <v>1.8680000000000001</v>
      </c>
      <c r="X44" s="18">
        <v>0.83299999999999996</v>
      </c>
      <c r="Y44" s="18">
        <f t="shared" si="2"/>
        <v>4.620535714285715E-3</v>
      </c>
      <c r="Z44" s="18">
        <v>731</v>
      </c>
      <c r="AA44" s="18">
        <v>3</v>
      </c>
      <c r="AB44" s="18">
        <v>56</v>
      </c>
      <c r="AC44" s="18" t="s">
        <v>83</v>
      </c>
    </row>
    <row r="46" spans="1:29" s="18" customFormat="1" x14ac:dyDescent="0.35">
      <c r="A46" s="17">
        <v>2024</v>
      </c>
      <c r="B46" s="18" t="s">
        <v>89</v>
      </c>
      <c r="C46" s="18" t="s">
        <v>88</v>
      </c>
      <c r="D46" s="18" t="s">
        <v>87</v>
      </c>
      <c r="E46" s="18" t="s">
        <v>60</v>
      </c>
      <c r="G46" s="18" t="s">
        <v>85</v>
      </c>
      <c r="H46" s="18">
        <v>290</v>
      </c>
      <c r="I46" s="18">
        <v>390</v>
      </c>
      <c r="L46" s="19"/>
      <c r="M46" s="19"/>
      <c r="N46" s="19"/>
      <c r="R46" s="18" t="s">
        <v>90</v>
      </c>
      <c r="S46" s="18">
        <v>100</v>
      </c>
      <c r="W46" s="18">
        <v>0.9</v>
      </c>
      <c r="X46" s="18">
        <v>0.91</v>
      </c>
      <c r="Y46" s="18">
        <f t="shared" si="2"/>
        <v>-1.0000000000000009E-4</v>
      </c>
      <c r="Z46" s="18">
        <v>85</v>
      </c>
      <c r="AA46" s="18">
        <v>4</v>
      </c>
      <c r="AC46" s="18" t="s">
        <v>52</v>
      </c>
    </row>
    <row r="47" spans="1:29" s="18" customFormat="1" x14ac:dyDescent="0.35">
      <c r="A47" s="17">
        <v>2024</v>
      </c>
      <c r="B47" s="18" t="s">
        <v>89</v>
      </c>
      <c r="C47" s="18" t="s">
        <v>88</v>
      </c>
      <c r="D47" s="18" t="s">
        <v>87</v>
      </c>
      <c r="E47" s="18" t="s">
        <v>60</v>
      </c>
      <c r="G47" s="18" t="s">
        <v>85</v>
      </c>
      <c r="H47" s="18">
        <v>290</v>
      </c>
      <c r="I47" s="18">
        <v>390</v>
      </c>
      <c r="R47" s="18" t="s">
        <v>91</v>
      </c>
      <c r="S47" s="18">
        <v>100</v>
      </c>
      <c r="W47" s="18">
        <v>0.63200000000000001</v>
      </c>
      <c r="X47" s="18">
        <v>0.42799999999999999</v>
      </c>
      <c r="Y47" s="18">
        <f t="shared" si="2"/>
        <v>2.0400000000000001E-3</v>
      </c>
      <c r="Z47" s="18">
        <v>85</v>
      </c>
      <c r="AA47" s="18">
        <v>4</v>
      </c>
      <c r="AC47" s="18" t="s">
        <v>52</v>
      </c>
    </row>
    <row r="48" spans="1:29" s="18" customFormat="1" x14ac:dyDescent="0.35">
      <c r="A48" s="17">
        <v>2024</v>
      </c>
      <c r="B48" s="18" t="s">
        <v>89</v>
      </c>
      <c r="C48" s="18" t="s">
        <v>88</v>
      </c>
      <c r="D48" s="18" t="s">
        <v>87</v>
      </c>
      <c r="E48" s="18" t="s">
        <v>60</v>
      </c>
      <c r="G48" s="18" t="s">
        <v>85</v>
      </c>
      <c r="H48" s="18">
        <v>290</v>
      </c>
      <c r="I48" s="18">
        <v>390</v>
      </c>
      <c r="R48" s="18" t="s">
        <v>90</v>
      </c>
      <c r="S48" s="18">
        <v>200</v>
      </c>
      <c r="W48" s="18">
        <v>1.0089999999999999</v>
      </c>
      <c r="X48" s="18">
        <v>0.91</v>
      </c>
      <c r="Y48" s="18">
        <f t="shared" si="2"/>
        <v>4.9499999999999935E-4</v>
      </c>
      <c r="Z48" s="18">
        <v>85</v>
      </c>
      <c r="AA48" s="18">
        <v>4</v>
      </c>
      <c r="AC48" s="18" t="s">
        <v>52</v>
      </c>
    </row>
    <row r="49" spans="1:29" s="18" customFormat="1" x14ac:dyDescent="0.35">
      <c r="A49" s="17">
        <v>2024</v>
      </c>
      <c r="B49" s="18" t="s">
        <v>89</v>
      </c>
      <c r="C49" s="18" t="s">
        <v>88</v>
      </c>
      <c r="D49" s="18" t="s">
        <v>87</v>
      </c>
      <c r="E49" s="18" t="s">
        <v>60</v>
      </c>
      <c r="G49" s="18" t="s">
        <v>85</v>
      </c>
      <c r="H49" s="18">
        <v>290</v>
      </c>
      <c r="I49" s="18">
        <v>390</v>
      </c>
      <c r="R49" s="18" t="s">
        <v>91</v>
      </c>
      <c r="S49" s="18">
        <v>200</v>
      </c>
      <c r="W49" s="18">
        <v>0.81200000000000006</v>
      </c>
      <c r="X49" s="18">
        <v>0.42799999999999999</v>
      </c>
      <c r="Y49" s="18">
        <f t="shared" si="2"/>
        <v>1.9200000000000003E-3</v>
      </c>
      <c r="Z49" s="18">
        <v>85</v>
      </c>
      <c r="AA49" s="18">
        <v>4</v>
      </c>
      <c r="AC49" s="18" t="s">
        <v>52</v>
      </c>
    </row>
    <row r="51" spans="1:29" x14ac:dyDescent="0.35">
      <c r="A51" s="21">
        <v>2017</v>
      </c>
      <c r="B51" t="s">
        <v>93</v>
      </c>
      <c r="C51" t="s">
        <v>92</v>
      </c>
      <c r="D51" t="s">
        <v>62</v>
      </c>
      <c r="E51" t="s">
        <v>63</v>
      </c>
      <c r="F51" s="16" t="s">
        <v>61</v>
      </c>
      <c r="G51" t="s">
        <v>85</v>
      </c>
      <c r="H51">
        <v>330</v>
      </c>
      <c r="J51">
        <v>7.71</v>
      </c>
      <c r="L51" s="15"/>
      <c r="M51" s="15"/>
      <c r="N51" s="15"/>
      <c r="R51" t="s">
        <v>94</v>
      </c>
      <c r="S51">
        <f>AVERAGE(224,246)</f>
        <v>235</v>
      </c>
      <c r="W51">
        <v>6.88</v>
      </c>
      <c r="X51">
        <v>0.62</v>
      </c>
      <c r="Y51">
        <f t="shared" si="2"/>
        <v>2.6638297872340424E-2</v>
      </c>
      <c r="Z51">
        <v>856</v>
      </c>
      <c r="AA51">
        <v>3</v>
      </c>
      <c r="AC51" t="s">
        <v>95</v>
      </c>
    </row>
    <row r="52" spans="1:29" x14ac:dyDescent="0.35">
      <c r="A52" s="21">
        <v>2017</v>
      </c>
      <c r="B52" t="s">
        <v>93</v>
      </c>
      <c r="C52" t="s">
        <v>92</v>
      </c>
      <c r="D52" t="s">
        <v>62</v>
      </c>
      <c r="E52" t="s">
        <v>63</v>
      </c>
      <c r="F52" s="16" t="s">
        <v>61</v>
      </c>
      <c r="G52" t="s">
        <v>85</v>
      </c>
      <c r="H52">
        <v>330</v>
      </c>
      <c r="J52">
        <v>7.71</v>
      </c>
      <c r="R52" t="s">
        <v>94</v>
      </c>
      <c r="S52">
        <f>AVERAGE(224,246)</f>
        <v>235</v>
      </c>
      <c r="W52">
        <v>7.85</v>
      </c>
      <c r="X52">
        <v>0.98</v>
      </c>
      <c r="Y52">
        <f t="shared" si="2"/>
        <v>2.9234042553191487E-2</v>
      </c>
      <c r="Z52">
        <v>856</v>
      </c>
      <c r="AA52">
        <v>3</v>
      </c>
      <c r="AC52" t="s">
        <v>96</v>
      </c>
    </row>
    <row r="53" spans="1:29" x14ac:dyDescent="0.35">
      <c r="A53" s="22"/>
    </row>
    <row r="54" spans="1:29" x14ac:dyDescent="0.35">
      <c r="A54" s="21">
        <v>2020</v>
      </c>
      <c r="B54" t="s">
        <v>98</v>
      </c>
      <c r="C54" t="s">
        <v>97</v>
      </c>
      <c r="D54" t="s">
        <v>99</v>
      </c>
      <c r="E54" t="s">
        <v>100</v>
      </c>
      <c r="F54">
        <v>2017</v>
      </c>
      <c r="G54" t="s">
        <v>101</v>
      </c>
      <c r="H54">
        <v>74</v>
      </c>
      <c r="I54">
        <v>846</v>
      </c>
      <c r="J54">
        <v>6.2</v>
      </c>
      <c r="L54" s="15"/>
      <c r="M54" s="15"/>
      <c r="N54" s="15"/>
      <c r="R54" t="s">
        <v>102</v>
      </c>
      <c r="S54">
        <v>160</v>
      </c>
      <c r="W54">
        <v>3.9860000000000002</v>
      </c>
      <c r="X54">
        <v>0.46899999999999997</v>
      </c>
      <c r="Y54">
        <f>IF(S54&gt;0,(W54-X54)/S54, (W54-X54)/U54)</f>
        <v>2.1981250000000001E-2</v>
      </c>
      <c r="Z54">
        <v>106</v>
      </c>
      <c r="AB54">
        <v>46</v>
      </c>
      <c r="AC54" t="s">
        <v>108</v>
      </c>
    </row>
    <row r="55" spans="1:29" x14ac:dyDescent="0.35">
      <c r="A55" s="21">
        <v>2020</v>
      </c>
      <c r="B55" t="s">
        <v>98</v>
      </c>
      <c r="C55" t="s">
        <v>97</v>
      </c>
      <c r="D55" t="s">
        <v>99</v>
      </c>
      <c r="E55" t="s">
        <v>100</v>
      </c>
      <c r="F55">
        <v>2017</v>
      </c>
      <c r="G55" t="s">
        <v>101</v>
      </c>
      <c r="H55">
        <v>74</v>
      </c>
      <c r="I55">
        <v>846</v>
      </c>
      <c r="J55">
        <v>6.2</v>
      </c>
      <c r="R55" t="s">
        <v>103</v>
      </c>
      <c r="S55">
        <v>160</v>
      </c>
      <c r="W55">
        <v>2.254</v>
      </c>
      <c r="X55">
        <v>0.46899999999999997</v>
      </c>
      <c r="Y55">
        <f t="shared" si="2"/>
        <v>1.1156250000000001E-2</v>
      </c>
      <c r="Z55">
        <v>106</v>
      </c>
      <c r="AB55">
        <v>46</v>
      </c>
      <c r="AC55" t="s">
        <v>108</v>
      </c>
    </row>
    <row r="56" spans="1:29" x14ac:dyDescent="0.35">
      <c r="A56" s="21">
        <v>2020</v>
      </c>
      <c r="B56" t="s">
        <v>98</v>
      </c>
      <c r="C56" t="s">
        <v>97</v>
      </c>
      <c r="D56" t="s">
        <v>99</v>
      </c>
      <c r="E56" t="s">
        <v>100</v>
      </c>
      <c r="F56">
        <v>2017</v>
      </c>
      <c r="G56" t="s">
        <v>101</v>
      </c>
      <c r="H56">
        <v>74</v>
      </c>
      <c r="I56">
        <v>846</v>
      </c>
      <c r="J56">
        <v>6.2</v>
      </c>
      <c r="R56" t="s">
        <v>104</v>
      </c>
      <c r="S56">
        <v>160</v>
      </c>
      <c r="W56">
        <v>2.9540000000000002</v>
      </c>
      <c r="X56">
        <v>0.46899999999999997</v>
      </c>
      <c r="Y56">
        <f t="shared" si="2"/>
        <v>1.5531250000000002E-2</v>
      </c>
      <c r="Z56">
        <v>106</v>
      </c>
      <c r="AB56">
        <v>46</v>
      </c>
      <c r="AC56" t="s">
        <v>108</v>
      </c>
    </row>
    <row r="57" spans="1:29" x14ac:dyDescent="0.35">
      <c r="A57" s="21">
        <v>2020</v>
      </c>
      <c r="B57" t="s">
        <v>98</v>
      </c>
      <c r="C57" t="s">
        <v>97</v>
      </c>
      <c r="D57" t="s">
        <v>99</v>
      </c>
      <c r="E57" t="s">
        <v>100</v>
      </c>
      <c r="F57">
        <v>2017</v>
      </c>
      <c r="G57" t="s">
        <v>101</v>
      </c>
      <c r="H57">
        <v>74</v>
      </c>
      <c r="I57">
        <v>846</v>
      </c>
      <c r="J57">
        <v>6.2</v>
      </c>
      <c r="R57" t="s">
        <v>105</v>
      </c>
      <c r="S57">
        <v>160</v>
      </c>
      <c r="W57">
        <v>2.0960000000000001</v>
      </c>
      <c r="X57">
        <v>0.46899999999999997</v>
      </c>
      <c r="Y57">
        <f>IF(S57&gt;0,(W57-X57)/S57, (W57-X57)/U57)</f>
        <v>1.0168750000000001E-2</v>
      </c>
      <c r="Z57">
        <v>106</v>
      </c>
      <c r="AB57">
        <v>46</v>
      </c>
      <c r="AC57" t="s">
        <v>108</v>
      </c>
    </row>
    <row r="58" spans="1:29" x14ac:dyDescent="0.35">
      <c r="A58" s="21">
        <v>2020</v>
      </c>
      <c r="B58" t="s">
        <v>98</v>
      </c>
      <c r="C58" t="s">
        <v>97</v>
      </c>
      <c r="D58" t="s">
        <v>99</v>
      </c>
      <c r="E58" t="s">
        <v>100</v>
      </c>
      <c r="F58">
        <v>2017</v>
      </c>
      <c r="G58" t="s">
        <v>101</v>
      </c>
      <c r="H58">
        <v>74</v>
      </c>
      <c r="I58">
        <v>846</v>
      </c>
      <c r="J58">
        <v>6.2</v>
      </c>
      <c r="R58" t="s">
        <v>106</v>
      </c>
      <c r="S58">
        <v>160</v>
      </c>
      <c r="W58">
        <v>1.087</v>
      </c>
      <c r="X58">
        <v>0.46899999999999997</v>
      </c>
      <c r="Y58">
        <f t="shared" si="2"/>
        <v>3.8625E-3</v>
      </c>
      <c r="Z58">
        <v>106</v>
      </c>
      <c r="AB58">
        <v>46</v>
      </c>
      <c r="AC58" t="s">
        <v>108</v>
      </c>
    </row>
    <row r="59" spans="1:29" x14ac:dyDescent="0.35">
      <c r="A59" s="21">
        <v>2020</v>
      </c>
      <c r="B59" t="s">
        <v>98</v>
      </c>
      <c r="C59" t="s">
        <v>97</v>
      </c>
      <c r="D59" t="s">
        <v>99</v>
      </c>
      <c r="E59" t="s">
        <v>100</v>
      </c>
      <c r="F59">
        <v>2017</v>
      </c>
      <c r="G59" t="s">
        <v>101</v>
      </c>
      <c r="H59">
        <v>74</v>
      </c>
      <c r="I59">
        <v>846</v>
      </c>
      <c r="J59">
        <v>6.2</v>
      </c>
      <c r="R59" t="s">
        <v>107</v>
      </c>
      <c r="S59">
        <v>160</v>
      </c>
      <c r="W59">
        <v>2.6960000000000002</v>
      </c>
      <c r="X59">
        <v>0.46899999999999997</v>
      </c>
      <c r="Y59">
        <f t="shared" si="2"/>
        <v>1.3918750000000002E-2</v>
      </c>
      <c r="Z59">
        <v>106</v>
      </c>
      <c r="AB59">
        <v>46</v>
      </c>
      <c r="AC59" t="s">
        <v>108</v>
      </c>
    </row>
    <row r="61" spans="1:29" x14ac:dyDescent="0.35">
      <c r="A61" s="14">
        <v>2020</v>
      </c>
      <c r="B61" t="s">
        <v>110</v>
      </c>
      <c r="C61" t="s">
        <v>109</v>
      </c>
      <c r="D61" t="s">
        <v>112</v>
      </c>
      <c r="E61" t="s">
        <v>111</v>
      </c>
      <c r="F61" s="16">
        <v>2013</v>
      </c>
      <c r="G61" t="s">
        <v>67</v>
      </c>
      <c r="H61">
        <v>320</v>
      </c>
      <c r="I61">
        <v>150</v>
      </c>
      <c r="J61">
        <v>7.79</v>
      </c>
      <c r="L61">
        <v>11.23</v>
      </c>
      <c r="N61">
        <v>463</v>
      </c>
      <c r="R61" t="s">
        <v>113</v>
      </c>
      <c r="S61">
        <v>90</v>
      </c>
      <c r="W61">
        <v>3.11</v>
      </c>
      <c r="X61">
        <v>1.1259999999999999</v>
      </c>
      <c r="Y61">
        <f t="shared" si="2"/>
        <v>2.2044444444444443E-2</v>
      </c>
      <c r="Z61">
        <v>151</v>
      </c>
      <c r="AA61">
        <v>4</v>
      </c>
      <c r="AC61" t="s">
        <v>114</v>
      </c>
    </row>
    <row r="62" spans="1:29" x14ac:dyDescent="0.35">
      <c r="A62" s="14">
        <v>2020</v>
      </c>
      <c r="B62" t="s">
        <v>110</v>
      </c>
      <c r="C62" t="s">
        <v>109</v>
      </c>
      <c r="D62" t="s">
        <v>112</v>
      </c>
      <c r="E62" t="s">
        <v>111</v>
      </c>
      <c r="F62" s="16">
        <v>2013</v>
      </c>
      <c r="G62" t="s">
        <v>67</v>
      </c>
      <c r="H62">
        <v>320</v>
      </c>
      <c r="I62">
        <v>150</v>
      </c>
      <c r="J62">
        <v>7.79</v>
      </c>
      <c r="L62">
        <v>11.23</v>
      </c>
      <c r="N62">
        <v>463</v>
      </c>
      <c r="R62" t="s">
        <v>113</v>
      </c>
      <c r="S62">
        <v>180</v>
      </c>
      <c r="W62">
        <v>4.5599999999999996</v>
      </c>
      <c r="X62">
        <v>1.1259999999999999</v>
      </c>
      <c r="Y62">
        <f t="shared" si="2"/>
        <v>1.9077777777777777E-2</v>
      </c>
      <c r="Z62">
        <v>151</v>
      </c>
      <c r="AA62">
        <v>4</v>
      </c>
      <c r="AC62" t="s">
        <v>114</v>
      </c>
    </row>
    <row r="63" spans="1:29" x14ac:dyDescent="0.35">
      <c r="A63" s="14">
        <v>2020</v>
      </c>
      <c r="B63" t="s">
        <v>110</v>
      </c>
      <c r="C63" t="s">
        <v>109</v>
      </c>
      <c r="D63" t="s">
        <v>112</v>
      </c>
      <c r="E63" t="s">
        <v>111</v>
      </c>
      <c r="F63" s="16">
        <v>2014</v>
      </c>
      <c r="G63" t="s">
        <v>67</v>
      </c>
      <c r="H63">
        <v>330</v>
      </c>
      <c r="I63">
        <v>170</v>
      </c>
      <c r="J63">
        <v>6.9</v>
      </c>
      <c r="L63">
        <v>11.46</v>
      </c>
      <c r="N63">
        <v>483</v>
      </c>
      <c r="R63" t="s">
        <v>113</v>
      </c>
      <c r="S63">
        <v>90</v>
      </c>
      <c r="W63">
        <v>2.2429999999999999</v>
      </c>
      <c r="X63">
        <v>0.46700000000000003</v>
      </c>
      <c r="Y63">
        <f t="shared" si="2"/>
        <v>1.9733333333333332E-2</v>
      </c>
      <c r="Z63">
        <v>170</v>
      </c>
      <c r="AA63">
        <v>4</v>
      </c>
      <c r="AC63" t="s">
        <v>114</v>
      </c>
    </row>
    <row r="64" spans="1:29" x14ac:dyDescent="0.35">
      <c r="A64" s="14">
        <v>2020</v>
      </c>
      <c r="B64" t="s">
        <v>110</v>
      </c>
      <c r="C64" t="s">
        <v>109</v>
      </c>
      <c r="D64" t="s">
        <v>112</v>
      </c>
      <c r="E64" t="s">
        <v>111</v>
      </c>
      <c r="F64" s="16">
        <v>2014</v>
      </c>
      <c r="G64" t="s">
        <v>67</v>
      </c>
      <c r="H64">
        <v>330</v>
      </c>
      <c r="I64">
        <v>170</v>
      </c>
      <c r="J64">
        <v>6.9</v>
      </c>
      <c r="L64">
        <v>11.46</v>
      </c>
      <c r="N64">
        <v>483</v>
      </c>
      <c r="R64" t="s">
        <v>113</v>
      </c>
      <c r="S64">
        <v>180</v>
      </c>
      <c r="W64">
        <v>4.28</v>
      </c>
      <c r="X64">
        <v>0.46700000000000003</v>
      </c>
      <c r="Y64">
        <f t="shared" si="2"/>
        <v>2.1183333333333335E-2</v>
      </c>
      <c r="Z64">
        <v>170</v>
      </c>
      <c r="AA64">
        <v>4</v>
      </c>
      <c r="AC64" t="s">
        <v>114</v>
      </c>
    </row>
    <row r="66" spans="1:29" s="26" customFormat="1" x14ac:dyDescent="0.35">
      <c r="A66" s="25">
        <v>2024</v>
      </c>
      <c r="B66" s="26" t="s">
        <v>116</v>
      </c>
      <c r="C66" s="26" t="s">
        <v>115</v>
      </c>
      <c r="D66" s="26" t="s">
        <v>117</v>
      </c>
      <c r="E66" s="26" t="s">
        <v>118</v>
      </c>
      <c r="F66" s="26">
        <v>2017</v>
      </c>
      <c r="G66" s="26" t="s">
        <v>119</v>
      </c>
      <c r="L66" s="26">
        <v>11.4</v>
      </c>
      <c r="M66" s="26">
        <v>682.2</v>
      </c>
      <c r="N66" s="26">
        <v>411</v>
      </c>
      <c r="R66" s="26" t="s">
        <v>121</v>
      </c>
      <c r="S66" s="26">
        <v>224</v>
      </c>
      <c r="W66" s="26">
        <v>1.26</v>
      </c>
      <c r="X66" s="26">
        <v>4.96</v>
      </c>
      <c r="Y66" s="26">
        <f t="shared" si="2"/>
        <v>-1.6517857142857143E-2</v>
      </c>
      <c r="AA66" s="26">
        <v>6</v>
      </c>
      <c r="AB66" s="26">
        <v>54</v>
      </c>
      <c r="AC66" s="26" t="s">
        <v>120</v>
      </c>
    </row>
    <row r="67" spans="1:29" s="26" customFormat="1" x14ac:dyDescent="0.35">
      <c r="A67" s="25">
        <v>2024</v>
      </c>
      <c r="B67" s="26" t="s">
        <v>116</v>
      </c>
      <c r="C67" s="26" t="s">
        <v>115</v>
      </c>
      <c r="D67" s="26" t="s">
        <v>117</v>
      </c>
      <c r="E67" s="26" t="s">
        <v>118</v>
      </c>
      <c r="F67" s="26">
        <v>2018</v>
      </c>
      <c r="G67" s="26" t="s">
        <v>119</v>
      </c>
      <c r="L67" s="26">
        <v>10.4</v>
      </c>
      <c r="M67" s="26">
        <v>793</v>
      </c>
      <c r="N67" s="26">
        <v>388.4</v>
      </c>
      <c r="R67" s="26" t="s">
        <v>121</v>
      </c>
      <c r="S67" s="26">
        <v>224</v>
      </c>
      <c r="W67" s="26">
        <v>1.25</v>
      </c>
      <c r="X67" s="26">
        <v>4.96</v>
      </c>
      <c r="Y67" s="26">
        <f t="shared" si="2"/>
        <v>-1.6562500000000001E-2</v>
      </c>
      <c r="AA67" s="26">
        <v>6</v>
      </c>
      <c r="AB67" s="26">
        <v>54</v>
      </c>
      <c r="AC67" s="26" t="s">
        <v>120</v>
      </c>
    </row>
    <row r="69" spans="1:29" x14ac:dyDescent="0.35">
      <c r="A69" s="21">
        <v>1992</v>
      </c>
      <c r="B69" t="s">
        <v>123</v>
      </c>
      <c r="C69" t="s">
        <v>122</v>
      </c>
      <c r="D69" t="s">
        <v>124</v>
      </c>
      <c r="E69" t="s">
        <v>63</v>
      </c>
      <c r="F69">
        <v>1989</v>
      </c>
      <c r="G69" t="s">
        <v>85</v>
      </c>
      <c r="J69">
        <v>7.2</v>
      </c>
      <c r="L69" s="15"/>
      <c r="M69" s="15"/>
      <c r="N69" s="15"/>
      <c r="R69" t="s">
        <v>86</v>
      </c>
      <c r="S69">
        <v>228</v>
      </c>
      <c r="W69">
        <v>3.3620000000000001</v>
      </c>
      <c r="X69">
        <v>0.115</v>
      </c>
      <c r="Y69">
        <f t="shared" si="2"/>
        <v>1.4241228070175438E-2</v>
      </c>
      <c r="Z69" s="15">
        <v>97</v>
      </c>
      <c r="AA69">
        <v>4</v>
      </c>
      <c r="AB69" s="15">
        <v>34</v>
      </c>
      <c r="AC69" t="s">
        <v>125</v>
      </c>
    </row>
    <row r="70" spans="1:29" x14ac:dyDescent="0.35">
      <c r="A70" s="21">
        <v>1992</v>
      </c>
      <c r="B70" t="s">
        <v>123</v>
      </c>
      <c r="C70" t="s">
        <v>122</v>
      </c>
      <c r="D70" t="s">
        <v>124</v>
      </c>
      <c r="E70" t="s">
        <v>63</v>
      </c>
      <c r="F70">
        <v>1989</v>
      </c>
      <c r="G70" t="s">
        <v>85</v>
      </c>
      <c r="J70">
        <v>7.2</v>
      </c>
      <c r="R70" t="s">
        <v>126</v>
      </c>
      <c r="S70">
        <v>228</v>
      </c>
      <c r="W70">
        <v>1.1739999999999999</v>
      </c>
      <c r="X70">
        <v>0.115</v>
      </c>
      <c r="Y70">
        <f t="shared" si="2"/>
        <v>4.6447368421052631E-3</v>
      </c>
      <c r="Z70" s="15">
        <v>97</v>
      </c>
      <c r="AA70">
        <v>4</v>
      </c>
      <c r="AB70" s="15">
        <v>34</v>
      </c>
      <c r="AC70" t="s">
        <v>125</v>
      </c>
    </row>
    <row r="71" spans="1:29" x14ac:dyDescent="0.35">
      <c r="A71" s="21">
        <v>1992</v>
      </c>
      <c r="B71" t="s">
        <v>123</v>
      </c>
      <c r="C71" t="s">
        <v>122</v>
      </c>
      <c r="D71" t="s">
        <v>124</v>
      </c>
      <c r="E71" t="s">
        <v>63</v>
      </c>
      <c r="F71">
        <v>1989</v>
      </c>
      <c r="G71" t="s">
        <v>85</v>
      </c>
      <c r="J71">
        <v>7.2</v>
      </c>
      <c r="R71" t="s">
        <v>127</v>
      </c>
      <c r="S71">
        <v>228</v>
      </c>
      <c r="W71">
        <v>2.2549999999999999</v>
      </c>
      <c r="X71">
        <v>0.115</v>
      </c>
      <c r="Y71">
        <f t="shared" si="2"/>
        <v>9.3859649122807007E-3</v>
      </c>
      <c r="Z71" s="15">
        <v>97</v>
      </c>
      <c r="AA71">
        <v>4</v>
      </c>
      <c r="AB71" s="15">
        <v>34</v>
      </c>
      <c r="AC71" t="s">
        <v>125</v>
      </c>
    </row>
    <row r="72" spans="1:29" x14ac:dyDescent="0.35">
      <c r="A72" s="21">
        <v>1992</v>
      </c>
      <c r="B72" t="s">
        <v>123</v>
      </c>
      <c r="C72" t="s">
        <v>122</v>
      </c>
      <c r="D72" t="s">
        <v>124</v>
      </c>
      <c r="E72" t="s">
        <v>63</v>
      </c>
      <c r="F72">
        <v>1989</v>
      </c>
      <c r="G72" t="s">
        <v>85</v>
      </c>
      <c r="J72">
        <v>7.2</v>
      </c>
      <c r="R72" t="s">
        <v>128</v>
      </c>
      <c r="S72">
        <v>228</v>
      </c>
      <c r="W72">
        <v>2.2269999999999999</v>
      </c>
      <c r="X72">
        <v>0.115</v>
      </c>
      <c r="Y72">
        <f t="shared" si="2"/>
        <v>9.2631578947368412E-3</v>
      </c>
      <c r="Z72" s="15">
        <v>97</v>
      </c>
      <c r="AA72">
        <v>4</v>
      </c>
      <c r="AB72" s="15">
        <v>34</v>
      </c>
      <c r="AC72" t="s">
        <v>125</v>
      </c>
    </row>
    <row r="73" spans="1:29" x14ac:dyDescent="0.35">
      <c r="A73" s="21">
        <v>1992</v>
      </c>
      <c r="B73" t="s">
        <v>123</v>
      </c>
      <c r="C73" t="s">
        <v>122</v>
      </c>
      <c r="D73" t="s">
        <v>124</v>
      </c>
      <c r="E73" t="s">
        <v>63</v>
      </c>
      <c r="F73">
        <v>1990</v>
      </c>
      <c r="G73" t="s">
        <v>85</v>
      </c>
      <c r="J73">
        <v>7.2</v>
      </c>
      <c r="R73" t="s">
        <v>86</v>
      </c>
      <c r="S73">
        <v>228</v>
      </c>
      <c r="W73">
        <v>1.651</v>
      </c>
      <c r="X73">
        <v>0.108</v>
      </c>
      <c r="Y73">
        <f t="shared" si="2"/>
        <v>6.7675438596491227E-3</v>
      </c>
      <c r="Z73" s="15">
        <v>97</v>
      </c>
      <c r="AA73">
        <v>4</v>
      </c>
      <c r="AB73" s="15">
        <v>34</v>
      </c>
      <c r="AC73" t="s">
        <v>125</v>
      </c>
    </row>
    <row r="74" spans="1:29" x14ac:dyDescent="0.35">
      <c r="A74" s="21">
        <v>1992</v>
      </c>
      <c r="B74" t="s">
        <v>123</v>
      </c>
      <c r="C74" t="s">
        <v>122</v>
      </c>
      <c r="D74" t="s">
        <v>124</v>
      </c>
      <c r="E74" t="s">
        <v>63</v>
      </c>
      <c r="F74">
        <v>1990</v>
      </c>
      <c r="G74" t="s">
        <v>85</v>
      </c>
      <c r="J74">
        <v>7.2</v>
      </c>
      <c r="R74" t="s">
        <v>126</v>
      </c>
      <c r="S74">
        <v>228</v>
      </c>
      <c r="W74">
        <v>0.98</v>
      </c>
      <c r="X74">
        <v>0.108</v>
      </c>
      <c r="Y74">
        <f t="shared" si="2"/>
        <v>3.8245614035087717E-3</v>
      </c>
      <c r="Z74" s="15">
        <v>97</v>
      </c>
      <c r="AA74">
        <v>4</v>
      </c>
      <c r="AB74" s="15">
        <v>34</v>
      </c>
      <c r="AC74" t="s">
        <v>125</v>
      </c>
    </row>
    <row r="75" spans="1:29" x14ac:dyDescent="0.35">
      <c r="A75" s="21">
        <v>1992</v>
      </c>
      <c r="B75" t="s">
        <v>123</v>
      </c>
      <c r="C75" t="s">
        <v>122</v>
      </c>
      <c r="D75" t="s">
        <v>124</v>
      </c>
      <c r="E75" t="s">
        <v>63</v>
      </c>
      <c r="F75">
        <v>1990</v>
      </c>
      <c r="G75" t="s">
        <v>85</v>
      </c>
      <c r="J75">
        <v>7.2</v>
      </c>
      <c r="R75" t="s">
        <v>127</v>
      </c>
      <c r="S75">
        <v>228</v>
      </c>
      <c r="W75">
        <v>0.48299999999999998</v>
      </c>
      <c r="X75">
        <v>0.108</v>
      </c>
      <c r="Y75">
        <f t="shared" si="2"/>
        <v>1.6447368421052631E-3</v>
      </c>
      <c r="Z75" s="15">
        <v>97</v>
      </c>
      <c r="AA75">
        <v>4</v>
      </c>
      <c r="AB75" s="15">
        <v>34</v>
      </c>
      <c r="AC75" t="s">
        <v>125</v>
      </c>
    </row>
    <row r="76" spans="1:29" x14ac:dyDescent="0.35">
      <c r="A76" s="21">
        <v>1992</v>
      </c>
      <c r="B76" t="s">
        <v>123</v>
      </c>
      <c r="C76" t="s">
        <v>122</v>
      </c>
      <c r="D76" t="s">
        <v>124</v>
      </c>
      <c r="E76" t="s">
        <v>63</v>
      </c>
      <c r="F76">
        <v>1990</v>
      </c>
      <c r="G76" t="s">
        <v>85</v>
      </c>
      <c r="J76">
        <v>7.2</v>
      </c>
      <c r="R76" t="s">
        <v>128</v>
      </c>
      <c r="S76">
        <v>228</v>
      </c>
      <c r="W76">
        <v>0.434</v>
      </c>
      <c r="X76">
        <v>0.108</v>
      </c>
      <c r="Y76">
        <f t="shared" si="2"/>
        <v>1.4298245614035089E-3</v>
      </c>
      <c r="Z76" s="15">
        <v>97</v>
      </c>
      <c r="AA76">
        <v>4</v>
      </c>
      <c r="AB76" s="15">
        <v>34</v>
      </c>
      <c r="AC76" t="s">
        <v>125</v>
      </c>
    </row>
    <row r="78" spans="1:29" s="18" customFormat="1" x14ac:dyDescent="0.35">
      <c r="A78" s="17">
        <v>1982</v>
      </c>
      <c r="B78" s="18" t="s">
        <v>130</v>
      </c>
      <c r="C78" s="18" t="s">
        <v>129</v>
      </c>
      <c r="D78" s="18" t="s">
        <v>131</v>
      </c>
      <c r="E78" s="18" t="s">
        <v>63</v>
      </c>
      <c r="F78" s="18">
        <v>1979</v>
      </c>
      <c r="G78" s="18" t="s">
        <v>132</v>
      </c>
      <c r="J78" s="18">
        <v>8.1</v>
      </c>
      <c r="L78" s="19"/>
      <c r="M78" s="19"/>
      <c r="N78" s="19"/>
      <c r="R78" s="18" t="s">
        <v>133</v>
      </c>
      <c r="S78" s="18">
        <v>56</v>
      </c>
      <c r="W78" s="18">
        <f>0.62+0.31</f>
        <v>0.92999999999999994</v>
      </c>
      <c r="X78" s="18">
        <f>0.28+0.26</f>
        <v>0.54</v>
      </c>
      <c r="Y78" s="18">
        <f t="shared" si="2"/>
        <v>6.9642857142857128E-3</v>
      </c>
      <c r="Z78" s="18">
        <v>155</v>
      </c>
      <c r="AA78" s="18">
        <v>3</v>
      </c>
      <c r="AB78" s="19"/>
      <c r="AC78" s="18" t="s">
        <v>56</v>
      </c>
    </row>
    <row r="79" spans="1:29" s="18" customFormat="1" x14ac:dyDescent="0.35">
      <c r="A79" s="17">
        <v>1982</v>
      </c>
      <c r="B79" s="18" t="s">
        <v>130</v>
      </c>
      <c r="C79" s="18" t="s">
        <v>129</v>
      </c>
      <c r="D79" s="18" t="s">
        <v>131</v>
      </c>
      <c r="E79" s="18" t="s">
        <v>63</v>
      </c>
      <c r="F79" s="18">
        <v>1979</v>
      </c>
      <c r="G79" s="18" t="s">
        <v>132</v>
      </c>
      <c r="J79" s="18">
        <v>8.1</v>
      </c>
      <c r="R79" s="18" t="s">
        <v>133</v>
      </c>
      <c r="S79" s="18">
        <v>112</v>
      </c>
      <c r="W79" s="18">
        <f>0.79+0.25</f>
        <v>1.04</v>
      </c>
      <c r="X79" s="18">
        <f t="shared" ref="X79:X80" si="3">0.28+0.26</f>
        <v>0.54</v>
      </c>
      <c r="Y79" s="18">
        <f t="shared" si="2"/>
        <v>4.464285714285714E-3</v>
      </c>
      <c r="Z79" s="18">
        <v>155</v>
      </c>
      <c r="AA79" s="18">
        <v>3</v>
      </c>
      <c r="AB79" s="19"/>
      <c r="AC79" s="18" t="s">
        <v>56</v>
      </c>
    </row>
    <row r="80" spans="1:29" s="18" customFormat="1" x14ac:dyDescent="0.35">
      <c r="A80" s="17">
        <v>1982</v>
      </c>
      <c r="B80" s="18" t="s">
        <v>130</v>
      </c>
      <c r="C80" s="18" t="s">
        <v>129</v>
      </c>
      <c r="D80" s="18" t="s">
        <v>131</v>
      </c>
      <c r="E80" s="18" t="s">
        <v>63</v>
      </c>
      <c r="F80" s="18">
        <v>1979</v>
      </c>
      <c r="G80" s="18" t="s">
        <v>132</v>
      </c>
      <c r="J80" s="18">
        <v>8.1</v>
      </c>
      <c r="R80" s="18" t="s">
        <v>133</v>
      </c>
      <c r="S80" s="18">
        <v>224</v>
      </c>
      <c r="W80" s="18">
        <f>1.14+0.29</f>
        <v>1.43</v>
      </c>
      <c r="X80" s="18">
        <f t="shared" si="3"/>
        <v>0.54</v>
      </c>
      <c r="Y80" s="18">
        <f t="shared" si="2"/>
        <v>3.9732142857142856E-3</v>
      </c>
      <c r="Z80" s="18">
        <v>155</v>
      </c>
      <c r="AA80" s="18">
        <v>3</v>
      </c>
      <c r="AB80" s="19"/>
      <c r="AC80" s="18" t="s">
        <v>56</v>
      </c>
    </row>
    <row r="82" spans="1:29" x14ac:dyDescent="0.35">
      <c r="A82" s="21">
        <v>2008</v>
      </c>
      <c r="B82" t="s">
        <v>135</v>
      </c>
      <c r="C82" t="s">
        <v>134</v>
      </c>
      <c r="D82" t="s">
        <v>62</v>
      </c>
      <c r="E82" t="s">
        <v>63</v>
      </c>
      <c r="F82" s="15">
        <v>2003</v>
      </c>
      <c r="G82" t="s">
        <v>85</v>
      </c>
      <c r="R82" t="s">
        <v>137</v>
      </c>
      <c r="S82">
        <v>225</v>
      </c>
      <c r="W82">
        <v>1.55</v>
      </c>
      <c r="X82">
        <v>0.17599999999999999</v>
      </c>
      <c r="Y82">
        <f t="shared" si="2"/>
        <v>6.1066666666666674E-3</v>
      </c>
      <c r="Z82" s="15">
        <v>728</v>
      </c>
      <c r="AC82" t="s">
        <v>65</v>
      </c>
    </row>
    <row r="83" spans="1:29" x14ac:dyDescent="0.35">
      <c r="A83" s="21">
        <v>2008</v>
      </c>
      <c r="B83" t="s">
        <v>135</v>
      </c>
      <c r="C83" t="s">
        <v>134</v>
      </c>
      <c r="D83" t="s">
        <v>62</v>
      </c>
      <c r="E83" t="s">
        <v>63</v>
      </c>
      <c r="F83" s="15">
        <v>2003</v>
      </c>
      <c r="G83" t="s">
        <v>85</v>
      </c>
      <c r="R83" t="s">
        <v>136</v>
      </c>
      <c r="S83">
        <v>225</v>
      </c>
      <c r="W83">
        <v>1.8</v>
      </c>
      <c r="X83">
        <v>0.24299999999999999</v>
      </c>
      <c r="Y83">
        <f t="shared" si="2"/>
        <v>6.9199999999999999E-3</v>
      </c>
      <c r="Z83" s="15">
        <v>728</v>
      </c>
      <c r="AC83" t="s">
        <v>138</v>
      </c>
    </row>
    <row r="85" spans="1:29" x14ac:dyDescent="0.35">
      <c r="A85" s="14">
        <v>2015</v>
      </c>
      <c r="B85" t="s">
        <v>140</v>
      </c>
      <c r="C85" t="s">
        <v>139</v>
      </c>
      <c r="D85" t="s">
        <v>141</v>
      </c>
      <c r="E85" t="s">
        <v>60</v>
      </c>
      <c r="F85" t="s">
        <v>144</v>
      </c>
      <c r="G85" t="s">
        <v>143</v>
      </c>
      <c r="H85">
        <v>250</v>
      </c>
      <c r="I85">
        <v>310</v>
      </c>
      <c r="J85">
        <v>7.2</v>
      </c>
      <c r="L85" s="23">
        <v>11.716711956625</v>
      </c>
      <c r="M85" s="23">
        <v>1184.00599248</v>
      </c>
      <c r="N85" s="23">
        <v>592.1309847199999</v>
      </c>
      <c r="R85" t="s">
        <v>86</v>
      </c>
      <c r="S85">
        <v>91</v>
      </c>
      <c r="W85">
        <v>0.31</v>
      </c>
      <c r="X85">
        <v>0.24</v>
      </c>
      <c r="Y85">
        <f t="shared" ref="Y85:Y130" si="4">IF(S85&gt;0,(W85-X85)/S85, (W85-X85)/U85)</f>
        <v>7.6923076923076934E-4</v>
      </c>
      <c r="Z85" s="15">
        <v>202</v>
      </c>
      <c r="AA85">
        <v>3</v>
      </c>
      <c r="AB85">
        <v>34</v>
      </c>
      <c r="AC85" t="s">
        <v>52</v>
      </c>
    </row>
    <row r="86" spans="1:29" ht="14" customHeight="1" x14ac:dyDescent="0.35">
      <c r="A86" s="14">
        <v>2015</v>
      </c>
      <c r="B86" t="s">
        <v>140</v>
      </c>
      <c r="C86" t="s">
        <v>139</v>
      </c>
      <c r="D86" t="s">
        <v>141</v>
      </c>
      <c r="E86" t="s">
        <v>60</v>
      </c>
      <c r="F86" t="s">
        <v>144</v>
      </c>
      <c r="G86" t="s">
        <v>143</v>
      </c>
      <c r="H86">
        <v>250</v>
      </c>
      <c r="I86">
        <v>310</v>
      </c>
      <c r="J86">
        <v>7.2</v>
      </c>
      <c r="L86" s="23">
        <v>11.716711956625</v>
      </c>
      <c r="M86" s="23">
        <v>1184.00599248</v>
      </c>
      <c r="N86" s="23">
        <v>592.1309847199999</v>
      </c>
      <c r="R86" t="s">
        <v>145</v>
      </c>
      <c r="S86" s="15">
        <f>60+91</f>
        <v>151</v>
      </c>
      <c r="W86">
        <v>0.56999999999999995</v>
      </c>
      <c r="X86">
        <v>0.24</v>
      </c>
      <c r="Y86">
        <f t="shared" si="4"/>
        <v>2.1854304635761587E-3</v>
      </c>
      <c r="Z86" s="15">
        <v>202</v>
      </c>
      <c r="AA86">
        <v>3</v>
      </c>
      <c r="AB86">
        <v>34</v>
      </c>
      <c r="AC86" t="s">
        <v>52</v>
      </c>
    </row>
    <row r="87" spans="1:29" x14ac:dyDescent="0.35">
      <c r="A87" s="14">
        <v>2015</v>
      </c>
      <c r="B87" t="s">
        <v>140</v>
      </c>
      <c r="C87" t="s">
        <v>139</v>
      </c>
      <c r="D87" t="s">
        <v>141</v>
      </c>
      <c r="E87" t="s">
        <v>60</v>
      </c>
      <c r="F87" t="s">
        <v>144</v>
      </c>
      <c r="G87" t="s">
        <v>143</v>
      </c>
      <c r="H87">
        <v>250</v>
      </c>
      <c r="I87">
        <v>310</v>
      </c>
      <c r="J87">
        <v>7.2</v>
      </c>
      <c r="L87" s="23">
        <v>11.716711956625</v>
      </c>
      <c r="M87" s="23">
        <v>1184.00599248</v>
      </c>
      <c r="N87" s="23">
        <v>592.1309847199999</v>
      </c>
      <c r="R87" t="s">
        <v>146</v>
      </c>
      <c r="S87" s="15">
        <f>112+91</f>
        <v>203</v>
      </c>
      <c r="W87">
        <v>1.31</v>
      </c>
      <c r="X87">
        <v>0.24</v>
      </c>
      <c r="Y87">
        <f t="shared" si="4"/>
        <v>5.2709359605911336E-3</v>
      </c>
      <c r="Z87" s="15">
        <v>202</v>
      </c>
      <c r="AA87">
        <v>3</v>
      </c>
      <c r="AB87">
        <v>34</v>
      </c>
      <c r="AC87" t="s">
        <v>52</v>
      </c>
    </row>
    <row r="88" spans="1:29" x14ac:dyDescent="0.35">
      <c r="A88" s="14">
        <v>2015</v>
      </c>
      <c r="B88" t="s">
        <v>140</v>
      </c>
      <c r="C88" t="s">
        <v>139</v>
      </c>
      <c r="D88" t="s">
        <v>141</v>
      </c>
      <c r="E88" t="s">
        <v>60</v>
      </c>
      <c r="F88" t="s">
        <v>144</v>
      </c>
      <c r="G88" t="s">
        <v>143</v>
      </c>
      <c r="H88">
        <v>250</v>
      </c>
      <c r="I88">
        <v>310</v>
      </c>
      <c r="J88">
        <v>7.2</v>
      </c>
      <c r="L88" s="23">
        <v>11.716711956625</v>
      </c>
      <c r="M88" s="23">
        <v>1184.00599248</v>
      </c>
      <c r="N88" s="23">
        <v>592.1309847199999</v>
      </c>
      <c r="R88" t="s">
        <v>145</v>
      </c>
      <c r="S88" s="15">
        <f>163+91</f>
        <v>254</v>
      </c>
      <c r="W88">
        <v>0.5</v>
      </c>
      <c r="X88">
        <v>0.24</v>
      </c>
      <c r="Y88">
        <f t="shared" si="4"/>
        <v>1.0236220472440946E-3</v>
      </c>
      <c r="Z88" s="15">
        <v>202</v>
      </c>
      <c r="AA88">
        <v>3</v>
      </c>
      <c r="AB88">
        <v>34</v>
      </c>
      <c r="AC88" t="s">
        <v>52</v>
      </c>
    </row>
    <row r="89" spans="1:29" x14ac:dyDescent="0.35">
      <c r="A89" s="14">
        <v>2015</v>
      </c>
      <c r="B89" t="s">
        <v>140</v>
      </c>
      <c r="C89" t="s">
        <v>139</v>
      </c>
      <c r="D89" t="s">
        <v>141</v>
      </c>
      <c r="E89" t="s">
        <v>60</v>
      </c>
      <c r="F89" t="s">
        <v>142</v>
      </c>
      <c r="G89" t="s">
        <v>143</v>
      </c>
      <c r="H89">
        <v>350</v>
      </c>
      <c r="I89">
        <v>210</v>
      </c>
      <c r="J89">
        <v>7.4</v>
      </c>
      <c r="L89" s="23">
        <v>13.084294754666667</v>
      </c>
      <c r="M89" s="23">
        <v>1184.00599248</v>
      </c>
      <c r="N89" s="23">
        <v>634.49113233499997</v>
      </c>
      <c r="R89" t="s">
        <v>145</v>
      </c>
      <c r="S89" s="15">
        <f>56+98</f>
        <v>154</v>
      </c>
      <c r="W89">
        <v>0.92</v>
      </c>
      <c r="X89">
        <v>0.74</v>
      </c>
      <c r="Y89">
        <f t="shared" si="4"/>
        <v>1.168831168831169E-3</v>
      </c>
      <c r="Z89" s="15">
        <v>251</v>
      </c>
      <c r="AA89">
        <v>3</v>
      </c>
      <c r="AB89">
        <v>54</v>
      </c>
      <c r="AC89" t="s">
        <v>52</v>
      </c>
    </row>
    <row r="90" spans="1:29" x14ac:dyDescent="0.35">
      <c r="A90" s="14">
        <v>2015</v>
      </c>
      <c r="B90" t="s">
        <v>140</v>
      </c>
      <c r="C90" t="s">
        <v>139</v>
      </c>
      <c r="D90" t="s">
        <v>141</v>
      </c>
      <c r="E90" t="s">
        <v>60</v>
      </c>
      <c r="F90" t="s">
        <v>142</v>
      </c>
      <c r="G90" t="s">
        <v>143</v>
      </c>
      <c r="H90">
        <v>350</v>
      </c>
      <c r="I90">
        <v>210</v>
      </c>
      <c r="J90">
        <v>7.4</v>
      </c>
      <c r="L90" s="23">
        <v>13.084294754666667</v>
      </c>
      <c r="M90" s="23">
        <v>1184.00599248</v>
      </c>
      <c r="N90" s="23">
        <v>634.49113233499997</v>
      </c>
      <c r="R90" t="s">
        <v>146</v>
      </c>
      <c r="S90" s="15">
        <f>112+98</f>
        <v>210</v>
      </c>
      <c r="W90">
        <v>2.08</v>
      </c>
      <c r="X90">
        <v>0.74</v>
      </c>
      <c r="Y90">
        <f t="shared" si="4"/>
        <v>6.3809523809523813E-3</v>
      </c>
      <c r="Z90" s="15">
        <v>251</v>
      </c>
      <c r="AA90">
        <v>3</v>
      </c>
      <c r="AB90">
        <v>54</v>
      </c>
      <c r="AC90" t="s">
        <v>52</v>
      </c>
    </row>
    <row r="91" spans="1:29" x14ac:dyDescent="0.35">
      <c r="A91" s="14">
        <v>2015</v>
      </c>
      <c r="B91" t="s">
        <v>140</v>
      </c>
      <c r="C91" t="s">
        <v>139</v>
      </c>
      <c r="D91" t="s">
        <v>141</v>
      </c>
      <c r="E91" t="s">
        <v>60</v>
      </c>
      <c r="F91" t="s">
        <v>142</v>
      </c>
      <c r="G91" t="s">
        <v>143</v>
      </c>
      <c r="H91">
        <v>350</v>
      </c>
      <c r="I91">
        <v>210</v>
      </c>
      <c r="J91">
        <v>7.4</v>
      </c>
      <c r="L91" s="23">
        <v>13.084294754666667</v>
      </c>
      <c r="M91" s="23">
        <v>1184.00599248</v>
      </c>
      <c r="N91" s="23">
        <v>634.49113233499997</v>
      </c>
      <c r="R91" t="s">
        <v>145</v>
      </c>
      <c r="S91" s="15">
        <f>112+98</f>
        <v>210</v>
      </c>
      <c r="W91">
        <v>1.44</v>
      </c>
      <c r="X91">
        <v>0.74</v>
      </c>
      <c r="Y91">
        <f t="shared" si="4"/>
        <v>3.3333333333333331E-3</v>
      </c>
      <c r="Z91" s="15">
        <v>251</v>
      </c>
      <c r="AA91">
        <v>3</v>
      </c>
      <c r="AB91">
        <v>54</v>
      </c>
      <c r="AC91" t="s">
        <v>52</v>
      </c>
    </row>
    <row r="92" spans="1:29" x14ac:dyDescent="0.35">
      <c r="A92" s="14">
        <v>2015</v>
      </c>
      <c r="B92" t="s">
        <v>140</v>
      </c>
      <c r="C92" t="s">
        <v>139</v>
      </c>
      <c r="D92" t="s">
        <v>141</v>
      </c>
      <c r="E92" t="s">
        <v>60</v>
      </c>
      <c r="F92" t="s">
        <v>142</v>
      </c>
      <c r="G92" t="s">
        <v>143</v>
      </c>
      <c r="H92">
        <v>350</v>
      </c>
      <c r="I92">
        <v>210</v>
      </c>
      <c r="J92">
        <v>7.4</v>
      </c>
      <c r="L92" s="23">
        <v>13.084294754666667</v>
      </c>
      <c r="M92" s="23">
        <v>1184.00599248</v>
      </c>
      <c r="N92" s="23">
        <v>634.49113233499997</v>
      </c>
      <c r="R92" t="s">
        <v>145</v>
      </c>
      <c r="S92" s="15">
        <f>168+98</f>
        <v>266</v>
      </c>
      <c r="W92">
        <v>2.2000000000000002</v>
      </c>
      <c r="X92">
        <v>0.74</v>
      </c>
      <c r="Y92">
        <f t="shared" si="4"/>
        <v>5.488721804511279E-3</v>
      </c>
      <c r="Z92" s="15">
        <v>251</v>
      </c>
      <c r="AA92">
        <v>3</v>
      </c>
      <c r="AB92">
        <v>54</v>
      </c>
      <c r="AC92" t="s">
        <v>52</v>
      </c>
    </row>
    <row r="93" spans="1:29" x14ac:dyDescent="0.35">
      <c r="A93" s="14">
        <v>2015</v>
      </c>
      <c r="B93" t="s">
        <v>140</v>
      </c>
      <c r="C93" t="s">
        <v>139</v>
      </c>
      <c r="D93" t="s">
        <v>141</v>
      </c>
      <c r="E93" t="s">
        <v>60</v>
      </c>
      <c r="F93" t="s">
        <v>142</v>
      </c>
      <c r="G93" t="s">
        <v>143</v>
      </c>
      <c r="H93">
        <v>350</v>
      </c>
      <c r="I93">
        <v>210</v>
      </c>
      <c r="J93">
        <v>7.4</v>
      </c>
      <c r="L93" s="23">
        <v>13.084294754666667</v>
      </c>
      <c r="M93" s="23">
        <v>1184.00599248</v>
      </c>
      <c r="N93" s="23">
        <v>634.49113233499997</v>
      </c>
      <c r="R93" t="s">
        <v>147</v>
      </c>
      <c r="S93" s="15">
        <f>112+98</f>
        <v>210</v>
      </c>
      <c r="W93">
        <v>1.72</v>
      </c>
      <c r="X93">
        <v>0.74</v>
      </c>
      <c r="Y93">
        <f t="shared" si="4"/>
        <v>4.6666666666666662E-3</v>
      </c>
      <c r="Z93" s="15">
        <v>251</v>
      </c>
      <c r="AA93">
        <v>3</v>
      </c>
      <c r="AB93">
        <v>54</v>
      </c>
      <c r="AC93" t="s">
        <v>52</v>
      </c>
    </row>
    <row r="95" spans="1:29" s="18" customFormat="1" x14ac:dyDescent="0.35">
      <c r="A95" s="17">
        <v>2018</v>
      </c>
      <c r="B95" s="18" t="s">
        <v>149</v>
      </c>
      <c r="C95" s="18" t="s">
        <v>148</v>
      </c>
      <c r="D95" s="18" t="s">
        <v>150</v>
      </c>
      <c r="E95" s="18" t="s">
        <v>151</v>
      </c>
      <c r="F95" s="17">
        <v>2012</v>
      </c>
      <c r="G95" s="18" t="s">
        <v>157</v>
      </c>
      <c r="L95" s="19"/>
      <c r="M95" s="19"/>
      <c r="N95" s="19"/>
      <c r="R95" s="18" t="s">
        <v>152</v>
      </c>
      <c r="S95" s="18">
        <v>148</v>
      </c>
      <c r="W95" s="18">
        <v>0.34799999999999998</v>
      </c>
      <c r="X95" s="18">
        <v>0.16</v>
      </c>
      <c r="Y95" s="18">
        <f t="shared" si="4"/>
        <v>1.2702702702702701E-3</v>
      </c>
      <c r="Z95" s="18">
        <v>96</v>
      </c>
      <c r="AA95" s="18">
        <v>3</v>
      </c>
      <c r="AC95" s="18" t="s">
        <v>155</v>
      </c>
    </row>
    <row r="96" spans="1:29" s="18" customFormat="1" x14ac:dyDescent="0.35">
      <c r="A96" s="17">
        <v>2018</v>
      </c>
      <c r="B96" s="18" t="s">
        <v>149</v>
      </c>
      <c r="C96" s="18" t="s">
        <v>148</v>
      </c>
      <c r="D96" s="18" t="s">
        <v>150</v>
      </c>
      <c r="E96" s="18" t="s">
        <v>151</v>
      </c>
      <c r="F96" s="17">
        <v>2012</v>
      </c>
      <c r="G96" s="18" t="s">
        <v>157</v>
      </c>
      <c r="L96" s="19"/>
      <c r="M96" s="19"/>
      <c r="N96" s="19"/>
      <c r="R96" s="18" t="s">
        <v>153</v>
      </c>
      <c r="S96" s="18">
        <v>148</v>
      </c>
      <c r="W96" s="18">
        <v>0.871</v>
      </c>
      <c r="X96" s="18">
        <v>0.16</v>
      </c>
      <c r="Y96" s="18">
        <f t="shared" si="4"/>
        <v>4.8040540540540541E-3</v>
      </c>
      <c r="Z96" s="18">
        <v>96</v>
      </c>
      <c r="AA96" s="18">
        <v>3</v>
      </c>
      <c r="AC96" s="18" t="s">
        <v>155</v>
      </c>
    </row>
    <row r="97" spans="1:29" s="18" customFormat="1" x14ac:dyDescent="0.35">
      <c r="A97" s="17">
        <v>2018</v>
      </c>
      <c r="B97" s="18" t="s">
        <v>149</v>
      </c>
      <c r="C97" s="18" t="s">
        <v>148</v>
      </c>
      <c r="D97" s="18" t="s">
        <v>150</v>
      </c>
      <c r="E97" s="18" t="s">
        <v>151</v>
      </c>
      <c r="F97" s="17">
        <v>2012</v>
      </c>
      <c r="G97" s="18" t="s">
        <v>157</v>
      </c>
      <c r="L97" s="19"/>
      <c r="M97" s="19"/>
      <c r="N97" s="19"/>
      <c r="R97" s="24" t="s">
        <v>154</v>
      </c>
      <c r="S97" s="18">
        <v>148</v>
      </c>
      <c r="W97" s="18">
        <v>0.85499999999999998</v>
      </c>
      <c r="X97" s="18">
        <v>0.16</v>
      </c>
      <c r="Y97" s="18">
        <f t="shared" si="4"/>
        <v>4.6959459459459457E-3</v>
      </c>
      <c r="Z97" s="18">
        <v>96</v>
      </c>
      <c r="AA97" s="18">
        <v>3</v>
      </c>
      <c r="AC97" s="18" t="s">
        <v>155</v>
      </c>
    </row>
    <row r="98" spans="1:29" s="18" customFormat="1" x14ac:dyDescent="0.35">
      <c r="A98" s="17">
        <v>2018</v>
      </c>
      <c r="B98" s="18" t="s">
        <v>149</v>
      </c>
      <c r="C98" s="18" t="s">
        <v>148</v>
      </c>
      <c r="D98" s="18" t="s">
        <v>150</v>
      </c>
      <c r="E98" s="18" t="s">
        <v>151</v>
      </c>
      <c r="F98" s="17">
        <v>2013</v>
      </c>
      <c r="G98" s="18" t="s">
        <v>157</v>
      </c>
      <c r="L98" s="19"/>
      <c r="M98" s="19"/>
      <c r="N98" s="19"/>
      <c r="R98" s="18" t="s">
        <v>152</v>
      </c>
      <c r="S98" s="18">
        <v>148</v>
      </c>
      <c r="W98" s="18">
        <v>0.52</v>
      </c>
      <c r="X98" s="18">
        <v>0.37</v>
      </c>
      <c r="Y98" s="18">
        <f t="shared" si="4"/>
        <v>1.0135135135135136E-3</v>
      </c>
      <c r="Z98" s="18">
        <v>83</v>
      </c>
      <c r="AA98" s="18">
        <v>3</v>
      </c>
      <c r="AC98" s="18" t="s">
        <v>155</v>
      </c>
    </row>
    <row r="99" spans="1:29" s="18" customFormat="1" x14ac:dyDescent="0.35">
      <c r="A99" s="17">
        <v>2018</v>
      </c>
      <c r="B99" s="18" t="s">
        <v>149</v>
      </c>
      <c r="C99" s="18" t="s">
        <v>148</v>
      </c>
      <c r="D99" s="18" t="s">
        <v>150</v>
      </c>
      <c r="E99" s="18" t="s">
        <v>151</v>
      </c>
      <c r="F99" s="17">
        <v>2013</v>
      </c>
      <c r="G99" s="18" t="s">
        <v>157</v>
      </c>
      <c r="L99" s="19"/>
      <c r="M99" s="19"/>
      <c r="N99" s="19"/>
      <c r="R99" s="18" t="s">
        <v>153</v>
      </c>
      <c r="S99" s="18">
        <v>148</v>
      </c>
      <c r="W99" s="18">
        <v>0.84299999999999997</v>
      </c>
      <c r="X99" s="18">
        <v>0.37</v>
      </c>
      <c r="Y99" s="18">
        <f t="shared" si="4"/>
        <v>3.1959459459459457E-3</v>
      </c>
      <c r="Z99" s="18">
        <v>83</v>
      </c>
      <c r="AA99" s="18">
        <v>3</v>
      </c>
      <c r="AC99" s="18" t="s">
        <v>155</v>
      </c>
    </row>
    <row r="100" spans="1:29" s="18" customFormat="1" x14ac:dyDescent="0.35">
      <c r="A100" s="17">
        <v>2018</v>
      </c>
      <c r="B100" s="18" t="s">
        <v>149</v>
      </c>
      <c r="C100" s="18" t="s">
        <v>148</v>
      </c>
      <c r="D100" s="18" t="s">
        <v>150</v>
      </c>
      <c r="E100" s="18" t="s">
        <v>151</v>
      </c>
      <c r="F100" s="17">
        <v>2013</v>
      </c>
      <c r="G100" s="18" t="s">
        <v>157</v>
      </c>
      <c r="L100" s="19"/>
      <c r="M100" s="19"/>
      <c r="N100" s="19"/>
      <c r="R100" s="24" t="s">
        <v>154</v>
      </c>
      <c r="S100" s="18">
        <v>148</v>
      </c>
      <c r="W100" s="18">
        <v>0.99399999999999999</v>
      </c>
      <c r="X100" s="18">
        <v>0.37</v>
      </c>
      <c r="Y100" s="18">
        <f t="shared" si="4"/>
        <v>4.216216216216216E-3</v>
      </c>
      <c r="Z100" s="18">
        <v>83</v>
      </c>
      <c r="AA100" s="18">
        <v>3</v>
      </c>
      <c r="AC100" s="18" t="s">
        <v>155</v>
      </c>
    </row>
    <row r="101" spans="1:29" s="18" customFormat="1" x14ac:dyDescent="0.35">
      <c r="A101" s="17">
        <v>2018</v>
      </c>
      <c r="B101" s="18" t="s">
        <v>149</v>
      </c>
      <c r="C101" s="18" t="s">
        <v>148</v>
      </c>
      <c r="D101" s="18" t="s">
        <v>150</v>
      </c>
      <c r="E101" s="18" t="s">
        <v>151</v>
      </c>
      <c r="F101" s="17">
        <v>2014</v>
      </c>
      <c r="G101" s="18" t="s">
        <v>157</v>
      </c>
      <c r="L101" s="19"/>
      <c r="M101" s="19"/>
      <c r="N101" s="19"/>
      <c r="R101" s="18" t="s">
        <v>94</v>
      </c>
      <c r="S101" s="18">
        <v>179</v>
      </c>
      <c r="W101" s="18">
        <v>1.123</v>
      </c>
      <c r="X101" s="18">
        <v>0.75</v>
      </c>
      <c r="Y101" s="18">
        <f t="shared" si="4"/>
        <v>2.0837988826815641E-3</v>
      </c>
      <c r="Z101" s="18">
        <v>91</v>
      </c>
      <c r="AA101" s="18">
        <v>4</v>
      </c>
      <c r="AC101" s="18" t="s">
        <v>155</v>
      </c>
    </row>
    <row r="102" spans="1:29" s="18" customFormat="1" x14ac:dyDescent="0.35">
      <c r="A102" s="17">
        <v>2018</v>
      </c>
      <c r="B102" s="18" t="s">
        <v>149</v>
      </c>
      <c r="C102" s="18" t="s">
        <v>148</v>
      </c>
      <c r="D102" s="18" t="s">
        <v>150</v>
      </c>
      <c r="E102" s="18" t="s">
        <v>151</v>
      </c>
      <c r="F102" s="17">
        <v>2014</v>
      </c>
      <c r="G102" s="18" t="s">
        <v>157</v>
      </c>
      <c r="L102" s="19"/>
      <c r="M102" s="19"/>
      <c r="N102" s="19"/>
      <c r="R102" s="18" t="s">
        <v>94</v>
      </c>
      <c r="S102" s="18">
        <v>233</v>
      </c>
      <c r="W102" s="18">
        <v>1.24</v>
      </c>
      <c r="X102" s="18">
        <v>0.75</v>
      </c>
      <c r="Y102" s="18">
        <f t="shared" si="4"/>
        <v>2.1030042918454934E-3</v>
      </c>
      <c r="Z102" s="18">
        <v>91</v>
      </c>
      <c r="AA102" s="18">
        <v>4</v>
      </c>
      <c r="AC102" s="18" t="s">
        <v>155</v>
      </c>
    </row>
    <row r="103" spans="1:29" s="18" customFormat="1" x14ac:dyDescent="0.35">
      <c r="A103" s="17">
        <v>2018</v>
      </c>
      <c r="B103" s="18" t="s">
        <v>149</v>
      </c>
      <c r="C103" s="18" t="s">
        <v>148</v>
      </c>
      <c r="D103" s="18" t="s">
        <v>150</v>
      </c>
      <c r="E103" s="18" t="s">
        <v>151</v>
      </c>
      <c r="F103" s="17">
        <v>2014</v>
      </c>
      <c r="G103" s="18" t="s">
        <v>157</v>
      </c>
      <c r="L103" s="19"/>
      <c r="M103" s="19"/>
      <c r="N103" s="19"/>
      <c r="R103" s="18" t="s">
        <v>156</v>
      </c>
      <c r="S103" s="18">
        <v>179</v>
      </c>
      <c r="W103" s="18">
        <v>0.26900000000000002</v>
      </c>
      <c r="X103" s="18">
        <v>0.75</v>
      </c>
      <c r="Y103" s="18">
        <f t="shared" si="4"/>
        <v>-2.6871508379888269E-3</v>
      </c>
      <c r="Z103" s="18">
        <v>91</v>
      </c>
      <c r="AA103" s="18">
        <v>4</v>
      </c>
      <c r="AC103" s="18" t="s">
        <v>155</v>
      </c>
    </row>
    <row r="104" spans="1:29" s="18" customFormat="1" x14ac:dyDescent="0.35">
      <c r="A104" s="17">
        <v>2018</v>
      </c>
      <c r="B104" s="18" t="s">
        <v>149</v>
      </c>
      <c r="C104" s="18" t="s">
        <v>148</v>
      </c>
      <c r="D104" s="18" t="s">
        <v>150</v>
      </c>
      <c r="E104" s="18" t="s">
        <v>151</v>
      </c>
      <c r="F104" s="17">
        <v>2014</v>
      </c>
      <c r="G104" s="18" t="s">
        <v>157</v>
      </c>
      <c r="L104" s="19"/>
      <c r="M104" s="19"/>
      <c r="N104" s="19"/>
      <c r="R104" s="18" t="s">
        <v>94</v>
      </c>
      <c r="S104" s="18">
        <v>90</v>
      </c>
      <c r="W104" s="18">
        <v>1.0129999999999999</v>
      </c>
      <c r="X104" s="18">
        <v>0.75</v>
      </c>
      <c r="Y104" s="18">
        <f t="shared" si="4"/>
        <v>2.922222222222221E-3</v>
      </c>
      <c r="Z104" s="18">
        <v>91</v>
      </c>
      <c r="AA104" s="18">
        <v>4</v>
      </c>
      <c r="AC104" s="18" t="s">
        <v>155</v>
      </c>
    </row>
    <row r="105" spans="1:29" s="18" customFormat="1" x14ac:dyDescent="0.35">
      <c r="A105" s="17">
        <v>2018</v>
      </c>
      <c r="B105" s="18" t="s">
        <v>149</v>
      </c>
      <c r="C105" s="18" t="s">
        <v>148</v>
      </c>
      <c r="D105" s="18" t="s">
        <v>150</v>
      </c>
      <c r="E105" s="18" t="s">
        <v>151</v>
      </c>
      <c r="F105" s="17">
        <v>2014</v>
      </c>
      <c r="G105" s="18" t="s">
        <v>157</v>
      </c>
      <c r="L105" s="19"/>
      <c r="M105" s="19"/>
      <c r="N105" s="19"/>
      <c r="R105" s="18" t="s">
        <v>94</v>
      </c>
      <c r="S105" s="18">
        <v>116</v>
      </c>
      <c r="W105" s="18">
        <v>0.70499999999999996</v>
      </c>
      <c r="X105" s="18">
        <v>0.75</v>
      </c>
      <c r="Y105" s="18">
        <f t="shared" si="4"/>
        <v>-3.8793103448275898E-4</v>
      </c>
      <c r="Z105" s="18">
        <v>91</v>
      </c>
      <c r="AA105" s="18">
        <v>4</v>
      </c>
      <c r="AC105" s="18" t="s">
        <v>155</v>
      </c>
    </row>
    <row r="106" spans="1:29" s="18" customFormat="1" x14ac:dyDescent="0.35">
      <c r="A106" s="17">
        <v>2018</v>
      </c>
      <c r="B106" s="18" t="s">
        <v>149</v>
      </c>
      <c r="C106" s="18" t="s">
        <v>148</v>
      </c>
      <c r="D106" s="18" t="s">
        <v>150</v>
      </c>
      <c r="E106" s="18" t="s">
        <v>151</v>
      </c>
      <c r="F106" s="17">
        <v>2014</v>
      </c>
      <c r="G106" s="18" t="s">
        <v>157</v>
      </c>
      <c r="L106" s="19"/>
      <c r="M106" s="19"/>
      <c r="N106" s="19"/>
      <c r="R106" s="18" t="s">
        <v>156</v>
      </c>
      <c r="S106" s="18">
        <v>90</v>
      </c>
      <c r="W106" s="18">
        <v>0.64600000000000002</v>
      </c>
      <c r="X106" s="18">
        <v>0.75</v>
      </c>
      <c r="Y106" s="18">
        <f t="shared" si="4"/>
        <v>-1.1555555555555553E-3</v>
      </c>
      <c r="Z106" s="18">
        <v>91</v>
      </c>
      <c r="AA106" s="18">
        <v>4</v>
      </c>
      <c r="AC106" s="18" t="s">
        <v>155</v>
      </c>
    </row>
    <row r="107" spans="1:29" s="18" customFormat="1" x14ac:dyDescent="0.35">
      <c r="A107" s="17">
        <v>2018</v>
      </c>
      <c r="B107" s="18" t="s">
        <v>149</v>
      </c>
      <c r="C107" s="18" t="s">
        <v>148</v>
      </c>
      <c r="D107" s="18" t="s">
        <v>150</v>
      </c>
      <c r="E107" s="18" t="s">
        <v>151</v>
      </c>
      <c r="F107" s="17">
        <v>2014</v>
      </c>
      <c r="G107" s="18" t="s">
        <v>157</v>
      </c>
      <c r="L107" s="19"/>
      <c r="M107" s="19"/>
      <c r="N107" s="19"/>
      <c r="R107" s="18" t="s">
        <v>156</v>
      </c>
      <c r="S107" s="18">
        <v>116</v>
      </c>
      <c r="W107" s="18">
        <v>0.53200000000000003</v>
      </c>
      <c r="X107" s="18">
        <v>0.75</v>
      </c>
      <c r="Y107" s="18">
        <f t="shared" si="4"/>
        <v>-1.8793103448275859E-3</v>
      </c>
      <c r="Z107" s="18">
        <v>91</v>
      </c>
      <c r="AA107" s="18">
        <v>4</v>
      </c>
      <c r="AC107" s="18" t="s">
        <v>155</v>
      </c>
    </row>
    <row r="108" spans="1:29" s="18" customFormat="1" x14ac:dyDescent="0.35">
      <c r="A108" s="17">
        <v>2018</v>
      </c>
      <c r="B108" s="18" t="s">
        <v>149</v>
      </c>
      <c r="C108" s="18" t="s">
        <v>148</v>
      </c>
      <c r="D108" s="18" t="s">
        <v>150</v>
      </c>
      <c r="E108" s="18" t="s">
        <v>151</v>
      </c>
      <c r="F108" s="17">
        <v>2015</v>
      </c>
      <c r="G108" s="18" t="s">
        <v>157</v>
      </c>
      <c r="L108" s="19"/>
      <c r="M108" s="19"/>
      <c r="N108" s="19"/>
      <c r="R108" s="18" t="s">
        <v>94</v>
      </c>
      <c r="S108" s="18">
        <v>131</v>
      </c>
      <c r="W108" s="18">
        <v>1.62</v>
      </c>
      <c r="X108" s="18">
        <v>0.28499999999999998</v>
      </c>
      <c r="Y108" s="18">
        <f t="shared" si="4"/>
        <v>1.019083969465649E-2</v>
      </c>
      <c r="Z108" s="18">
        <v>113</v>
      </c>
      <c r="AA108" s="18">
        <v>4</v>
      </c>
      <c r="AC108" s="18" t="s">
        <v>155</v>
      </c>
    </row>
    <row r="109" spans="1:29" s="18" customFormat="1" x14ac:dyDescent="0.35">
      <c r="A109" s="17">
        <v>2018</v>
      </c>
      <c r="B109" s="18" t="s">
        <v>149</v>
      </c>
      <c r="C109" s="18" t="s">
        <v>148</v>
      </c>
      <c r="D109" s="18" t="s">
        <v>150</v>
      </c>
      <c r="E109" s="18" t="s">
        <v>151</v>
      </c>
      <c r="F109" s="17">
        <v>2015</v>
      </c>
      <c r="G109" s="18" t="s">
        <v>157</v>
      </c>
      <c r="L109" s="19"/>
      <c r="M109" s="19"/>
      <c r="N109" s="19"/>
      <c r="R109" s="18" t="s">
        <v>94</v>
      </c>
      <c r="S109" s="18">
        <v>170</v>
      </c>
      <c r="W109" s="18">
        <v>2.83</v>
      </c>
      <c r="X109" s="18">
        <v>0.28499999999999998</v>
      </c>
      <c r="Y109" s="18">
        <f t="shared" si="4"/>
        <v>1.4970588235294117E-2</v>
      </c>
      <c r="Z109" s="18">
        <v>113</v>
      </c>
      <c r="AA109" s="18">
        <v>4</v>
      </c>
      <c r="AC109" s="18" t="s">
        <v>155</v>
      </c>
    </row>
    <row r="110" spans="1:29" s="18" customFormat="1" x14ac:dyDescent="0.35">
      <c r="A110" s="17">
        <v>2018</v>
      </c>
      <c r="B110" s="18" t="s">
        <v>149</v>
      </c>
      <c r="C110" s="18" t="s">
        <v>148</v>
      </c>
      <c r="D110" s="18" t="s">
        <v>150</v>
      </c>
      <c r="E110" s="18" t="s">
        <v>151</v>
      </c>
      <c r="F110" s="17">
        <v>2015</v>
      </c>
      <c r="G110" s="18" t="s">
        <v>157</v>
      </c>
      <c r="L110" s="19"/>
      <c r="M110" s="19"/>
      <c r="N110" s="19"/>
      <c r="R110" s="18" t="s">
        <v>156</v>
      </c>
      <c r="S110" s="18">
        <v>131</v>
      </c>
      <c r="W110" s="18">
        <v>0.85599999999999998</v>
      </c>
      <c r="X110" s="18">
        <v>0.28499999999999998</v>
      </c>
      <c r="Y110" s="18">
        <f t="shared" si="4"/>
        <v>4.358778625954198E-3</v>
      </c>
      <c r="Z110" s="18">
        <v>113</v>
      </c>
      <c r="AA110" s="18">
        <v>4</v>
      </c>
      <c r="AC110" s="18" t="s">
        <v>155</v>
      </c>
    </row>
    <row r="111" spans="1:29" s="18" customFormat="1" x14ac:dyDescent="0.35">
      <c r="A111" s="17">
        <v>2018</v>
      </c>
      <c r="B111" s="18" t="s">
        <v>149</v>
      </c>
      <c r="C111" s="18" t="s">
        <v>148</v>
      </c>
      <c r="D111" s="18" t="s">
        <v>150</v>
      </c>
      <c r="E111" s="18" t="s">
        <v>151</v>
      </c>
      <c r="F111" s="17">
        <v>2015</v>
      </c>
      <c r="G111" s="18" t="s">
        <v>157</v>
      </c>
      <c r="L111" s="19"/>
      <c r="M111" s="19"/>
      <c r="N111" s="19"/>
      <c r="R111" s="18" t="s">
        <v>94</v>
      </c>
      <c r="S111" s="18">
        <v>66</v>
      </c>
      <c r="W111" s="18">
        <v>0.78300000000000003</v>
      </c>
      <c r="X111" s="18">
        <v>0.28499999999999998</v>
      </c>
      <c r="Y111" s="18">
        <f t="shared" si="4"/>
        <v>7.5454545454545462E-3</v>
      </c>
      <c r="Z111" s="18">
        <v>113</v>
      </c>
      <c r="AA111" s="18">
        <v>4</v>
      </c>
      <c r="AC111" s="18" t="s">
        <v>155</v>
      </c>
    </row>
    <row r="112" spans="1:29" s="18" customFormat="1" x14ac:dyDescent="0.35">
      <c r="A112" s="17">
        <v>2018</v>
      </c>
      <c r="B112" s="18" t="s">
        <v>149</v>
      </c>
      <c r="C112" s="18" t="s">
        <v>148</v>
      </c>
      <c r="D112" s="18" t="s">
        <v>150</v>
      </c>
      <c r="E112" s="18" t="s">
        <v>151</v>
      </c>
      <c r="F112" s="17">
        <v>2015</v>
      </c>
      <c r="G112" s="18" t="s">
        <v>157</v>
      </c>
      <c r="L112" s="19"/>
      <c r="M112" s="19"/>
      <c r="N112" s="19"/>
      <c r="R112" s="18" t="s">
        <v>94</v>
      </c>
      <c r="S112" s="18">
        <v>85</v>
      </c>
      <c r="W112" s="18">
        <v>1.099</v>
      </c>
      <c r="X112" s="18">
        <v>0.28499999999999998</v>
      </c>
      <c r="Y112" s="18">
        <f t="shared" si="4"/>
        <v>9.5764705882352939E-3</v>
      </c>
      <c r="Z112" s="18">
        <v>113</v>
      </c>
      <c r="AA112" s="18">
        <v>4</v>
      </c>
      <c r="AC112" s="18" t="s">
        <v>155</v>
      </c>
    </row>
    <row r="113" spans="1:29" s="18" customFormat="1" x14ac:dyDescent="0.35">
      <c r="A113" s="17">
        <v>2018</v>
      </c>
      <c r="B113" s="18" t="s">
        <v>149</v>
      </c>
      <c r="C113" s="18" t="s">
        <v>148</v>
      </c>
      <c r="D113" s="18" t="s">
        <v>150</v>
      </c>
      <c r="E113" s="18" t="s">
        <v>151</v>
      </c>
      <c r="F113" s="17">
        <v>2015</v>
      </c>
      <c r="G113" s="18" t="s">
        <v>157</v>
      </c>
      <c r="L113" s="19"/>
      <c r="M113" s="19"/>
      <c r="N113" s="19"/>
      <c r="R113" s="18" t="s">
        <v>156</v>
      </c>
      <c r="S113" s="18">
        <v>66</v>
      </c>
      <c r="W113" s="18">
        <v>0.76100000000000001</v>
      </c>
      <c r="X113" s="18">
        <v>0.28499999999999998</v>
      </c>
      <c r="Y113" s="18">
        <f t="shared" si="4"/>
        <v>7.2121212121212122E-3</v>
      </c>
      <c r="Z113" s="18">
        <v>113</v>
      </c>
      <c r="AA113" s="18">
        <v>4</v>
      </c>
      <c r="AC113" s="18" t="s">
        <v>155</v>
      </c>
    </row>
    <row r="114" spans="1:29" s="18" customFormat="1" x14ac:dyDescent="0.35">
      <c r="A114" s="17">
        <v>2018</v>
      </c>
      <c r="B114" s="18" t="s">
        <v>149</v>
      </c>
      <c r="C114" s="18" t="s">
        <v>148</v>
      </c>
      <c r="D114" s="18" t="s">
        <v>150</v>
      </c>
      <c r="E114" s="18" t="s">
        <v>151</v>
      </c>
      <c r="F114" s="17">
        <v>2015</v>
      </c>
      <c r="G114" s="18" t="s">
        <v>157</v>
      </c>
      <c r="L114" s="19"/>
      <c r="M114" s="19"/>
      <c r="N114" s="19"/>
      <c r="R114" s="18" t="s">
        <v>156</v>
      </c>
      <c r="S114" s="18">
        <v>85</v>
      </c>
      <c r="W114" s="18">
        <v>0.93500000000000005</v>
      </c>
      <c r="X114" s="18">
        <v>0.28499999999999998</v>
      </c>
      <c r="Y114" s="18">
        <f t="shared" si="4"/>
        <v>7.647058823529413E-3</v>
      </c>
      <c r="Z114" s="18">
        <v>113</v>
      </c>
      <c r="AA114" s="18">
        <v>4</v>
      </c>
      <c r="AC114" s="18" t="s">
        <v>155</v>
      </c>
    </row>
    <row r="115" spans="1:29" s="18" customFormat="1" x14ac:dyDescent="0.35">
      <c r="A115" s="17">
        <v>2018</v>
      </c>
      <c r="B115" s="18" t="s">
        <v>149</v>
      </c>
      <c r="C115" s="18" t="s">
        <v>148</v>
      </c>
      <c r="D115" s="18" t="s">
        <v>150</v>
      </c>
      <c r="E115" s="18" t="s">
        <v>151</v>
      </c>
      <c r="F115" s="17">
        <v>2016</v>
      </c>
      <c r="G115" s="18" t="s">
        <v>158</v>
      </c>
      <c r="L115" s="19"/>
      <c r="M115" s="19"/>
      <c r="N115" s="19"/>
      <c r="R115" s="18" t="s">
        <v>160</v>
      </c>
      <c r="S115" s="18">
        <v>175</v>
      </c>
      <c r="W115" s="18">
        <v>0.28999999999999998</v>
      </c>
      <c r="X115" s="18">
        <v>0.17</v>
      </c>
      <c r="Y115" s="18">
        <f t="shared" si="4"/>
        <v>6.8571428571428548E-4</v>
      </c>
      <c r="Z115" s="18">
        <v>117</v>
      </c>
      <c r="AA115" s="18">
        <v>3</v>
      </c>
      <c r="AC115" s="18" t="s">
        <v>155</v>
      </c>
    </row>
    <row r="116" spans="1:29" s="18" customFormat="1" x14ac:dyDescent="0.35">
      <c r="A116" s="17">
        <v>2018</v>
      </c>
      <c r="B116" s="18" t="s">
        <v>149</v>
      </c>
      <c r="C116" s="18" t="s">
        <v>148</v>
      </c>
      <c r="D116" s="18" t="s">
        <v>150</v>
      </c>
      <c r="E116" s="18" t="s">
        <v>151</v>
      </c>
      <c r="F116" s="17">
        <v>2016</v>
      </c>
      <c r="G116" s="18" t="s">
        <v>158</v>
      </c>
      <c r="L116" s="19"/>
      <c r="M116" s="19"/>
      <c r="N116" s="19"/>
      <c r="R116" s="18" t="s">
        <v>159</v>
      </c>
      <c r="S116" s="18">
        <v>158</v>
      </c>
      <c r="W116" s="18">
        <v>0.17299999999999999</v>
      </c>
      <c r="X116" s="18">
        <v>0.17</v>
      </c>
      <c r="Y116" s="18">
        <f t="shared" si="4"/>
        <v>1.8987341772151741E-5</v>
      </c>
      <c r="Z116" s="18">
        <v>117</v>
      </c>
      <c r="AA116" s="18">
        <v>3</v>
      </c>
      <c r="AC116" s="18" t="s">
        <v>155</v>
      </c>
    </row>
    <row r="117" spans="1:29" s="18" customFormat="1" x14ac:dyDescent="0.35">
      <c r="A117" s="17">
        <v>2018</v>
      </c>
      <c r="B117" s="18" t="s">
        <v>149</v>
      </c>
      <c r="C117" s="18" t="s">
        <v>148</v>
      </c>
      <c r="D117" s="18" t="s">
        <v>150</v>
      </c>
      <c r="E117" s="18" t="s">
        <v>151</v>
      </c>
      <c r="F117" s="17">
        <v>2016</v>
      </c>
      <c r="G117" s="18" t="s">
        <v>158</v>
      </c>
      <c r="L117" s="19"/>
      <c r="M117" s="19"/>
      <c r="N117" s="19"/>
      <c r="R117" s="18" t="s">
        <v>161</v>
      </c>
      <c r="S117" s="18">
        <v>175</v>
      </c>
      <c r="W117" s="18">
        <v>0.23</v>
      </c>
      <c r="X117" s="18">
        <v>0.29799999999999999</v>
      </c>
      <c r="Y117" s="18">
        <f t="shared" si="4"/>
        <v>-3.8857142857142844E-4</v>
      </c>
      <c r="Z117" s="18">
        <v>117</v>
      </c>
      <c r="AA117" s="18">
        <v>3</v>
      </c>
      <c r="AC117" s="18" t="s">
        <v>155</v>
      </c>
    </row>
    <row r="118" spans="1:29" s="18" customFormat="1" x14ac:dyDescent="0.35">
      <c r="A118" s="17">
        <v>2018</v>
      </c>
      <c r="B118" s="18" t="s">
        <v>149</v>
      </c>
      <c r="C118" s="18" t="s">
        <v>148</v>
      </c>
      <c r="D118" s="18" t="s">
        <v>150</v>
      </c>
      <c r="E118" s="18" t="s">
        <v>151</v>
      </c>
      <c r="F118" s="17">
        <v>2017</v>
      </c>
      <c r="G118" s="18" t="s">
        <v>158</v>
      </c>
      <c r="L118" s="19"/>
      <c r="M118" s="19"/>
      <c r="N118" s="19"/>
      <c r="R118" s="18" t="s">
        <v>160</v>
      </c>
      <c r="S118" s="18">
        <v>172</v>
      </c>
      <c r="W118" s="18">
        <v>0.19600000000000001</v>
      </c>
      <c r="X118" s="18">
        <v>6.0000000000000001E-3</v>
      </c>
      <c r="Y118" s="18">
        <f t="shared" si="4"/>
        <v>1.1046511627906977E-3</v>
      </c>
      <c r="Z118" s="18">
        <v>113</v>
      </c>
      <c r="AA118" s="18">
        <v>3</v>
      </c>
      <c r="AC118" s="18" t="s">
        <v>155</v>
      </c>
    </row>
    <row r="119" spans="1:29" s="18" customFormat="1" x14ac:dyDescent="0.35">
      <c r="A119" s="17">
        <v>2018</v>
      </c>
      <c r="B119" s="18" t="s">
        <v>149</v>
      </c>
      <c r="C119" s="18" t="s">
        <v>148</v>
      </c>
      <c r="D119" s="18" t="s">
        <v>150</v>
      </c>
      <c r="E119" s="18" t="s">
        <v>151</v>
      </c>
      <c r="F119" s="17">
        <v>2017</v>
      </c>
      <c r="G119" s="18" t="s">
        <v>158</v>
      </c>
      <c r="L119" s="19"/>
      <c r="M119" s="19"/>
      <c r="N119" s="19"/>
      <c r="R119" s="18" t="s">
        <v>159</v>
      </c>
      <c r="S119" s="18">
        <v>125</v>
      </c>
      <c r="W119" s="18">
        <v>0.13500000000000001</v>
      </c>
      <c r="X119" s="18">
        <v>6.0000000000000001E-3</v>
      </c>
      <c r="Y119" s="18">
        <f t="shared" si="4"/>
        <v>1.0319999999999999E-3</v>
      </c>
      <c r="Z119" s="18">
        <v>113</v>
      </c>
      <c r="AA119" s="18">
        <v>3</v>
      </c>
      <c r="AC119" s="18" t="s">
        <v>155</v>
      </c>
    </row>
    <row r="120" spans="1:29" s="18" customFormat="1" x14ac:dyDescent="0.35">
      <c r="A120" s="17">
        <v>2018</v>
      </c>
      <c r="B120" s="18" t="s">
        <v>149</v>
      </c>
      <c r="C120" s="18" t="s">
        <v>148</v>
      </c>
      <c r="D120" s="18" t="s">
        <v>150</v>
      </c>
      <c r="E120" s="18" t="s">
        <v>151</v>
      </c>
      <c r="F120" s="17">
        <v>2017</v>
      </c>
      <c r="G120" s="18" t="s">
        <v>158</v>
      </c>
      <c r="L120" s="19"/>
      <c r="M120" s="19"/>
      <c r="N120" s="19"/>
      <c r="R120" s="18" t="s">
        <v>161</v>
      </c>
      <c r="S120" s="18">
        <v>172</v>
      </c>
      <c r="W120" s="18">
        <v>0.218</v>
      </c>
      <c r="X120" s="18">
        <v>0.59</v>
      </c>
      <c r="Y120" s="18">
        <f t="shared" si="4"/>
        <v>-2.1627906976744186E-3</v>
      </c>
      <c r="Z120" s="18">
        <v>113</v>
      </c>
      <c r="AA120" s="18">
        <v>3</v>
      </c>
      <c r="AC120" s="18" t="s">
        <v>155</v>
      </c>
    </row>
    <row r="122" spans="1:29" x14ac:dyDescent="0.35">
      <c r="A122" s="14">
        <v>2013</v>
      </c>
      <c r="B122" t="s">
        <v>163</v>
      </c>
      <c r="C122" t="s">
        <v>162</v>
      </c>
      <c r="D122" t="s">
        <v>164</v>
      </c>
      <c r="E122" t="s">
        <v>165</v>
      </c>
      <c r="F122" s="14">
        <v>2010</v>
      </c>
      <c r="G122" t="s">
        <v>166</v>
      </c>
      <c r="J122">
        <v>6.2</v>
      </c>
      <c r="L122">
        <v>10.5</v>
      </c>
      <c r="N122">
        <v>578.79999999999995</v>
      </c>
      <c r="R122" t="s">
        <v>167</v>
      </c>
      <c r="S122">
        <v>90</v>
      </c>
      <c r="W122">
        <v>0.50739999999999996</v>
      </c>
      <c r="X122">
        <v>0.33</v>
      </c>
      <c r="Y122">
        <f t="shared" si="4"/>
        <v>1.9711111111111105E-3</v>
      </c>
      <c r="Z122">
        <v>118</v>
      </c>
      <c r="AA122">
        <v>4</v>
      </c>
      <c r="AC122" t="s">
        <v>108</v>
      </c>
    </row>
    <row r="123" spans="1:29" x14ac:dyDescent="0.35">
      <c r="A123" s="14">
        <v>2013</v>
      </c>
      <c r="B123" t="s">
        <v>163</v>
      </c>
      <c r="C123" t="s">
        <v>162</v>
      </c>
      <c r="D123" t="s">
        <v>164</v>
      </c>
      <c r="E123" t="s">
        <v>165</v>
      </c>
      <c r="F123" s="14">
        <v>2010</v>
      </c>
      <c r="G123" t="s">
        <v>166</v>
      </c>
      <c r="J123">
        <v>6.2</v>
      </c>
      <c r="L123">
        <v>10.5</v>
      </c>
      <c r="N123">
        <v>578.79999999999995</v>
      </c>
      <c r="R123" t="s">
        <v>167</v>
      </c>
      <c r="S123">
        <v>180</v>
      </c>
      <c r="W123">
        <v>0.94399999999999995</v>
      </c>
      <c r="X123">
        <v>0.33</v>
      </c>
      <c r="Y123">
        <f t="shared" si="4"/>
        <v>3.4111111111111104E-3</v>
      </c>
      <c r="Z123">
        <v>118</v>
      </c>
      <c r="AA123">
        <v>4</v>
      </c>
      <c r="AC123" t="s">
        <v>108</v>
      </c>
    </row>
    <row r="124" spans="1:29" x14ac:dyDescent="0.35">
      <c r="A124" s="14">
        <v>2013</v>
      </c>
      <c r="B124" t="s">
        <v>163</v>
      </c>
      <c r="C124" t="s">
        <v>162</v>
      </c>
      <c r="D124" t="s">
        <v>164</v>
      </c>
      <c r="E124" t="s">
        <v>165</v>
      </c>
      <c r="F124" s="14">
        <v>2011</v>
      </c>
      <c r="G124" t="s">
        <v>166</v>
      </c>
      <c r="J124">
        <v>6.3</v>
      </c>
      <c r="L124">
        <v>10.5</v>
      </c>
      <c r="N124">
        <v>457.3</v>
      </c>
      <c r="R124" t="s">
        <v>167</v>
      </c>
      <c r="S124">
        <v>90</v>
      </c>
      <c r="W124">
        <v>1.2124999999999999</v>
      </c>
      <c r="X124">
        <v>0.53349999999999997</v>
      </c>
      <c r="Y124">
        <f t="shared" si="4"/>
        <v>7.5444444444444439E-3</v>
      </c>
      <c r="Z124">
        <v>97</v>
      </c>
      <c r="AA124">
        <v>4</v>
      </c>
      <c r="AC124" t="s">
        <v>108</v>
      </c>
    </row>
    <row r="125" spans="1:29" x14ac:dyDescent="0.35">
      <c r="A125" s="14">
        <v>2013</v>
      </c>
      <c r="B125" t="s">
        <v>163</v>
      </c>
      <c r="C125" t="s">
        <v>162</v>
      </c>
      <c r="D125" t="s">
        <v>164</v>
      </c>
      <c r="E125" t="s">
        <v>165</v>
      </c>
      <c r="F125" s="14">
        <v>2011</v>
      </c>
      <c r="G125" t="s">
        <v>166</v>
      </c>
      <c r="J125">
        <v>6.3</v>
      </c>
      <c r="L125">
        <v>10.5</v>
      </c>
      <c r="N125">
        <v>457.3</v>
      </c>
      <c r="R125" t="s">
        <v>167</v>
      </c>
      <c r="S125">
        <v>180</v>
      </c>
      <c r="W125">
        <v>2.2795000000000001</v>
      </c>
      <c r="X125">
        <v>0.53349999999999997</v>
      </c>
      <c r="Y125">
        <f t="shared" si="4"/>
        <v>9.7000000000000003E-3</v>
      </c>
      <c r="Z125">
        <v>97</v>
      </c>
      <c r="AA125">
        <v>4</v>
      </c>
      <c r="AC125" t="s">
        <v>108</v>
      </c>
    </row>
    <row r="127" spans="1:29" x14ac:dyDescent="0.35">
      <c r="A127" s="14">
        <v>2019</v>
      </c>
      <c r="B127" t="s">
        <v>169</v>
      </c>
      <c r="C127" t="s">
        <v>168</v>
      </c>
      <c r="D127" t="s">
        <v>164</v>
      </c>
      <c r="E127" t="s">
        <v>165</v>
      </c>
      <c r="F127" s="14">
        <v>2015</v>
      </c>
      <c r="L127">
        <v>10.58</v>
      </c>
      <c r="M127" s="15"/>
      <c r="N127" s="15"/>
      <c r="R127" t="s">
        <v>170</v>
      </c>
      <c r="S127">
        <v>220</v>
      </c>
      <c r="W127">
        <v>2.573</v>
      </c>
      <c r="X127">
        <v>1.895</v>
      </c>
      <c r="Y127">
        <f t="shared" si="4"/>
        <v>3.0818181818181817E-3</v>
      </c>
      <c r="Z127">
        <v>79</v>
      </c>
      <c r="AA127">
        <v>3</v>
      </c>
      <c r="AB127">
        <v>14</v>
      </c>
      <c r="AC127" t="s">
        <v>65</v>
      </c>
    </row>
    <row r="128" spans="1:29" x14ac:dyDescent="0.35">
      <c r="A128" s="14">
        <v>2019</v>
      </c>
      <c r="B128" t="s">
        <v>169</v>
      </c>
      <c r="C128" t="s">
        <v>168</v>
      </c>
      <c r="D128" t="s">
        <v>164</v>
      </c>
      <c r="E128" t="s">
        <v>165</v>
      </c>
      <c r="F128" s="14">
        <v>2015</v>
      </c>
      <c r="L128">
        <v>10.58</v>
      </c>
      <c r="M128" s="15"/>
      <c r="N128" s="15"/>
      <c r="R128" t="s">
        <v>171</v>
      </c>
      <c r="S128">
        <v>220</v>
      </c>
      <c r="W128">
        <v>2.6680000000000001</v>
      </c>
      <c r="X128">
        <v>1.895</v>
      </c>
      <c r="Y128">
        <f t="shared" si="4"/>
        <v>3.5136363636363642E-3</v>
      </c>
      <c r="Z128">
        <v>79</v>
      </c>
      <c r="AA128">
        <v>3</v>
      </c>
      <c r="AB128">
        <v>14</v>
      </c>
      <c r="AC128" t="s">
        <v>65</v>
      </c>
    </row>
    <row r="129" spans="1:29" x14ac:dyDescent="0.35">
      <c r="A129" s="14">
        <v>2019</v>
      </c>
      <c r="B129" t="s">
        <v>169</v>
      </c>
      <c r="C129" t="s">
        <v>168</v>
      </c>
      <c r="D129" t="s">
        <v>164</v>
      </c>
      <c r="E129" t="s">
        <v>165</v>
      </c>
      <c r="F129" s="14">
        <v>2016</v>
      </c>
      <c r="L129">
        <v>11.71</v>
      </c>
      <c r="M129" s="15"/>
      <c r="N129" s="15"/>
      <c r="R129" t="s">
        <v>170</v>
      </c>
      <c r="S129">
        <v>220</v>
      </c>
      <c r="W129">
        <v>2.8239999999999998</v>
      </c>
      <c r="X129">
        <v>0.97799999999999998</v>
      </c>
      <c r="Y129">
        <f t="shared" si="4"/>
        <v>8.3909090909090895E-3</v>
      </c>
      <c r="Z129">
        <v>103</v>
      </c>
      <c r="AA129">
        <v>3</v>
      </c>
      <c r="AB129">
        <v>21</v>
      </c>
      <c r="AC129" t="s">
        <v>65</v>
      </c>
    </row>
    <row r="130" spans="1:29" x14ac:dyDescent="0.35">
      <c r="A130" s="14">
        <v>2019</v>
      </c>
      <c r="B130" t="s">
        <v>169</v>
      </c>
      <c r="C130" t="s">
        <v>168</v>
      </c>
      <c r="D130" t="s">
        <v>164</v>
      </c>
      <c r="E130" t="s">
        <v>165</v>
      </c>
      <c r="F130" s="14">
        <v>2016</v>
      </c>
      <c r="L130">
        <v>11.71</v>
      </c>
      <c r="M130" s="15"/>
      <c r="N130" s="15"/>
      <c r="R130" t="s">
        <v>171</v>
      </c>
      <c r="S130">
        <v>220</v>
      </c>
      <c r="W130">
        <v>2.4449999999999998</v>
      </c>
      <c r="X130">
        <v>0.97799999999999998</v>
      </c>
      <c r="Y130">
        <f t="shared" si="4"/>
        <v>6.6681818181818179E-3</v>
      </c>
      <c r="Z130">
        <v>103</v>
      </c>
      <c r="AA130">
        <v>3</v>
      </c>
      <c r="AB130">
        <v>21</v>
      </c>
      <c r="AC130" t="s">
        <v>65</v>
      </c>
    </row>
  </sheetData>
  <phoneticPr fontId="5" type="noConversion"/>
  <pageMargins left="0.7" right="0.7" top="0.75" bottom="0.75" header="0.3" footer="0.3"/>
  <ignoredErrors>
    <ignoredError sqref="S92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5362-F91C-441B-8A55-80412E269242}">
  <dimension ref="A1:D24"/>
  <sheetViews>
    <sheetView workbookViewId="0">
      <selection activeCell="C20" sqref="C20"/>
    </sheetView>
  </sheetViews>
  <sheetFormatPr defaultRowHeight="14.5" x14ac:dyDescent="0.35"/>
  <cols>
    <col min="3" max="3" width="62.26953125" customWidth="1"/>
  </cols>
  <sheetData>
    <row r="1" spans="1:4" x14ac:dyDescent="0.35">
      <c r="A1" s="7" t="s">
        <v>26</v>
      </c>
      <c r="B1" t="s">
        <v>27</v>
      </c>
      <c r="C1" t="s">
        <v>28</v>
      </c>
      <c r="D1" t="s">
        <v>29</v>
      </c>
    </row>
    <row r="2" spans="1:4" x14ac:dyDescent="0.35">
      <c r="A2" s="8" t="s">
        <v>0</v>
      </c>
    </row>
    <row r="3" spans="1:4" x14ac:dyDescent="0.35">
      <c r="A3" s="8" t="s">
        <v>1</v>
      </c>
    </row>
    <row r="4" spans="1:4" x14ac:dyDescent="0.35">
      <c r="A4" s="8" t="s">
        <v>3</v>
      </c>
    </row>
    <row r="5" spans="1:4" x14ac:dyDescent="0.35">
      <c r="A5" s="8" t="s">
        <v>4</v>
      </c>
    </row>
    <row r="6" spans="1:4" x14ac:dyDescent="0.35">
      <c r="A6" s="8" t="s">
        <v>30</v>
      </c>
    </row>
    <row r="7" spans="1:4" x14ac:dyDescent="0.35">
      <c r="A7" s="8" t="s">
        <v>6</v>
      </c>
    </row>
    <row r="8" spans="1:4" x14ac:dyDescent="0.35">
      <c r="A8" s="8" t="s">
        <v>7</v>
      </c>
      <c r="D8" s="9" t="s">
        <v>31</v>
      </c>
    </row>
    <row r="9" spans="1:4" x14ac:dyDescent="0.35">
      <c r="A9" s="8" t="s">
        <v>8</v>
      </c>
      <c r="D9" s="9" t="s">
        <v>32</v>
      </c>
    </row>
    <row r="10" spans="1:4" x14ac:dyDescent="0.35">
      <c r="A10" s="8" t="s">
        <v>9</v>
      </c>
    </row>
    <row r="11" spans="1:4" s="11" customFormat="1" x14ac:dyDescent="0.35">
      <c r="A11" s="10">
        <v>2</v>
      </c>
    </row>
    <row r="12" spans="1:4" x14ac:dyDescent="0.35">
      <c r="A12" s="8" t="s">
        <v>10</v>
      </c>
      <c r="D12" t="s">
        <v>33</v>
      </c>
    </row>
    <row r="13" spans="1:4" x14ac:dyDescent="0.35">
      <c r="A13" s="8" t="s">
        <v>34</v>
      </c>
      <c r="C13" t="s">
        <v>35</v>
      </c>
      <c r="D13" t="s">
        <v>36</v>
      </c>
    </row>
    <row r="14" spans="1:4" x14ac:dyDescent="0.35">
      <c r="A14" s="8" t="s">
        <v>13</v>
      </c>
      <c r="C14" t="s">
        <v>37</v>
      </c>
      <c r="D14" t="s">
        <v>36</v>
      </c>
    </row>
    <row r="15" spans="1:4" x14ac:dyDescent="0.35">
      <c r="A15" s="8">
        <v>3</v>
      </c>
    </row>
    <row r="16" spans="1:4" x14ac:dyDescent="0.35">
      <c r="A16" s="8" t="s">
        <v>15</v>
      </c>
      <c r="C16" t="s">
        <v>38</v>
      </c>
    </row>
    <row r="17" spans="1:4" x14ac:dyDescent="0.35">
      <c r="A17" s="8" t="s">
        <v>16</v>
      </c>
      <c r="D17" t="s">
        <v>39</v>
      </c>
    </row>
    <row r="18" spans="1:4" x14ac:dyDescent="0.35">
      <c r="A18" s="8" t="s">
        <v>17</v>
      </c>
      <c r="C18" t="s">
        <v>40</v>
      </c>
    </row>
    <row r="19" spans="1:4" x14ac:dyDescent="0.35">
      <c r="A19" s="8"/>
    </row>
    <row r="20" spans="1:4" x14ac:dyDescent="0.35">
      <c r="A20" s="12" t="s">
        <v>18</v>
      </c>
      <c r="C20" t="s">
        <v>41</v>
      </c>
      <c r="D20" t="s">
        <v>42</v>
      </c>
    </row>
    <row r="21" spans="1:4" x14ac:dyDescent="0.35">
      <c r="A21" s="12" t="s">
        <v>19</v>
      </c>
      <c r="B21" s="13"/>
      <c r="C21" t="s">
        <v>43</v>
      </c>
      <c r="D21" t="s">
        <v>42</v>
      </c>
    </row>
    <row r="22" spans="1:4" x14ac:dyDescent="0.35">
      <c r="A22" s="12" t="s">
        <v>20</v>
      </c>
      <c r="D22" t="s">
        <v>44</v>
      </c>
    </row>
    <row r="23" spans="1:4" x14ac:dyDescent="0.35">
      <c r="A23" s="8" t="s">
        <v>21</v>
      </c>
      <c r="C23" t="s">
        <v>45</v>
      </c>
    </row>
    <row r="24" spans="1:4" x14ac:dyDescent="0.35">
      <c r="A24" s="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Abbreviation</vt:lpstr>
    </vt:vector>
  </TitlesOfParts>
  <Company>Environment and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Ewondo,Fernande (elle | she, her) (ECCC)</dc:creator>
  <cp:lastModifiedBy>Hung,Chih-Yu (il | he, him) (ECCC)</cp:lastModifiedBy>
  <dcterms:created xsi:type="dcterms:W3CDTF">2024-07-17T13:48:11Z</dcterms:created>
  <dcterms:modified xsi:type="dcterms:W3CDTF">2024-09-18T20:22:45Z</dcterms:modified>
</cp:coreProperties>
</file>