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-51200" yWindow="0" windowWidth="25600" windowHeight="28360"/>
  </bookViews>
  <sheets>
    <sheet name="검증" sheetId="1" r:id="rId1"/>
    <sheet name="Pivot" sheetId="3" r:id="rId2"/>
    <sheet name="RawData" sheetId="2" r:id="rId3"/>
  </sheets>
  <definedNames>
    <definedName name="_xlnm._FilterDatabase" localSheetId="2" hidden="1">RawData!$A$1:$Q$64</definedName>
  </definedNames>
  <calcPr calcId="140001" concurrentCalc="0"/>
  <pivotCaches>
    <pivotCache cacheId="0" r:id="rId4"/>
  </pivotCaches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7" i="1" l="1"/>
  <c r="K24" i="1"/>
  <c r="H17" i="1"/>
  <c r="H24" i="1"/>
  <c r="E17" i="1"/>
  <c r="E24" i="1"/>
  <c r="C24" i="1"/>
  <c r="B24" i="1"/>
  <c r="L23" i="1"/>
  <c r="K23" i="1"/>
  <c r="I23" i="1"/>
  <c r="H23" i="1"/>
  <c r="F23" i="1"/>
  <c r="E23" i="1"/>
  <c r="C23" i="1"/>
  <c r="B23" i="1"/>
  <c r="K21" i="1"/>
  <c r="K22" i="1"/>
  <c r="L22" i="1"/>
  <c r="H21" i="1"/>
  <c r="H22" i="1"/>
  <c r="I22" i="1"/>
  <c r="E21" i="1"/>
  <c r="E22" i="1"/>
  <c r="F22" i="1"/>
  <c r="B21" i="1"/>
  <c r="B22" i="1"/>
  <c r="C22" i="1"/>
  <c r="K20" i="1"/>
  <c r="H20" i="1"/>
  <c r="E20" i="1"/>
  <c r="C20" i="1"/>
  <c r="B20" i="1"/>
  <c r="C19" i="1"/>
  <c r="B19" i="1"/>
  <c r="K18" i="1"/>
  <c r="H18" i="1"/>
  <c r="E18" i="1"/>
  <c r="B18" i="1"/>
  <c r="L17" i="1"/>
  <c r="I17" i="1"/>
  <c r="F17" i="1"/>
  <c r="C17" i="1"/>
  <c r="B17" i="1"/>
  <c r="C65" i="1"/>
  <c r="C64" i="1"/>
  <c r="O56" i="1"/>
  <c r="N56" i="1"/>
  <c r="O55" i="1"/>
  <c r="O54" i="1"/>
  <c r="O53" i="1"/>
  <c r="N55" i="1"/>
  <c r="N54" i="1"/>
  <c r="N53" i="1"/>
  <c r="N44" i="1"/>
  <c r="N45" i="1"/>
  <c r="O45" i="1"/>
  <c r="O44" i="1"/>
  <c r="N47" i="1"/>
  <c r="O47" i="1"/>
  <c r="N48" i="1"/>
  <c r="O48" i="1"/>
  <c r="N49" i="1"/>
  <c r="O49" i="1"/>
  <c r="N50" i="1"/>
  <c r="O50" i="1"/>
  <c r="N51" i="1"/>
  <c r="O51" i="1"/>
  <c r="N52" i="1"/>
  <c r="O52" i="1"/>
  <c r="O46" i="1"/>
  <c r="N46" i="1"/>
  <c r="C63" i="1"/>
  <c r="B63" i="1"/>
  <c r="B62" i="1"/>
  <c r="L63" i="1"/>
  <c r="I63" i="1"/>
  <c r="F63" i="1"/>
  <c r="K63" i="1"/>
  <c r="K62" i="1"/>
  <c r="H63" i="1"/>
  <c r="H62" i="1"/>
  <c r="E63" i="1"/>
  <c r="E62" i="1"/>
  <c r="C60" i="1"/>
  <c r="C61" i="1"/>
  <c r="B61" i="1"/>
  <c r="L64" i="1"/>
  <c r="I64" i="1"/>
  <c r="F64" i="1"/>
  <c r="B60" i="1"/>
  <c r="B65" i="1"/>
  <c r="B64" i="1"/>
  <c r="K61" i="1"/>
  <c r="H61" i="1"/>
  <c r="E61" i="1"/>
  <c r="K65" i="1"/>
  <c r="K64" i="1"/>
  <c r="H65" i="1"/>
  <c r="H64" i="1"/>
  <c r="E65" i="1"/>
  <c r="E64" i="1"/>
  <c r="B59" i="1"/>
  <c r="K59" i="1"/>
  <c r="H59" i="1"/>
  <c r="E59" i="1"/>
  <c r="L58" i="1"/>
  <c r="I58" i="1"/>
  <c r="F58" i="1"/>
  <c r="C58" i="1"/>
  <c r="B58" i="1"/>
  <c r="K58" i="1"/>
  <c r="H58" i="1"/>
  <c r="E58" i="1"/>
  <c r="C37" i="1"/>
  <c r="D37" i="1"/>
  <c r="E37" i="1"/>
  <c r="B37" i="1"/>
  <c r="B32" i="1"/>
  <c r="B27" i="1"/>
  <c r="E38" i="1"/>
  <c r="E33" i="1"/>
  <c r="E28" i="1"/>
  <c r="D38" i="1"/>
  <c r="D33" i="1"/>
  <c r="D28" i="1"/>
  <c r="C38" i="1"/>
  <c r="C33" i="1"/>
  <c r="C28" i="1"/>
  <c r="B38" i="1"/>
  <c r="B33" i="1"/>
  <c r="B28" i="1"/>
  <c r="E39" i="1"/>
  <c r="D39" i="1"/>
  <c r="C39" i="1"/>
  <c r="E34" i="1"/>
  <c r="D34" i="1"/>
  <c r="C34" i="1"/>
  <c r="C40" i="1"/>
  <c r="D40" i="1"/>
  <c r="E40" i="1"/>
  <c r="B34" i="1"/>
  <c r="B35" i="1"/>
  <c r="C35" i="1"/>
  <c r="D35" i="1"/>
  <c r="E35" i="1"/>
  <c r="B39" i="1"/>
  <c r="B40" i="1"/>
  <c r="C29" i="1"/>
  <c r="D29" i="1"/>
  <c r="D30" i="1"/>
  <c r="E29" i="1"/>
  <c r="E30" i="1"/>
  <c r="C30" i="1"/>
  <c r="B29" i="1"/>
  <c r="B30" i="1"/>
</calcChain>
</file>

<file path=xl/sharedStrings.xml><?xml version="1.0" encoding="utf-8"?>
<sst xmlns="http://schemas.openxmlformats.org/spreadsheetml/2006/main" count="547" uniqueCount="154">
  <si>
    <t>Time Based</t>
  </si>
  <si>
    <t>Qty. Based</t>
  </si>
  <si>
    <t>Idl. CT | TH</t>
  </si>
  <si>
    <t>Act. CT | TH</t>
  </si>
  <si>
    <t>T(L) | P(th)</t>
  </si>
  <si>
    <t>T(O) | P(O)</t>
  </si>
  <si>
    <t>L(T) | P(th)-P(O)</t>
  </si>
  <si>
    <t>T(N) | P(act)</t>
  </si>
  <si>
    <t>L(S) | P(O)-P(act)</t>
  </si>
  <si>
    <t>T(V) | P(g)</t>
  </si>
  <si>
    <t>L(D) | P(ng)</t>
  </si>
  <si>
    <t>A(eff, %)</t>
  </si>
  <si>
    <t>P(eff, %)</t>
  </si>
  <si>
    <t>Q(eff, %)</t>
  </si>
  <si>
    <t>OEE(%)</t>
  </si>
  <si>
    <t>Total</t>
    <phoneticPr fontId="2" type="noConversion"/>
  </si>
  <si>
    <t>Product A</t>
    <phoneticPr fontId="2" type="noConversion"/>
  </si>
  <si>
    <t>Product B</t>
    <phoneticPr fontId="2" type="noConversion"/>
  </si>
  <si>
    <t>Product C</t>
    <phoneticPr fontId="2" type="noConversion"/>
  </si>
  <si>
    <t>Resource</t>
  </si>
  <si>
    <t>재질</t>
  </si>
  <si>
    <t>Item_Type</t>
  </si>
  <si>
    <t>재질+유형</t>
  </si>
  <si>
    <t>제품군</t>
  </si>
  <si>
    <t>Batch_No</t>
  </si>
  <si>
    <t>제품코드</t>
  </si>
  <si>
    <t>제품명</t>
  </si>
  <si>
    <t>투입양(kg)</t>
  </si>
  <si>
    <t>생산량(kg)</t>
  </si>
  <si>
    <t>불량량(kg)</t>
  </si>
  <si>
    <t>작업시간</t>
  </si>
  <si>
    <t>비가동시간</t>
  </si>
  <si>
    <t>ActualCT</t>
  </si>
  <si>
    <t>Speed</t>
  </si>
  <si>
    <t>F10-MR02-EQUIP</t>
  </si>
  <si>
    <t>OPP</t>
  </si>
  <si>
    <t>인쇄용</t>
  </si>
  <si>
    <t>OPP-인쇄용</t>
  </si>
  <si>
    <t>Group C</t>
  </si>
  <si>
    <t>FE012025MR2</t>
  </si>
  <si>
    <t>OPP인쇄용필름 25 내면 MR2호기</t>
  </si>
  <si>
    <t>테이프용</t>
  </si>
  <si>
    <t>OPP-테이프용</t>
  </si>
  <si>
    <t>FD064040MR2</t>
  </si>
  <si>
    <t>OPP테이프용필름 40 양면 MR2호기</t>
  </si>
  <si>
    <t>섬유용</t>
  </si>
  <si>
    <t>OPP-섬유용</t>
  </si>
  <si>
    <t>FD082040MR2</t>
  </si>
  <si>
    <t>OPP섬유용필름 40 내면 MR2호기</t>
  </si>
  <si>
    <t>FD082030MR2</t>
  </si>
  <si>
    <t>OPP섬유용필름 30 내면 MR2호기</t>
  </si>
  <si>
    <t>FD012020MR2</t>
  </si>
  <si>
    <t>OPP인쇄용필름 20 내면 MR2호기</t>
  </si>
  <si>
    <t>증착용</t>
  </si>
  <si>
    <t>OPP-증착용</t>
  </si>
  <si>
    <t>FD042030MR2</t>
  </si>
  <si>
    <t>OPP NP증착용필름 30 내면 MR2호기</t>
  </si>
  <si>
    <t>FD032030MR2</t>
  </si>
  <si>
    <t>OPP증착용필름 30 내면 MR2호기</t>
  </si>
  <si>
    <t>FD042035MR2</t>
  </si>
  <si>
    <t>OPP NP증착용필름 35 내면 MR2호기</t>
  </si>
  <si>
    <t>FE082040MR2</t>
  </si>
  <si>
    <t>FE082030MR2</t>
  </si>
  <si>
    <t>FE034020MR2</t>
  </si>
  <si>
    <t>OPP증착용필름 20 양면 MR2호기</t>
  </si>
  <si>
    <t>FE012020MR2</t>
  </si>
  <si>
    <t>BOPOS</t>
  </si>
  <si>
    <t>-</t>
  </si>
  <si>
    <t>BOPOS--</t>
  </si>
  <si>
    <t>Group B</t>
  </si>
  <si>
    <t>FD302025MR2</t>
  </si>
  <si>
    <t>BOPOS필름 25 내면 MR2호기</t>
  </si>
  <si>
    <t>FE042020MR2</t>
  </si>
  <si>
    <t>OPP NP증착용필름 20 내면 MR2호기</t>
  </si>
  <si>
    <t>FD122020MR2</t>
  </si>
  <si>
    <t>OPP인쇄용(S)필름 20 내면 MR2호기</t>
  </si>
  <si>
    <t>FE012018MR2</t>
  </si>
  <si>
    <t>OPP인쇄용필름 18 내면 MR2호기</t>
  </si>
  <si>
    <t>MATT</t>
  </si>
  <si>
    <t>MATT--</t>
  </si>
  <si>
    <t>FD522020MR2</t>
  </si>
  <si>
    <t>MATT필름 20 내면 MR2호기</t>
  </si>
  <si>
    <t>FD541025MR2</t>
  </si>
  <si>
    <t>SMATT필름 25 무처리 MR2호기</t>
  </si>
  <si>
    <t>FD303025MR2</t>
  </si>
  <si>
    <t>BOPOS필름 25 외면 MR2호기</t>
  </si>
  <si>
    <t>FD042018MR2</t>
  </si>
  <si>
    <t>OPP NP증착용필름 18 내면 MR2호기</t>
  </si>
  <si>
    <t>FD522030MR2</t>
  </si>
  <si>
    <t>MATT필름 30 내면 MR2호기</t>
  </si>
  <si>
    <t>FD551020MR2</t>
  </si>
  <si>
    <t>SILKY MATT필름 20 무처리 MR2호기</t>
  </si>
  <si>
    <t>FD302020MR2</t>
  </si>
  <si>
    <t>BOPOS필름 20 내면 MR2호기</t>
  </si>
  <si>
    <t>라미용</t>
  </si>
  <si>
    <t>MATT-라미용</t>
  </si>
  <si>
    <t>Group A</t>
  </si>
  <si>
    <t>FD534018MR2</t>
  </si>
  <si>
    <t>MATT라미용필름 18 양면 MR2호기</t>
  </si>
  <si>
    <t>OPP-라미용</t>
  </si>
  <si>
    <t>FE074015MR2</t>
  </si>
  <si>
    <t>OPP라미용필름 15 양면 MR2호기</t>
  </si>
  <si>
    <t>FE072015MR2</t>
  </si>
  <si>
    <t>OPP라미용필름 15 내면 MR2호기</t>
  </si>
  <si>
    <t>FD534015MR2</t>
  </si>
  <si>
    <t>MATT라미용필름 15 양면 MR2호기</t>
  </si>
  <si>
    <t>F10-MR01-EQUIP</t>
  </si>
  <si>
    <t>FD012020MR1</t>
  </si>
  <si>
    <t>OPP인쇄용필름 20 내면 MR1호기</t>
  </si>
  <si>
    <t>HRP</t>
  </si>
  <si>
    <t>HRP-인쇄용</t>
  </si>
  <si>
    <t>FY602020MR1</t>
  </si>
  <si>
    <t>HRP인쇄용 20-내면 MR1호기</t>
  </si>
  <si>
    <t>이형용</t>
  </si>
  <si>
    <t>OPP-이형용</t>
  </si>
  <si>
    <t>FD091020MR1</t>
  </si>
  <si>
    <t>OPP이형용필름 20 무처리 MR1호기</t>
  </si>
  <si>
    <t>FE534015MR2</t>
  </si>
  <si>
    <t>WP</t>
  </si>
  <si>
    <t>WP--</t>
  </si>
  <si>
    <t>FD504030MR1</t>
  </si>
  <si>
    <t>WP필름 30 양면 MR1호기</t>
  </si>
  <si>
    <t>FD074012MR2</t>
  </si>
  <si>
    <t>OPP라미용필름 12 양면 MR2호기</t>
  </si>
  <si>
    <t>FD014020MR1</t>
  </si>
  <si>
    <t>OPP인쇄용필름 20 양면 MR1호기</t>
  </si>
  <si>
    <t>행 레이블</t>
  </si>
  <si>
    <t>총합계</t>
  </si>
  <si>
    <t>합계 : 생산량(kg)</t>
  </si>
  <si>
    <t>합계 : 불량량(kg)</t>
  </si>
  <si>
    <t>전체</t>
    <phoneticPr fontId="2" type="noConversion"/>
  </si>
  <si>
    <t>Product A</t>
    <phoneticPr fontId="2" type="noConversion"/>
  </si>
  <si>
    <t>Product C</t>
    <phoneticPr fontId="2" type="noConversion"/>
  </si>
  <si>
    <t>투입량 (Data)</t>
    <phoneticPr fontId="2" type="noConversion"/>
  </si>
  <si>
    <t>투입량 (Pivot)</t>
    <phoneticPr fontId="2" type="noConversion"/>
  </si>
  <si>
    <t>투입량 차이</t>
    <phoneticPr fontId="2" type="noConversion"/>
  </si>
  <si>
    <t>양품량 (Data)</t>
    <phoneticPr fontId="2" type="noConversion"/>
  </si>
  <si>
    <t>양품량 (Pivot)</t>
    <phoneticPr fontId="2" type="noConversion"/>
  </si>
  <si>
    <t>양품량 차이</t>
    <phoneticPr fontId="2" type="noConversion"/>
  </si>
  <si>
    <t>불량량 (Data)</t>
    <phoneticPr fontId="2" type="noConversion"/>
  </si>
  <si>
    <t>불량량 (Pivot)</t>
    <phoneticPr fontId="2" type="noConversion"/>
  </si>
  <si>
    <t>불량량 차이</t>
    <phoneticPr fontId="2" type="noConversion"/>
  </si>
  <si>
    <t>투입량 (Target)</t>
    <phoneticPr fontId="2" type="noConversion"/>
  </si>
  <si>
    <t>양품량 (Target)</t>
    <phoneticPr fontId="2" type="noConversion"/>
  </si>
  <si>
    <t>불량량(Target)</t>
    <phoneticPr fontId="2" type="noConversion"/>
  </si>
  <si>
    <t>X(i)</t>
    <phoneticPr fontId="2" type="noConversion"/>
  </si>
  <si>
    <t>OEE</t>
    <phoneticPr fontId="2" type="noConversion"/>
  </si>
  <si>
    <t>A</t>
    <phoneticPr fontId="2" type="noConversion"/>
  </si>
  <si>
    <t>P</t>
    <phoneticPr fontId="2" type="noConversion"/>
  </si>
  <si>
    <t>Q</t>
    <phoneticPr fontId="2" type="noConversion"/>
  </si>
  <si>
    <t>OEE(A*P&amp;Q)</t>
    <phoneticPr fontId="2" type="noConversion"/>
  </si>
  <si>
    <t>R_act</t>
    <phoneticPr fontId="2" type="noConversion"/>
  </si>
  <si>
    <t>R_th</t>
    <phoneticPr fontId="2" type="noConversion"/>
  </si>
  <si>
    <t>R_act / R_th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</si>
</sst>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-* #,##0_-;\-* #,##0_-;_-* &quot;-&quot;_-;_-@_-"/>
    <numFmt numFmtId="177" formatCode="#,##0.000_ ;[Red]\-#,##0.000\ "/>
  </numFmts>
  <fonts count="7" x14ac:knownFonts="1">
    <font>
      <sz val="11"/>
      <color theme="1"/>
      <name val="ＭＳ Ｐゴシック"/>
      <family val="2"/>
      <charset val="129"/>
      <scheme val="minor"/>
    </font>
    <font>
      <sz val="11"/>
      <color theme="1"/>
      <name val="ＭＳ Ｐゴシック"/>
      <family val="2"/>
      <charset val="129"/>
      <scheme val="minor"/>
    </font>
    <font>
      <sz val="8"/>
      <name val="ＭＳ Ｐゴシック"/>
      <family val="2"/>
      <charset val="129"/>
      <scheme val="minor"/>
    </font>
    <font>
      <sz val="9"/>
      <color theme="1"/>
      <name val="ＭＳ Ｐゴシック"/>
      <family val="2"/>
      <charset val="129"/>
      <scheme val="minor"/>
    </font>
    <font>
      <sz val="9"/>
      <color theme="1"/>
      <name val="ＭＳ Ｐゴシック"/>
      <family val="3"/>
      <charset val="129"/>
      <scheme val="minor"/>
    </font>
    <font>
      <u/>
      <sz val="11"/>
      <color theme="10"/>
      <name val="ＭＳ Ｐゴシック"/>
      <family val="2"/>
      <charset val="129"/>
      <scheme val="minor"/>
    </font>
    <font>
      <u/>
      <sz val="11"/>
      <color theme="11"/>
      <name val="ＭＳ Ｐゴシック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4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/>
    <xf numFmtId="0" fontId="4" fillId="0" borderId="0" xfId="0" applyFon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177" fontId="0" fillId="0" borderId="0" xfId="1" applyNumberFormat="1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24">
    <cellStyle name="Comma [0]" xfId="1" builtinId="6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pivotCacheDefinition" Target="pivotCache/pivotCacheDefinition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ae-Ho Bae" refreshedDate="41796.946084953706" createdVersion="5" refreshedVersion="5" minRefreshableVersion="3" recordCount="63">
  <cacheSource type="worksheet">
    <worksheetSource ref="A1:O64" sheet="RawData"/>
  </cacheSource>
  <cacheFields count="15">
    <cacheField name="제품군" numFmtId="0">
      <sharedItems count="3">
        <s v="Group B"/>
        <s v="Group C"/>
        <s v="Group A"/>
      </sharedItems>
    </cacheField>
    <cacheField name="재질" numFmtId="0">
      <sharedItems/>
    </cacheField>
    <cacheField name="Item_Type" numFmtId="0">
      <sharedItems/>
    </cacheField>
    <cacheField name="재질+유형" numFmtId="0">
      <sharedItems/>
    </cacheField>
    <cacheField name="Resource" numFmtId="0">
      <sharedItems/>
    </cacheField>
    <cacheField name="Batch_No" numFmtId="0">
      <sharedItems containsSemiMixedTypes="0" containsString="0" containsNumber="1" containsInteger="1" minValue="50588" maxValue="51826"/>
    </cacheField>
    <cacheField name="제품코드" numFmtId="0">
      <sharedItems/>
    </cacheField>
    <cacheField name="제품명" numFmtId="0">
      <sharedItems/>
    </cacheField>
    <cacheField name="투입양(kg)" numFmtId="0">
      <sharedItems containsSemiMixedTypes="0" containsString="0" containsNumber="1" minValue="1509.44004" maxValue="73703.358189999999"/>
    </cacheField>
    <cacheField name="생산량(kg)" numFmtId="0">
      <sharedItems containsSemiMixedTypes="0" containsString="0" containsNumber="1" minValue="2041.2" maxValue="73893.600000000006"/>
    </cacheField>
    <cacheField name="불량량(kg)" numFmtId="0">
      <sharedItems containsSemiMixedTypes="0" containsString="0" containsNumber="1" minValue="0" maxValue="5359.6620009999997"/>
    </cacheField>
    <cacheField name="작업시간" numFmtId="0">
      <sharedItems containsSemiMixedTypes="0" containsString="0" containsNumber="1" containsInteger="1" minValue="100" maxValue="4767"/>
    </cacheField>
    <cacheField name="비가동시간" numFmtId="0">
      <sharedItems containsSemiMixedTypes="0" containsString="0" containsNumber="1" containsInteger="1" minValue="0" maxValue="768"/>
    </cacheField>
    <cacheField name="ActualCT" numFmtId="0">
      <sharedItems containsSemiMixedTypes="0" containsString="0" containsNumber="1" minValue="3.3295021000000001E-2" maxValue="6.9978849999999995E-2"/>
    </cacheField>
    <cacheField name="Speed" numFmtId="0">
      <sharedItems containsSemiMixedTypes="0" containsString="0" containsNumber="1" minValue="14.290031949999999" maxValue="30.03452048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3">
  <r>
    <x v="0"/>
    <s v="OPP"/>
    <s v="인쇄용"/>
    <s v="OPP-인쇄용"/>
    <s v="F10-MR02-EQUIP"/>
    <n v="51249"/>
    <s v="FE012025MR2"/>
    <s v="OPP인쇄용필름 25 내면 MR2호기"/>
    <n v="9430.83"/>
    <n v="7938.0079379999997"/>
    <n v="1492.8314929999999"/>
    <n v="314"/>
    <n v="109"/>
    <n v="3.3295021000000001E-2"/>
    <n v="30.034520480000001"/>
  </r>
  <r>
    <x v="1"/>
    <s v="OPP"/>
    <s v="테이프용"/>
    <s v="OPP-테이프용"/>
    <s v="F10-MR02-EQUIP"/>
    <n v="51322"/>
    <s v="FD064040MR2"/>
    <s v="OPP테이프용필름 40 양면 MR2호기"/>
    <n v="26112.581310000001"/>
    <n v="35402.626579999996"/>
    <n v="762.05287710000005"/>
    <n v="1280"/>
    <n v="28"/>
    <n v="3.5393649999999999E-2"/>
    <n v="28.253655819999999"/>
  </r>
  <r>
    <x v="1"/>
    <s v="OPP"/>
    <s v="섬유용"/>
    <s v="OPP-섬유용"/>
    <s v="F10-MR02-EQUIP"/>
    <n v="51825"/>
    <s v="FD082040MR2"/>
    <s v="OPP섬유용필름 40 내면 MR2호기"/>
    <n v="14240.5672"/>
    <n v="17344.91101"/>
    <n v="137.16087780000001"/>
    <n v="628"/>
    <n v="5"/>
    <n v="3.5922516000000002E-2"/>
    <n v="27.837694079999999"/>
  </r>
  <r>
    <x v="1"/>
    <s v="OPP"/>
    <s v="섬유용"/>
    <s v="OPP-섬유용"/>
    <s v="F10-MR02-EQUIP"/>
    <n v="51824"/>
    <s v="FD082030MR2"/>
    <s v="OPP섬유용필름 30 내면 MR2호기"/>
    <n v="13070.39328"/>
    <n v="15616.8"/>
    <n v="322.70400000000001"/>
    <n v="575"/>
    <n v="12"/>
    <n v="3.6073895000000002E-2"/>
    <n v="27.720876520000001"/>
  </r>
  <r>
    <x v="0"/>
    <s v="OPP"/>
    <s v="인쇄용"/>
    <s v="OPP-인쇄용"/>
    <s v="F10-MR02-EQUIP"/>
    <n v="51177"/>
    <s v="FD012020MR2"/>
    <s v="OPP인쇄용필름 20 내면 MR2호기"/>
    <n v="24576.680339999999"/>
    <n v="27486"/>
    <n v="2669.4360000000001"/>
    <n v="1088"/>
    <n v="107"/>
    <n v="3.6079729999999997E-2"/>
    <n v="27.71639338"/>
  </r>
  <r>
    <x v="1"/>
    <s v="OPP"/>
    <s v="섬유용"/>
    <s v="OPP-섬유용"/>
    <s v="F10-MR02-EQUIP"/>
    <n v="51053"/>
    <s v="FD082040MR2"/>
    <s v="OPP섬유용필름 40 내면 MR2호기"/>
    <n v="18214.413"/>
    <n v="22226.542249999999"/>
    <n v="133.92085710000001"/>
    <n v="807"/>
    <n v="5"/>
    <n v="3.6090486999999997E-2"/>
    <n v="27.708132719999998"/>
  </r>
  <r>
    <x v="1"/>
    <s v="OPP"/>
    <s v="섬유용"/>
    <s v="OPP-섬유용"/>
    <s v="F10-MR02-EQUIP"/>
    <n v="50929"/>
    <s v="FD082030MR2"/>
    <s v="OPP섬유용필름 30 내면 MR2호기"/>
    <n v="10822.046899999999"/>
    <n v="10222.200000000001"/>
    <n v="270.54000000000002"/>
    <n v="379"/>
    <n v="10"/>
    <n v="3.6120212999999998E-2"/>
    <n v="27.68532982"/>
  </r>
  <r>
    <x v="1"/>
    <s v="OPP"/>
    <s v="증착용"/>
    <s v="OPP-증착용"/>
    <s v="F10-MR02-EQUIP"/>
    <n v="51230"/>
    <s v="FD042030MR2"/>
    <s v="OPP NP증착용필름 30 내면 MR2호기"/>
    <n v="9949.0280000000002"/>
    <n v="10206.06532"/>
    <n v="242.029549"/>
    <n v="378"/>
    <n v="9"/>
    <n v="3.6178845000000001E-2"/>
    <n v="27.64046261"/>
  </r>
  <r>
    <x v="1"/>
    <s v="OPP"/>
    <s v="증착용"/>
    <s v="OPP-증착용"/>
    <s v="F10-MR02-EQUIP"/>
    <n v="51229"/>
    <s v="FD032030MR2"/>
    <s v="OPP증착용필름 30 내면 MR2호기"/>
    <n v="24168.600139999999"/>
    <n v="30553.395540000001"/>
    <n v="275.40176259999998"/>
    <n v="1119"/>
    <n v="10"/>
    <n v="3.6297231999999999E-2"/>
    <n v="27.550310369999998"/>
  </r>
  <r>
    <x v="1"/>
    <s v="OPP"/>
    <s v="증착용"/>
    <s v="OPP-증착용"/>
    <s v="F10-MR02-EQUIP"/>
    <n v="51231"/>
    <s v="FD042035MR2"/>
    <s v="OPP NP증착용필름 35 내면 MR2호기"/>
    <n v="6749.6198700000004"/>
    <n v="10017.01002"/>
    <n v="109.62010960000001"/>
    <n v="368"/>
    <n v="4"/>
    <n v="3.6339827999999998E-2"/>
    <n v="27.51801665"/>
  </r>
  <r>
    <x v="1"/>
    <s v="OPP"/>
    <s v="섬유용"/>
    <s v="OPP-섬유용"/>
    <s v="F10-MR02-EQUIP"/>
    <n v="51823"/>
    <s v="FD082030MR2"/>
    <s v="OPP섬유용필름 30 내면 MR2호기"/>
    <n v="29091.2958"/>
    <n v="35121.599999999999"/>
    <n v="355.59"/>
    <n v="1294"/>
    <n v="13"/>
    <n v="3.6474140000000002E-2"/>
    <n v="27.416684700000001"/>
  </r>
  <r>
    <x v="1"/>
    <s v="OPP"/>
    <s v="섬유용"/>
    <s v="OPP-섬유용"/>
    <s v="F10-MR02-EQUIP"/>
    <n v="51234"/>
    <s v="FD082040MR2"/>
    <s v="OPP섬유용필름 40 내면 MR2호기"/>
    <n v="12390.825500000001"/>
    <n v="16394.504919999999"/>
    <n v="27.216174179999999"/>
    <n v="599"/>
    <n v="1"/>
    <n v="3.6476079000000002E-2"/>
    <n v="27.415227210000001"/>
  </r>
  <r>
    <x v="1"/>
    <s v="OPP"/>
    <s v="섬유용"/>
    <s v="OPP-섬유용"/>
    <s v="F10-MR02-EQUIP"/>
    <n v="51233"/>
    <s v="FD082030MR2"/>
    <s v="OPP섬유용필름 30 내면 MR2호기"/>
    <n v="12804.97896"/>
    <n v="15033.6"/>
    <n v="582.22799999999995"/>
    <n v="570"/>
    <n v="22"/>
    <n v="3.6501427000000003E-2"/>
    <n v="27.396189469999999"/>
  </r>
  <r>
    <x v="1"/>
    <s v="OPP"/>
    <s v="섬유용"/>
    <s v="OPP-섬유용"/>
    <s v="F10-MR02-EQUIP"/>
    <n v="50928"/>
    <s v="FD082030MR2"/>
    <s v="OPP섬유용필름 30 내면 MR2호기"/>
    <n v="31626.292099999999"/>
    <n v="35121.599999999999"/>
    <n v="378.75599999999997"/>
    <n v="1296"/>
    <n v="14"/>
    <n v="3.6506676000000002E-2"/>
    <n v="27.392250000000001"/>
  </r>
  <r>
    <x v="1"/>
    <s v="OPP"/>
    <s v="섬유용"/>
    <s v="OPP-섬유용"/>
    <s v="F10-MR02-EQUIP"/>
    <n v="51245"/>
    <s v="FE082040MR2"/>
    <s v="OPP섬유용필름 40 내면 MR2호기"/>
    <n v="2469.8519999999999"/>
    <n v="2721.6174179999998"/>
    <n v="0"/>
    <n v="100"/>
    <n v="0"/>
    <n v="3.6742856999999997E-2"/>
    <n v="27.216174179999999"/>
  </r>
  <r>
    <x v="1"/>
    <s v="OPP"/>
    <s v="섬유용"/>
    <s v="OPP-섬유용"/>
    <s v="F10-MR02-EQUIP"/>
    <n v="51244"/>
    <s v="FE082030MR2"/>
    <s v="OPP섬유용필름 30 내면 MR2호기"/>
    <n v="5021.3519999999999"/>
    <n v="6123.6"/>
    <n v="0"/>
    <n v="225"/>
    <n v="0"/>
    <n v="3.6743091999999998E-2"/>
    <n v="27.216000000000001"/>
  </r>
  <r>
    <x v="0"/>
    <s v="OPP"/>
    <s v="인쇄용"/>
    <s v="OPP-인쇄용"/>
    <s v="F10-MR02-EQUIP"/>
    <n v="51094"/>
    <s v="FD012020MR2"/>
    <s v="OPP인쇄용필름 20 내면 MR2호기"/>
    <n v="57627.900399999999"/>
    <n v="53114.400000000001"/>
    <n v="1643.76"/>
    <n v="2042"/>
    <n v="92"/>
    <n v="3.7291246E-2"/>
    <n v="26.815945150000001"/>
  </r>
  <r>
    <x v="1"/>
    <s v="OPP"/>
    <s v="증착용"/>
    <s v="OPP-증착용"/>
    <s v="F10-MR02-EQUIP"/>
    <n v="51232"/>
    <s v="FD042035MR2"/>
    <s v="OPP NP증착용필름 35 내면 MR2호기"/>
    <n v="6914.1200099999996"/>
    <n v="7144.207144"/>
    <n v="52.920052920000003"/>
    <n v="269"/>
    <n v="2"/>
    <n v="3.7376024000000001E-2"/>
    <n v="26.755119690000001"/>
  </r>
  <r>
    <x v="0"/>
    <s v="OPP"/>
    <s v="인쇄용"/>
    <s v="OPP-인쇄용"/>
    <s v="F10-MR02-EQUIP"/>
    <n v="50927"/>
    <s v="FD012020MR2"/>
    <s v="OPP인쇄용필름 20 내면 MR2호기"/>
    <n v="22724.58539"/>
    <n v="14904"/>
    <n v="958.06799999999998"/>
    <n v="604"/>
    <n v="75"/>
    <n v="3.8078263000000001E-2"/>
    <n v="26.261701989999999"/>
  </r>
  <r>
    <x v="0"/>
    <s v="OPP"/>
    <s v="인쇄용"/>
    <s v="OPP-인쇄용"/>
    <s v="F10-MR02-EQUIP"/>
    <n v="51462"/>
    <s v="FD012020MR2"/>
    <s v="OPP인쇄용필름 20 내면 MR2호기"/>
    <n v="39593.092669999998"/>
    <n v="49118.400000000001"/>
    <n v="586.00800000000004"/>
    <n v="1930"/>
    <n v="25"/>
    <n v="3.8829554000000002E-2"/>
    <n v="25.75357928"/>
  </r>
  <r>
    <x v="0"/>
    <s v="OPP"/>
    <s v="인쇄용"/>
    <s v="OPP-인쇄용"/>
    <s v="F10-MR02-EQUIP"/>
    <n v="51228"/>
    <s v="FD012020MR2"/>
    <s v="OPP인쇄용필름 20 내면 MR2호기"/>
    <n v="7822.9487600000002"/>
    <n v="10800"/>
    <n v="25.704000000000001"/>
    <n v="421"/>
    <n v="1"/>
    <n v="3.8888925999999997E-2"/>
    <n v="25.714261279999999"/>
  </r>
  <r>
    <x v="1"/>
    <s v="OPP"/>
    <s v="증착용"/>
    <s v="OPP-증착용"/>
    <s v="F10-MR02-EQUIP"/>
    <n v="51242"/>
    <s v="FE034020MR2"/>
    <s v="OPP증착용필름 20 양면 MR2호기"/>
    <n v="1509.44004"/>
    <n v="3175.186029"/>
    <n v="462.23796620000002"/>
    <n v="142"/>
    <n v="106"/>
    <n v="3.9038615999999998E-2"/>
    <n v="25.615661939999999"/>
  </r>
  <r>
    <x v="0"/>
    <s v="OPP"/>
    <s v="인쇄용"/>
    <s v="OPP-인쇄용"/>
    <s v="F10-MR02-EQUIP"/>
    <n v="51239"/>
    <s v="FE012020MR2"/>
    <s v="OPP인쇄용필름 20 내면 MR2호기"/>
    <n v="4401"/>
    <n v="5400"/>
    <n v="0"/>
    <n v="212"/>
    <n v="0"/>
    <n v="3.9259258999999998E-2"/>
    <n v="25.471698109999998"/>
  </r>
  <r>
    <x v="0"/>
    <s v="OPP"/>
    <s v="인쇄용"/>
    <s v="OPP-인쇄용"/>
    <s v="F10-MR02-EQUIP"/>
    <n v="51033"/>
    <s v="FD012020MR2"/>
    <s v="OPP인쇄용필름 20 내면 MR2호기"/>
    <n v="8822.7727200000008"/>
    <n v="10800"/>
    <n v="25.488"/>
    <n v="427"/>
    <n v="1"/>
    <n v="3.9443948999999999E-2"/>
    <n v="25.352430909999999"/>
  </r>
  <r>
    <x v="0"/>
    <s v="OPP"/>
    <s v="인쇄용"/>
    <s v="OPP-인쇄용"/>
    <s v="F10-MR02-EQUIP"/>
    <n v="51494"/>
    <s v="FE012020MR2"/>
    <s v="OPP인쇄용필름 20 내면 MR2호기"/>
    <n v="4401"/>
    <n v="5400"/>
    <n v="0"/>
    <n v="214"/>
    <n v="0"/>
    <n v="3.9629629999999999E-2"/>
    <n v="25.233644859999998"/>
  </r>
  <r>
    <x v="0"/>
    <s v="OPP"/>
    <s v="인쇄용"/>
    <s v="OPP-인쇄용"/>
    <s v="F10-MR02-EQUIP"/>
    <n v="50588"/>
    <s v="FD012020MR2"/>
    <s v="OPP인쇄용필름 20 내면 MR2호기"/>
    <n v="60557.458939999997"/>
    <n v="48600"/>
    <n v="360.072"/>
    <n v="1944"/>
    <n v="14"/>
    <n v="3.9705824000000001E-2"/>
    <n v="25.18522222"/>
  </r>
  <r>
    <x v="0"/>
    <s v="OPP"/>
    <s v="인쇄용"/>
    <s v="OPP-인쇄용"/>
    <s v="F10-MR02-EQUIP"/>
    <n v="51241"/>
    <s v="FE012020MR2"/>
    <s v="OPP인쇄용필름 20 내면 MR2호기"/>
    <n v="3674.2359999999999"/>
    <n v="4514.3999999999996"/>
    <n v="0"/>
    <n v="180"/>
    <n v="0"/>
    <n v="3.9872407999999998E-2"/>
    <n v="25.08"/>
  </r>
  <r>
    <x v="0"/>
    <s v="BOPOS"/>
    <s v="-"/>
    <s v="BOPOS--"/>
    <s v="F10-MR02-EQUIP"/>
    <n v="51466"/>
    <s v="FD302025MR2"/>
    <s v="BOPOS필름 25 내면 MR2호기"/>
    <n v="9733.7707100000007"/>
    <n v="10206"/>
    <n v="894.24"/>
    <n v="458"/>
    <n v="40"/>
    <n v="4.1260368999999998E-2"/>
    <n v="24.236331880000002"/>
  </r>
  <r>
    <x v="1"/>
    <s v="OPP"/>
    <s v="증착용"/>
    <s v="OPP-증착용"/>
    <s v="F10-MR02-EQUIP"/>
    <n v="51243"/>
    <s v="FE042020MR2"/>
    <s v="OPP NP증착용필름 20 내면 MR2호기"/>
    <n v="31231.279979999999"/>
    <n v="31233.46257"/>
    <n v="3397.6650500000001"/>
    <n v="1444"/>
    <n v="209"/>
    <n v="4.1696591999999998E-2"/>
    <n v="23.982775360000002"/>
  </r>
  <r>
    <x v="0"/>
    <s v="OPP"/>
    <s v="인쇄용"/>
    <s v="OPP-인쇄용"/>
    <s v="F10-MR02-EQUIP"/>
    <n v="51464"/>
    <s v="FD122020MR2"/>
    <s v="OPP인쇄용(S)필름 20 내면 MR2호기"/>
    <n v="12496.415499999999"/>
    <n v="12463.14516"/>
    <n v="1155.054918"/>
    <n v="575"/>
    <n v="54"/>
    <n v="4.2222906999999997E-2"/>
    <n v="23.683826230000001"/>
  </r>
  <r>
    <x v="0"/>
    <s v="OPP"/>
    <s v="인쇄용"/>
    <s v="OPP-인쇄용"/>
    <s v="F10-MR02-EQUIP"/>
    <n v="51238"/>
    <s v="FE012018MR2"/>
    <s v="OPP인쇄용필름 18 내면 MR2호기"/>
    <n v="10363.29638"/>
    <n v="11178"/>
    <n v="141.1344"/>
    <n v="483"/>
    <n v="0"/>
    <n v="4.2671107E-2"/>
    <n v="23.435060880000002"/>
  </r>
  <r>
    <x v="0"/>
    <s v="OPP"/>
    <s v="인쇄용"/>
    <s v="OPP-인쇄용"/>
    <s v="F10-MR02-EQUIP"/>
    <n v="50598"/>
    <s v="FE012018MR2"/>
    <s v="OPP인쇄용필름 18 내면 MR2호기"/>
    <n v="17492.468430000001"/>
    <n v="22044.960009999999"/>
    <n v="161.7408001"/>
    <n v="953"/>
    <n v="7"/>
    <n v="4.2914975000000001E-2"/>
    <n v="23.301889620000001"/>
  </r>
  <r>
    <x v="0"/>
    <s v="MATT"/>
    <s v="-"/>
    <s v="MATT--"/>
    <s v="F10-MR02-EQUIP"/>
    <n v="51235"/>
    <s v="FD522020MR2"/>
    <s v="MATT필름 20 내면 MR2호기"/>
    <n v="12171.473309999999"/>
    <n v="14428.736510000001"/>
    <n v="444.41804459999997"/>
    <n v="645"/>
    <n v="35"/>
    <n v="4.3366725000000002E-2"/>
    <n v="23.05915435"/>
  </r>
  <r>
    <x v="0"/>
    <s v="MATT"/>
    <s v="-"/>
    <s v="MATT--"/>
    <s v="F10-MR02-EQUIP"/>
    <n v="51098"/>
    <s v="FD541025MR2"/>
    <s v="SMATT필름 25 무처리 MR2호기"/>
    <n v="25468.442889999998"/>
    <n v="34870.534870000003"/>
    <n v="809.19080919999999"/>
    <n v="1560"/>
    <n v="36"/>
    <n v="4.3722309000000001E-2"/>
    <n v="22.871619030000002"/>
  </r>
  <r>
    <x v="0"/>
    <s v="OPP"/>
    <s v="인쇄용"/>
    <s v="OPP-인쇄용"/>
    <s v="F10-MR02-EQUIP"/>
    <n v="51469"/>
    <s v="FE012018MR2"/>
    <s v="OPP인쇄용필름 18 내면 MR2호기"/>
    <n v="15956.94865"/>
    <n v="18293.040010000001"/>
    <n v="155.81160009999999"/>
    <n v="808"/>
    <n v="7"/>
    <n v="4.3796764000000002E-2"/>
    <n v="22.832737139999999"/>
  </r>
  <r>
    <x v="0"/>
    <s v="BOPOS"/>
    <s v="-"/>
    <s v="BOPOS--"/>
    <s v="F10-MR02-EQUIP"/>
    <n v="51467"/>
    <s v="FD303025MR2"/>
    <s v="BOPOS필름 25 외면 MR2호기"/>
    <n v="4722.1400899999999"/>
    <n v="5103"/>
    <n v="22.14"/>
    <n v="229"/>
    <n v="1"/>
    <n v="4.4681706000000002E-2"/>
    <n v="22.380524019999999"/>
  </r>
  <r>
    <x v="1"/>
    <s v="OPP"/>
    <s v="증착용"/>
    <s v="OPP-증착용"/>
    <s v="F10-MR02-EQUIP"/>
    <n v="50829"/>
    <s v="FD042018MR2"/>
    <s v="OPP NP증착용필름 18 내면 MR2호기"/>
    <n v="2361.96"/>
    <n v="2361.9521580000001"/>
    <n v="0"/>
    <n v="106"/>
    <n v="0"/>
    <n v="4.4878132000000001E-2"/>
    <n v="22.282567530000001"/>
  </r>
  <r>
    <x v="0"/>
    <s v="OPP"/>
    <s v="인쇄용"/>
    <s v="OPP-인쇄용"/>
    <s v="F10-MR02-EQUIP"/>
    <n v="51817"/>
    <s v="FD012020MR2"/>
    <s v="OPP인쇄용필름 20 내면 MR2호기"/>
    <n v="29576.4804"/>
    <n v="35164.800000000003"/>
    <n v="1125.3599999999999"/>
    <n v="1630"/>
    <n v="52"/>
    <n v="4.4915757000000001E-2"/>
    <n v="22.263901839999999"/>
  </r>
  <r>
    <x v="0"/>
    <s v="MATT"/>
    <s v="-"/>
    <s v="MATT--"/>
    <s v="F10-MR02-EQUIP"/>
    <n v="51097"/>
    <s v="FD522030MR2"/>
    <s v="MATT필름 30 내면 MR2호기"/>
    <n v="11120.61123"/>
    <n v="11664.07465"/>
    <n v="447.2848626"/>
    <n v="545"/>
    <n v="21"/>
    <n v="4.4999076999999998E-2"/>
    <n v="22.222677999999998"/>
  </r>
  <r>
    <x v="0"/>
    <s v="MATT"/>
    <s v="-"/>
    <s v="MATT--"/>
    <s v="F10-MR02-EQUIP"/>
    <n v="51099"/>
    <s v="FD551020MR2"/>
    <s v="SILKY MATT필름 20 무처리 MR2호기"/>
    <n v="12883.175670000001"/>
    <n v="14504.33618"/>
    <n v="843.90828680000004"/>
    <n v="691"/>
    <n v="70"/>
    <n v="4.5021435999999998E-2"/>
    <n v="22.211641780000001"/>
  </r>
  <r>
    <x v="0"/>
    <s v="BOPOS"/>
    <s v="-"/>
    <s v="BOPOS--"/>
    <s v="F10-MR02-EQUIP"/>
    <n v="51472"/>
    <s v="FD302020MR2"/>
    <s v="BOPOS필름 20 내면 MR2호기"/>
    <n v="24259.82402"/>
    <n v="20962.8"/>
    <n v="3297.0239999999999"/>
    <n v="1186"/>
    <n v="329"/>
    <n v="4.8887411999999998E-2"/>
    <n v="20.455163580000001"/>
  </r>
  <r>
    <x v="2"/>
    <s v="MATT"/>
    <s v="라미용"/>
    <s v="MATT-라미용"/>
    <s v="F10-MR02-EQUIP"/>
    <n v="51237"/>
    <s v="FD534018MR2"/>
    <s v="MATT라미용필름 18 양면 MR2호기"/>
    <n v="14177.49015"/>
    <n v="15036.790080000001"/>
    <n v="919.50894719999997"/>
    <n v="784"/>
    <n v="48"/>
    <n v="4.9134201000000002E-2"/>
    <n v="20.352422229999998"/>
  </r>
  <r>
    <x v="2"/>
    <s v="OPP"/>
    <s v="라미용"/>
    <s v="OPP-라미용"/>
    <s v="F10-MR02-EQUIP"/>
    <n v="51496"/>
    <s v="FE074015MR2"/>
    <s v="OPP라미용필름 15 양면 MR2호기"/>
    <n v="11608.6608"/>
    <n v="11259"/>
    <n v="858.60000019999995"/>
    <n v="650"/>
    <n v="95"/>
    <n v="5.3640985000000002E-2"/>
    <n v="18.642461539999999"/>
  </r>
  <r>
    <x v="0"/>
    <s v="BOPOS"/>
    <s v="-"/>
    <s v="BOPOS--"/>
    <s v="F10-MR02-EQUIP"/>
    <n v="51826"/>
    <s v="FD302020MR2"/>
    <s v="BOPOS필름 20 내면 MR2호기"/>
    <n v="7246.8"/>
    <n v="6858"/>
    <n v="388.8"/>
    <n v="411"/>
    <n v="23"/>
    <n v="5.6714687999999999E-2"/>
    <n v="17.632116790000001"/>
  </r>
  <r>
    <x v="2"/>
    <s v="OPP"/>
    <s v="라미용"/>
    <s v="OPP-라미용"/>
    <s v="F10-MR02-EQUIP"/>
    <n v="51495"/>
    <s v="FE072015MR2"/>
    <s v="OPP라미용필름 15 내면 MR2호기"/>
    <n v="1988.68154"/>
    <n v="2041.2"/>
    <n v="34.66800001"/>
    <n v="119"/>
    <n v="2"/>
    <n v="5.7325418000000003E-2"/>
    <n v="17.444268910000002"/>
  </r>
  <r>
    <x v="2"/>
    <s v="MATT"/>
    <s v="라미용"/>
    <s v="MATT-라미용"/>
    <s v="F10-MR02-EQUIP"/>
    <n v="51236"/>
    <s v="FD534015MR2"/>
    <s v="MATT라미용필름 15 양면 MR2호기"/>
    <n v="10703.287469999999"/>
    <n v="11485.8"/>
    <n v="807.48900019999996"/>
    <n v="719"/>
    <n v="91"/>
    <n v="5.8487195999999998E-2"/>
    <n v="17.09775939"/>
  </r>
  <r>
    <x v="2"/>
    <s v="OPP"/>
    <s v="인쇄용"/>
    <s v="OPP-인쇄용"/>
    <s v="F10-MR01-EQUIP"/>
    <n v="51093"/>
    <s v="FD012020MR1"/>
    <s v="OPP인쇄용필름 20 내면 MR1호기"/>
    <n v="41877.102460000002"/>
    <n v="51999.750010000003"/>
    <n v="5359.6620009999997"/>
    <n v="3390"/>
    <n v="768"/>
    <n v="5.9101024000000002E-2"/>
    <n v="16.92018053"/>
  </r>
  <r>
    <x v="2"/>
    <s v="HRP"/>
    <s v="인쇄용"/>
    <s v="HRP-인쇄용"/>
    <s v="F10-MR01-EQUIP"/>
    <n v="51070"/>
    <s v="FY602020MR1"/>
    <s v="HRP인쇄용 20-내면 MR1호기"/>
    <n v="20893.11537"/>
    <n v="21544.38"/>
    <n v="768.73500000000001"/>
    <n v="1393"/>
    <n v="15"/>
    <n v="6.2429652000000002E-2"/>
    <n v="16.018029429999999"/>
  </r>
  <r>
    <x v="2"/>
    <s v="OPP"/>
    <s v="이형용"/>
    <s v="OPP-이형용"/>
    <s v="F10-MR01-EQUIP"/>
    <n v="50931"/>
    <s v="FD091020MR1"/>
    <s v="OPP이형용필름 20 무처리 MR1호기"/>
    <n v="9942.4838600000003"/>
    <n v="10098"/>
    <n v="310.86"/>
    <n v="651"/>
    <n v="20"/>
    <n v="6.2542871999999999E-2"/>
    <n v="15.98903226"/>
  </r>
  <r>
    <x v="2"/>
    <s v="OPP"/>
    <s v="인쇄용"/>
    <s v="OPP-인쇄용"/>
    <s v="F10-MR01-EQUIP"/>
    <n v="51092"/>
    <s v="FD012020MR1"/>
    <s v="OPP인쇄용필름 20 내면 MR1호기"/>
    <n v="12198.11802"/>
    <n v="37912.050000000003"/>
    <n v="1395.999"/>
    <n v="2479"/>
    <n v="93"/>
    <n v="6.3065964000000002E-2"/>
    <n v="15.85641347"/>
  </r>
  <r>
    <x v="2"/>
    <s v="HRP"/>
    <s v="인쇄용"/>
    <s v="HRP-인쇄용"/>
    <s v="F10-MR01-EQUIP"/>
    <n v="50934"/>
    <s v="FY602020MR1"/>
    <s v="HRP인쇄용 20-내면 MR1호기"/>
    <n v="66468.326180000004"/>
    <n v="64988.55"/>
    <n v="1259.7750000000001"/>
    <n v="4184"/>
    <n v="84"/>
    <n v="6.3156314000000005E-2"/>
    <n v="15.833729679999999"/>
  </r>
  <r>
    <x v="2"/>
    <s v="HRP"/>
    <s v="인쇄용"/>
    <s v="HRP-인쇄용"/>
    <s v="F10-MR01-EQUIP"/>
    <n v="51100"/>
    <s v="FY602020MR1"/>
    <s v="HRP인쇄용 20-내면 MR1호기"/>
    <n v="73703.358189999999"/>
    <n v="73893.600000000006"/>
    <n v="1439.7570000000001"/>
    <n v="4767"/>
    <n v="93"/>
    <n v="6.3278740999999999E-2"/>
    <n v="15.80309566"/>
  </r>
  <r>
    <x v="2"/>
    <s v="OPP"/>
    <s v="인쇄용"/>
    <s v="OPP-인쇄용"/>
    <s v="F10-MR01-EQUIP"/>
    <n v="50602"/>
    <s v="FD012020MR1"/>
    <s v="OPP인쇄용필름 20 내면 MR1호기"/>
    <n v="27248.742490000001"/>
    <n v="56489.400009999998"/>
    <n v="420.255"/>
    <n v="3642"/>
    <n v="56"/>
    <n v="6.3996171000000004E-2"/>
    <n v="15.62593493"/>
  </r>
  <r>
    <x v="2"/>
    <s v="OPP"/>
    <s v="인쇄용"/>
    <s v="OPP-인쇄용"/>
    <s v="F10-MR01-EQUIP"/>
    <n v="51461"/>
    <s v="FD012020MR1"/>
    <s v="OPP인쇄용필름 20 내면 MR1호기"/>
    <n v="40931.414920000003"/>
    <n v="54445.050009999999"/>
    <n v="1619.046"/>
    <n v="3601"/>
    <n v="303"/>
    <n v="6.4230055999999994E-2"/>
    <n v="15.569035270000001"/>
  </r>
  <r>
    <x v="2"/>
    <s v="HRP"/>
    <s v="인쇄용"/>
    <s v="HRP-인쇄용"/>
    <s v="F10-MR01-EQUIP"/>
    <n v="51470"/>
    <s v="FY602020MR1"/>
    <s v="HRP인쇄용 20-내면 MR1호기"/>
    <n v="66035.07905"/>
    <n v="63909.45"/>
    <n v="2125.6289999999999"/>
    <n v="4243"/>
    <n v="400"/>
    <n v="6.4253727999999996E-2"/>
    <n v="15.56329932"/>
  </r>
  <r>
    <x v="2"/>
    <s v="HRP"/>
    <s v="인쇄용"/>
    <s v="HRP-인쇄용"/>
    <s v="F10-MR01-EQUIP"/>
    <n v="51101"/>
    <s v="FY602020MR1"/>
    <s v="HRP인쇄용 20-내면 MR1호기"/>
    <n v="67520.178069999994"/>
    <n v="65656.800000000003"/>
    <n v="1863.3779999999999"/>
    <n v="4358"/>
    <n v="398"/>
    <n v="6.4543668999999998E-2"/>
    <n v="15.49338642"/>
  </r>
  <r>
    <x v="2"/>
    <s v="MATT"/>
    <s v="라미용"/>
    <s v="MATT-라미용"/>
    <s v="F10-MR02-EQUIP"/>
    <n v="51247"/>
    <s v="FE534015MR2"/>
    <s v="MATT라미용필름 15 양면 MR2호기"/>
    <n v="55024.72436"/>
    <n v="60745.95001"/>
    <n v="2452.8420000000001"/>
    <n v="4121"/>
    <n v="286"/>
    <n v="6.5206943000000003E-2"/>
    <n v="15.33579035"/>
  </r>
  <r>
    <x v="2"/>
    <s v="HRP"/>
    <s v="인쇄용"/>
    <s v="HRP-인쇄용"/>
    <s v="F10-MR01-EQUIP"/>
    <n v="51471"/>
    <s v="FY602020MR1"/>
    <s v="HRP인쇄용 20-내면 MR1호기"/>
    <n v="29878.596079999999"/>
    <n v="28908"/>
    <n v="970.596"/>
    <n v="1955"/>
    <n v="158"/>
    <n v="6.5431454999999999E-2"/>
    <n v="15.28316931"/>
  </r>
  <r>
    <x v="2"/>
    <s v="WP"/>
    <s v="-"/>
    <s v="WP--"/>
    <s v="F10-MR01-EQUIP"/>
    <n v="51468"/>
    <s v="FD504030MR1"/>
    <s v="WP필름 30 양면 MR1호기"/>
    <n v="30460.50578"/>
    <n v="41655.9"/>
    <n v="2979.9412499999999"/>
    <n v="2927"/>
    <n v="208"/>
    <n v="6.5575105999999994E-2"/>
    <n v="15.249689529999999"/>
  </r>
  <r>
    <x v="2"/>
    <s v="OPP"/>
    <s v="라미용"/>
    <s v="OPP-라미용"/>
    <s v="F10-MR02-EQUIP"/>
    <n v="51095"/>
    <s v="FD074012MR2"/>
    <s v="OPP라미용필름 12 양면 MR2호기"/>
    <n v="30722.857220000002"/>
    <n v="30229.199990000001"/>
    <n v="1829.433599"/>
    <n v="2109"/>
    <n v="126"/>
    <n v="6.5785710999999997E-2"/>
    <n v="15.200869409999999"/>
  </r>
  <r>
    <x v="2"/>
    <s v="OPP"/>
    <s v="인쇄용"/>
    <s v="OPP-인쇄용"/>
    <s v="F10-MR01-EQUIP"/>
    <n v="51463"/>
    <s v="FD014020MR1"/>
    <s v="OPP인쇄용필름 20 양면 MR1호기"/>
    <n v="11003.858749999999"/>
    <n v="14523.3"/>
    <n v="753.88500009999996"/>
    <n v="1031"/>
    <n v="58"/>
    <n v="6.7486254999999995E-2"/>
    <n v="14.8178322"/>
  </r>
  <r>
    <x v="2"/>
    <s v="MATT"/>
    <s v="라미용"/>
    <s v="MATT-라미용"/>
    <s v="F10-MR02-EQUIP"/>
    <n v="51497"/>
    <s v="FE534015MR2"/>
    <s v="MATT라미용필름 15 양면 MR2호기"/>
    <n v="3553.1170999999999"/>
    <n v="4066.2000010000002"/>
    <n v="14.742000000000001"/>
    <n v="276"/>
    <n v="1"/>
    <n v="6.7631443999999999E-2"/>
    <n v="14.786021740000001"/>
  </r>
  <r>
    <x v="2"/>
    <s v="WP"/>
    <s v="-"/>
    <s v="WP--"/>
    <s v="F10-MR01-EQUIP"/>
    <n v="50932"/>
    <s v="FD504030MR1"/>
    <s v="WP필름 30 양면 MR1호기"/>
    <n v="34829.170619999997"/>
    <n v="41956.2"/>
    <n v="428.03474999999997"/>
    <n v="2966"/>
    <n v="135"/>
    <n v="6.9978849999999995E-2"/>
    <n v="14.29003194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1" cacheId="0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>
  <location ref="A3:C7" firstHeaderRow="0" firstDataRow="1" firstDataCol="1"/>
  <pivotFields count="15"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합계 : 생산량(kg)" fld="9" baseField="0" baseItem="0"/>
    <dataField name="합계 : 불량량(kg)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workbookViewId="0">
      <selection activeCell="P21" sqref="P21"/>
    </sheetView>
  </sheetViews>
  <sheetFormatPr baseColWidth="10" defaultColWidth="8.83203125" defaultRowHeight="17" x14ac:dyDescent="0"/>
  <cols>
    <col min="1" max="1" width="16.5" bestFit="1" customWidth="1"/>
    <col min="2" max="2" width="14.6640625" bestFit="1" customWidth="1"/>
    <col min="3" max="3" width="13.1640625" bestFit="1" customWidth="1"/>
    <col min="4" max="5" width="13" bestFit="1" customWidth="1"/>
    <col min="6" max="6" width="12.6640625" bestFit="1" customWidth="1"/>
    <col min="8" max="8" width="11.33203125" bestFit="1" customWidth="1"/>
    <col min="9" max="9" width="10.5" bestFit="1" customWidth="1"/>
    <col min="11" max="12" width="11.6640625" bestFit="1" customWidth="1"/>
  </cols>
  <sheetData>
    <row r="1" spans="1:12">
      <c r="B1" t="s">
        <v>15</v>
      </c>
      <c r="E1" t="s">
        <v>16</v>
      </c>
      <c r="H1" t="s">
        <v>17</v>
      </c>
      <c r="K1" t="s">
        <v>18</v>
      </c>
    </row>
    <row r="2" spans="1:12">
      <c r="B2" t="s">
        <v>0</v>
      </c>
      <c r="C2" t="s">
        <v>1</v>
      </c>
      <c r="E2" t="s">
        <v>0</v>
      </c>
      <c r="F2" t="s">
        <v>1</v>
      </c>
      <c r="H2" t="s">
        <v>0</v>
      </c>
      <c r="I2" t="s">
        <v>1</v>
      </c>
      <c r="K2" t="s">
        <v>0</v>
      </c>
      <c r="L2" t="s">
        <v>1</v>
      </c>
    </row>
    <row r="3" spans="1:12">
      <c r="A3" t="s">
        <v>2</v>
      </c>
      <c r="B3">
        <v>0.03</v>
      </c>
      <c r="C3">
        <v>33.332999999999998</v>
      </c>
      <c r="E3">
        <v>4.8000000000000001E-2</v>
      </c>
      <c r="F3">
        <v>20.832999999999998</v>
      </c>
      <c r="H3">
        <v>0.04</v>
      </c>
      <c r="I3">
        <v>25</v>
      </c>
      <c r="K3">
        <v>0.03</v>
      </c>
      <c r="L3">
        <v>33.332999999999998</v>
      </c>
    </row>
    <row r="4" spans="1:12">
      <c r="A4" t="s">
        <v>3</v>
      </c>
      <c r="B4">
        <v>5.1999999999999998E-2</v>
      </c>
      <c r="C4">
        <v>19.369</v>
      </c>
      <c r="E4">
        <v>6.4000000000000001E-2</v>
      </c>
      <c r="F4">
        <v>15.714</v>
      </c>
      <c r="H4">
        <v>4.5499999999999999E-2</v>
      </c>
      <c r="I4">
        <v>21.964099999999998</v>
      </c>
      <c r="K4">
        <v>3.8399999999999997E-2</v>
      </c>
      <c r="L4">
        <v>26.029</v>
      </c>
    </row>
    <row r="5" spans="1:12">
      <c r="A5" t="s">
        <v>4</v>
      </c>
      <c r="B5">
        <v>86481</v>
      </c>
      <c r="C5">
        <v>2882700</v>
      </c>
      <c r="E5">
        <v>53803</v>
      </c>
      <c r="F5">
        <v>1120895.8330000001</v>
      </c>
      <c r="H5">
        <v>6280</v>
      </c>
      <c r="I5">
        <v>157000</v>
      </c>
      <c r="K5">
        <v>26398</v>
      </c>
      <c r="L5">
        <v>879933.33299999998</v>
      </c>
    </row>
    <row r="6" spans="1:12">
      <c r="A6" t="s">
        <v>5</v>
      </c>
      <c r="B6">
        <v>81494</v>
      </c>
      <c r="C6">
        <v>2716466.6669999999</v>
      </c>
      <c r="E6">
        <v>50365</v>
      </c>
      <c r="F6">
        <v>1049270.8330000001</v>
      </c>
      <c r="H6">
        <v>5725</v>
      </c>
      <c r="I6">
        <v>143125</v>
      </c>
      <c r="K6">
        <v>25404</v>
      </c>
      <c r="L6">
        <v>846800</v>
      </c>
    </row>
    <row r="7" spans="1:12">
      <c r="A7" t="s">
        <v>6</v>
      </c>
      <c r="B7">
        <v>4987</v>
      </c>
      <c r="C7">
        <v>166233.33300000001</v>
      </c>
      <c r="E7">
        <v>3438</v>
      </c>
      <c r="F7">
        <v>71625</v>
      </c>
      <c r="H7">
        <v>555</v>
      </c>
      <c r="I7">
        <v>13875</v>
      </c>
      <c r="K7">
        <v>994</v>
      </c>
      <c r="L7">
        <v>33133.332999999999</v>
      </c>
    </row>
    <row r="8" spans="1:12">
      <c r="A8" t="s">
        <v>7</v>
      </c>
      <c r="B8">
        <v>47353.576999999997</v>
      </c>
      <c r="C8">
        <v>1578452.57</v>
      </c>
      <c r="E8">
        <v>37989.968000000001</v>
      </c>
      <c r="F8">
        <v>791457.66</v>
      </c>
      <c r="H8">
        <v>5029.7759999999998</v>
      </c>
      <c r="I8">
        <v>125744.4</v>
      </c>
      <c r="K8">
        <v>19837.515299999999</v>
      </c>
      <c r="L8">
        <v>661250.51</v>
      </c>
    </row>
    <row r="9" spans="1:12">
      <c r="A9" t="s">
        <v>8</v>
      </c>
      <c r="B9">
        <v>34140.423000000003</v>
      </c>
      <c r="C9">
        <v>1138014.0970000001</v>
      </c>
      <c r="E9">
        <v>12375.031999999999</v>
      </c>
      <c r="F9">
        <v>257813.17300000001</v>
      </c>
      <c r="H9">
        <v>695.22400000000005</v>
      </c>
      <c r="I9">
        <v>17380.599999999999</v>
      </c>
      <c r="K9">
        <v>5566.4847</v>
      </c>
      <c r="L9">
        <v>185549.49</v>
      </c>
    </row>
    <row r="10" spans="1:12">
      <c r="A10" t="s">
        <v>9</v>
      </c>
      <c r="B10">
        <v>45740.466</v>
      </c>
      <c r="C10">
        <v>1524682.2</v>
      </c>
      <c r="E10">
        <v>36616.550000000003</v>
      </c>
      <c r="F10">
        <v>762844.8</v>
      </c>
      <c r="H10">
        <v>4743.8959999999997</v>
      </c>
      <c r="I10">
        <v>118597.4</v>
      </c>
      <c r="K10">
        <v>19297.2</v>
      </c>
      <c r="L10">
        <v>643240</v>
      </c>
    </row>
    <row r="11" spans="1:12">
      <c r="A11" t="s">
        <v>10</v>
      </c>
      <c r="B11">
        <v>1613.1110000000001</v>
      </c>
      <c r="C11">
        <v>53770.37</v>
      </c>
      <c r="E11">
        <v>1373.4169999999999</v>
      </c>
      <c r="F11">
        <v>28612.86</v>
      </c>
      <c r="H11">
        <v>285.88</v>
      </c>
      <c r="I11">
        <v>7147</v>
      </c>
      <c r="K11">
        <v>540.31529999999998</v>
      </c>
      <c r="L11">
        <v>18010.509999999998</v>
      </c>
    </row>
    <row r="12" spans="1:12">
      <c r="A12" t="s">
        <v>11</v>
      </c>
      <c r="B12">
        <v>94.233000000000004</v>
      </c>
      <c r="C12">
        <v>94.233000000000004</v>
      </c>
      <c r="E12">
        <v>93.61</v>
      </c>
      <c r="F12">
        <v>93.61</v>
      </c>
      <c r="H12">
        <v>91.162400000000005</v>
      </c>
      <c r="I12">
        <v>91.162400000000005</v>
      </c>
      <c r="K12">
        <v>96.2346</v>
      </c>
      <c r="L12">
        <v>96.234999999999999</v>
      </c>
    </row>
    <row r="13" spans="1:12">
      <c r="A13" t="s">
        <v>12</v>
      </c>
      <c r="B13">
        <v>58.106999999999999</v>
      </c>
      <c r="C13">
        <v>58.106999999999999</v>
      </c>
      <c r="E13">
        <v>75.429000000000002</v>
      </c>
      <c r="F13">
        <v>75.429000000000002</v>
      </c>
      <c r="H13">
        <v>87.856300000000005</v>
      </c>
      <c r="I13">
        <v>87.856300000000005</v>
      </c>
      <c r="K13">
        <v>78.088200000000001</v>
      </c>
      <c r="L13">
        <v>78.087999999999994</v>
      </c>
    </row>
    <row r="14" spans="1:12">
      <c r="A14" t="s">
        <v>13</v>
      </c>
      <c r="B14">
        <v>96.593000000000004</v>
      </c>
      <c r="C14">
        <v>96.593000000000004</v>
      </c>
      <c r="E14">
        <v>96.385000000000005</v>
      </c>
      <c r="F14">
        <v>96.385000000000005</v>
      </c>
      <c r="H14">
        <v>94.316199999999995</v>
      </c>
      <c r="I14">
        <v>94.316199999999995</v>
      </c>
      <c r="K14">
        <v>97.276300000000006</v>
      </c>
      <c r="L14">
        <v>97.275999999999996</v>
      </c>
    </row>
    <row r="15" spans="1:12">
      <c r="A15" t="s">
        <v>14</v>
      </c>
      <c r="B15">
        <v>52.890999999999998</v>
      </c>
      <c r="C15">
        <v>52.890999999999998</v>
      </c>
      <c r="E15">
        <v>68.057000000000002</v>
      </c>
      <c r="F15">
        <v>68.057000000000002</v>
      </c>
      <c r="H15">
        <v>75.539699999999996</v>
      </c>
      <c r="I15">
        <v>75.539699999999996</v>
      </c>
      <c r="K15">
        <v>73.100999999999999</v>
      </c>
      <c r="L15">
        <v>73.100999999999999</v>
      </c>
    </row>
    <row r="17" spans="1:12">
      <c r="A17" t="s">
        <v>145</v>
      </c>
      <c r="B17" s="7">
        <f>E17+H17+K17</f>
        <v>1</v>
      </c>
      <c r="C17">
        <f>F17+I17+L17</f>
        <v>0.74854447774655708</v>
      </c>
      <c r="E17" s="7">
        <f>E5/B5</f>
        <v>0.62213665429400677</v>
      </c>
      <c r="F17">
        <f>F5/C5</f>
        <v>0.38883540881812195</v>
      </c>
      <c r="H17" s="7">
        <f>H5/B5</f>
        <v>7.2617106647702961E-2</v>
      </c>
      <c r="I17">
        <f>I5/C5</f>
        <v>5.4462829985777221E-2</v>
      </c>
      <c r="K17" s="7">
        <f>K5/B5</f>
        <v>0.30524623905829024</v>
      </c>
      <c r="L17">
        <f>L5/C5</f>
        <v>0.3052462389426579</v>
      </c>
    </row>
    <row r="18" spans="1:12">
      <c r="A18" t="s">
        <v>146</v>
      </c>
      <c r="B18" s="8">
        <f>E18+H18+K18</f>
        <v>70.140034053722786</v>
      </c>
      <c r="E18">
        <f>E15*E17</f>
        <v>42.340754281287218</v>
      </c>
      <c r="H18">
        <f>H15*H17</f>
        <v>5.4854744510354871</v>
      </c>
      <c r="K18">
        <f>K17*K15</f>
        <v>22.313805321400075</v>
      </c>
    </row>
    <row r="19" spans="1:12">
      <c r="A19" t="s">
        <v>150</v>
      </c>
      <c r="B19">
        <f>B20*B23*B24/10000</f>
        <v>70.155275301008487</v>
      </c>
      <c r="C19" s="8">
        <f>C20*C23*C24/10000</f>
        <v>70.139852684404673</v>
      </c>
    </row>
    <row r="20" spans="1:12">
      <c r="A20" t="s">
        <v>147</v>
      </c>
      <c r="B20">
        <f>E20+H20+K20</f>
        <v>94.233411648801464</v>
      </c>
      <c r="C20">
        <f>B6/B5*100</f>
        <v>94.233415432291494</v>
      </c>
      <c r="E20">
        <f>E17*E12</f>
        <v>58.238212208461974</v>
      </c>
      <c r="H20">
        <f>H17*H12</f>
        <v>6.6199497230605564</v>
      </c>
      <c r="K20">
        <f>K17*K12</f>
        <v>29.375249717278937</v>
      </c>
    </row>
    <row r="21" spans="1:12">
      <c r="A21" t="s">
        <v>151</v>
      </c>
      <c r="B21">
        <f>E21+H21+K21</f>
        <v>19.316479134145073</v>
      </c>
      <c r="E21">
        <f>E17*F4</f>
        <v>9.7762553855760235</v>
      </c>
      <c r="F21" t="s">
        <v>153</v>
      </c>
      <c r="H21">
        <f>H17*I4</f>
        <v>1.5949693921208126</v>
      </c>
      <c r="I21" t="s">
        <v>153</v>
      </c>
      <c r="K21">
        <f>K17*L4</f>
        <v>7.9452543564482365</v>
      </c>
      <c r="L21" t="s">
        <v>153</v>
      </c>
    </row>
    <row r="22" spans="1:12">
      <c r="A22" t="s">
        <v>152</v>
      </c>
      <c r="B22">
        <f>E22+H22+K22</f>
        <v>24.951173471629605</v>
      </c>
      <c r="C22">
        <f>B21/B22*100</f>
        <v>77.41711689876476</v>
      </c>
      <c r="E22">
        <f>E17*F3</f>
        <v>12.960972918907043</v>
      </c>
      <c r="F22">
        <f>E21/E22</f>
        <v>0.75428406854509678</v>
      </c>
      <c r="H22">
        <f>H17*I3</f>
        <v>1.8154276661925741</v>
      </c>
      <c r="I22">
        <f>H21/H22</f>
        <v>0.8785639999999999</v>
      </c>
      <c r="K22">
        <f>K17*L3</f>
        <v>10.174772886529988</v>
      </c>
      <c r="L22">
        <f>K21/K22</f>
        <v>0.78087780877808777</v>
      </c>
    </row>
    <row r="23" spans="1:12">
      <c r="A23" t="s">
        <v>148</v>
      </c>
      <c r="B23">
        <f>E23+H23+K23</f>
        <v>77.143145368346808</v>
      </c>
      <c r="C23">
        <f>(E8+H8+K8)/B6*100</f>
        <v>77.131149900606175</v>
      </c>
      <c r="E23">
        <f>E17*E13</f>
        <v>46.927145696742642</v>
      </c>
      <c r="F23">
        <f>F4/F3</f>
        <v>0.75428406854509678</v>
      </c>
      <c r="H23">
        <f>H17*H13</f>
        <v>6.3798703067725864</v>
      </c>
      <c r="I23">
        <f>I4/I3</f>
        <v>0.8785639999999999</v>
      </c>
      <c r="K23">
        <f>K17*K13</f>
        <v>23.836129364831582</v>
      </c>
      <c r="L23">
        <f>L4/L3</f>
        <v>0.78087780877808777</v>
      </c>
    </row>
    <row r="24" spans="1:12">
      <c r="A24" t="s">
        <v>149</v>
      </c>
      <c r="B24">
        <f>E24+H24+K24</f>
        <v>96.506835702639876</v>
      </c>
      <c r="C24">
        <f>(E10+H10+K10)/(E8+H8+K8)*100</f>
        <v>96.500621687143791</v>
      </c>
      <c r="E24">
        <f>E17*E14</f>
        <v>59.964641424127848</v>
      </c>
      <c r="H24">
        <f>H17*H14</f>
        <v>6.8489695540060813</v>
      </c>
      <c r="K24">
        <f>K17*K14</f>
        <v>29.69322472450596</v>
      </c>
    </row>
    <row r="26" spans="1:12">
      <c r="B26" t="s">
        <v>130</v>
      </c>
      <c r="C26" t="s">
        <v>131</v>
      </c>
      <c r="D26" t="s">
        <v>17</v>
      </c>
      <c r="E26" t="s">
        <v>132</v>
      </c>
    </row>
    <row r="27" spans="1:12">
      <c r="A27" t="s">
        <v>142</v>
      </c>
      <c r="B27" s="6">
        <f>SUM(C27:E27)</f>
        <v>1578452.4410000001</v>
      </c>
      <c r="C27" s="6">
        <v>791457.40700000001</v>
      </c>
      <c r="D27" s="6">
        <v>473464.11</v>
      </c>
      <c r="E27" s="6">
        <v>313530.924</v>
      </c>
    </row>
    <row r="28" spans="1:12">
      <c r="A28" t="s">
        <v>133</v>
      </c>
      <c r="B28" s="6">
        <f>C8</f>
        <v>1578452.57</v>
      </c>
      <c r="C28" s="6">
        <f>F8</f>
        <v>791457.66</v>
      </c>
      <c r="D28" s="6">
        <f>I8</f>
        <v>125744.4</v>
      </c>
      <c r="E28" s="6">
        <f>L8</f>
        <v>661250.51</v>
      </c>
    </row>
    <row r="29" spans="1:12">
      <c r="A29" t="s">
        <v>134</v>
      </c>
      <c r="B29" s="6">
        <f>SUM(C29:E29)</f>
        <v>1578452.44143661</v>
      </c>
      <c r="C29" s="6">
        <f>C34+C39</f>
        <v>791457.40665870998</v>
      </c>
      <c r="D29" s="6">
        <f>D34+D39</f>
        <v>473464.11054239998</v>
      </c>
      <c r="E29" s="6">
        <f>E34+E39</f>
        <v>313530.92423549999</v>
      </c>
    </row>
    <row r="30" spans="1:12">
      <c r="A30" t="s">
        <v>135</v>
      </c>
      <c r="B30" s="6">
        <f>B27-B29</f>
        <v>-4.3660984374582767E-4</v>
      </c>
      <c r="C30" s="6">
        <f t="shared" ref="C30:E30" si="0">C27-C29</f>
        <v>3.4129002597182989E-4</v>
      </c>
      <c r="D30" s="6">
        <f t="shared" si="0"/>
        <v>-5.4239999735727906E-4</v>
      </c>
      <c r="E30" s="6">
        <f t="shared" si="0"/>
        <v>-2.3549998877570033E-4</v>
      </c>
    </row>
    <row r="31" spans="1:12">
      <c r="B31" s="6"/>
      <c r="C31" s="6"/>
      <c r="D31" s="6"/>
      <c r="E31" s="6"/>
    </row>
    <row r="32" spans="1:12">
      <c r="A32" t="s">
        <v>143</v>
      </c>
      <c r="B32" s="6">
        <f>SUM(C32:E32)</f>
        <v>1524682.0860000001</v>
      </c>
      <c r="C32" s="6">
        <v>762844.57</v>
      </c>
      <c r="D32" s="6">
        <v>455816.63500000001</v>
      </c>
      <c r="E32" s="6">
        <v>306020.88099999999</v>
      </c>
    </row>
    <row r="33" spans="1:15">
      <c r="A33" t="s">
        <v>136</v>
      </c>
      <c r="B33" s="6">
        <f>C10</f>
        <v>1524682.2</v>
      </c>
      <c r="C33" s="6">
        <f>F10</f>
        <v>762844.8</v>
      </c>
      <c r="D33" s="6">
        <f>I10</f>
        <v>118597.4</v>
      </c>
      <c r="E33" s="6">
        <f>L10</f>
        <v>643240</v>
      </c>
    </row>
    <row r="34" spans="1:15">
      <c r="A34" t="s">
        <v>137</v>
      </c>
      <c r="B34" s="6">
        <f>SUM(C34:E34)</f>
        <v>1524682.0863979999</v>
      </c>
      <c r="C34" s="6">
        <f>GETPIVOTDATA("합계 : 생산량(kg)",Pivot!$A$3,"제품군","Group A")</f>
        <v>762844.57011099998</v>
      </c>
      <c r="D34" s="6">
        <f>GETPIVOTDATA("합계 : 생산량(kg)",Pivot!$A$3,"제품군","Group B")</f>
        <v>455816.635328</v>
      </c>
      <c r="E34" s="6">
        <f>GETPIVOTDATA("합계 : 생산량(kg)",Pivot!$A$3,"제품군","Group C")</f>
        <v>306020.88095899997</v>
      </c>
    </row>
    <row r="35" spans="1:15">
      <c r="A35" t="s">
        <v>138</v>
      </c>
      <c r="B35" s="6">
        <f>B32-B34</f>
        <v>-3.9799977093935013E-4</v>
      </c>
      <c r="C35" s="6">
        <f t="shared" ref="C35:E35" si="1">C32-C34</f>
        <v>-1.1100003030151129E-4</v>
      </c>
      <c r="D35" s="6">
        <f t="shared" si="1"/>
        <v>-3.279999946244061E-4</v>
      </c>
      <c r="E35" s="6">
        <f t="shared" si="1"/>
        <v>4.1000021155923605E-5</v>
      </c>
    </row>
    <row r="36" spans="1:15">
      <c r="B36" s="6"/>
      <c r="C36" s="6"/>
      <c r="D36" s="6"/>
      <c r="E36" s="6"/>
    </row>
    <row r="37" spans="1:15">
      <c r="A37" t="s">
        <v>144</v>
      </c>
      <c r="B37" s="6">
        <f>SUM(C37:E37)</f>
        <v>53770.35500000004</v>
      </c>
      <c r="C37" s="6">
        <f>C27-C32</f>
        <v>28612.837000000058</v>
      </c>
      <c r="D37" s="6">
        <f>D27-D32</f>
        <v>17647.474999999977</v>
      </c>
      <c r="E37" s="6">
        <f>E27-E32</f>
        <v>7510.0430000000051</v>
      </c>
    </row>
    <row r="38" spans="1:15">
      <c r="A38" t="s">
        <v>139</v>
      </c>
      <c r="B38" s="6">
        <f>C11</f>
        <v>53770.37</v>
      </c>
      <c r="C38" s="6">
        <f>F11</f>
        <v>28612.86</v>
      </c>
      <c r="D38" s="6">
        <f>I11</f>
        <v>7147</v>
      </c>
      <c r="E38" s="6">
        <f>L11</f>
        <v>18010.509999999998</v>
      </c>
    </row>
    <row r="39" spans="1:15">
      <c r="A39" t="s">
        <v>140</v>
      </c>
      <c r="B39" s="6">
        <f>SUM(C39:E39)</f>
        <v>53770.355038609996</v>
      </c>
      <c r="C39" s="6">
        <f>GETPIVOTDATA("합계 : 불량량(kg)",Pivot!$A$3,"제품군","Group A")</f>
        <v>28612.836547709998</v>
      </c>
      <c r="D39" s="6">
        <f>GETPIVOTDATA("합계 : 불량량(kg)",Pivot!$A$3,"제품군","Group B")</f>
        <v>17647.475214400001</v>
      </c>
      <c r="E39" s="6">
        <f>GETPIVOTDATA("합계 : 불량량(kg)",Pivot!$A$3,"제품군","Group C")</f>
        <v>7510.0432765000005</v>
      </c>
    </row>
    <row r="40" spans="1:15">
      <c r="A40" t="s">
        <v>141</v>
      </c>
      <c r="B40" s="6">
        <f>B37-B39</f>
        <v>-3.860995639115572E-5</v>
      </c>
      <c r="C40" s="6">
        <f t="shared" ref="C40:E40" si="2">C37-C39</f>
        <v>4.5229005991131999E-4</v>
      </c>
      <c r="D40" s="6">
        <f t="shared" si="2"/>
        <v>-2.1440002456074581E-4</v>
      </c>
      <c r="E40" s="6">
        <f t="shared" si="2"/>
        <v>-2.7649999537970871E-4</v>
      </c>
    </row>
    <row r="43" spans="1:15">
      <c r="B43" t="s">
        <v>0</v>
      </c>
      <c r="C43" t="s">
        <v>1</v>
      </c>
      <c r="E43" t="s">
        <v>0</v>
      </c>
      <c r="F43" t="s">
        <v>1</v>
      </c>
      <c r="H43" t="s">
        <v>0</v>
      </c>
      <c r="I43" t="s">
        <v>1</v>
      </c>
      <c r="K43" t="s">
        <v>0</v>
      </c>
      <c r="L43" t="s">
        <v>1</v>
      </c>
    </row>
    <row r="44" spans="1:15">
      <c r="A44" t="s">
        <v>2</v>
      </c>
      <c r="B44">
        <v>0.03</v>
      </c>
      <c r="C44">
        <v>33.332999999999998</v>
      </c>
      <c r="E44">
        <v>4.8000000000000001E-2</v>
      </c>
      <c r="F44">
        <v>20.832999999999998</v>
      </c>
      <c r="H44">
        <v>0.04</v>
      </c>
      <c r="I44">
        <v>25</v>
      </c>
      <c r="K44">
        <v>0.03</v>
      </c>
      <c r="L44">
        <v>33.332999999999998</v>
      </c>
      <c r="N44" s="7">
        <f>1/O44</f>
        <v>4.2432427459566872E-2</v>
      </c>
      <c r="O44" s="7">
        <f>O46/N46</f>
        <v>23.566881742810558</v>
      </c>
    </row>
    <row r="45" spans="1:15">
      <c r="A45" t="s">
        <v>3</v>
      </c>
      <c r="B45">
        <v>5.1999999999999998E-2</v>
      </c>
      <c r="C45">
        <v>19.369</v>
      </c>
      <c r="E45">
        <v>6.4000000000000001E-2</v>
      </c>
      <c r="F45">
        <v>15.714</v>
      </c>
      <c r="H45">
        <v>4.1300000000000003E-2</v>
      </c>
      <c r="I45">
        <v>24.218</v>
      </c>
      <c r="K45">
        <v>3.6900000000000002E-2</v>
      </c>
      <c r="L45">
        <v>27.077999999999999</v>
      </c>
      <c r="N45" s="7">
        <f>1/O45</f>
        <v>5.1629049967917888E-2</v>
      </c>
      <c r="O45" s="7">
        <f>O49/N47</f>
        <v>19.368940560041228</v>
      </c>
    </row>
    <row r="46" spans="1:15">
      <c r="A46" t="s">
        <v>4</v>
      </c>
      <c r="B46">
        <v>86481</v>
      </c>
      <c r="C46">
        <v>2882700</v>
      </c>
      <c r="E46">
        <v>53803</v>
      </c>
      <c r="F46">
        <v>1120895.8330000001</v>
      </c>
      <c r="H46">
        <v>20649</v>
      </c>
      <c r="I46">
        <v>516225</v>
      </c>
      <c r="K46">
        <v>12029</v>
      </c>
      <c r="L46">
        <v>400966.66700000002</v>
      </c>
      <c r="N46">
        <f>E46+H46+K46</f>
        <v>86481</v>
      </c>
      <c r="O46">
        <f>F46+I46+L46</f>
        <v>2038087.5</v>
      </c>
    </row>
    <row r="47" spans="1:15">
      <c r="A47" t="s">
        <v>5</v>
      </c>
      <c r="B47">
        <v>81494</v>
      </c>
      <c r="C47">
        <v>2716466.6669999999</v>
      </c>
      <c r="E47">
        <v>50365</v>
      </c>
      <c r="F47">
        <v>1049270.8330000001</v>
      </c>
      <c r="H47">
        <v>19550</v>
      </c>
      <c r="I47">
        <v>488750</v>
      </c>
      <c r="K47">
        <v>11579</v>
      </c>
      <c r="L47">
        <v>385966.66700000002</v>
      </c>
      <c r="N47">
        <f t="shared" ref="N47:N52" si="3">E47+H47+K47</f>
        <v>81494</v>
      </c>
      <c r="O47">
        <f t="shared" ref="O47:O52" si="4">F47+I47+L47</f>
        <v>1923987.5</v>
      </c>
    </row>
    <row r="48" spans="1:15">
      <c r="A48" t="s">
        <v>6</v>
      </c>
      <c r="B48">
        <v>4987</v>
      </c>
      <c r="C48">
        <v>166233.33300000001</v>
      </c>
      <c r="E48">
        <v>3438</v>
      </c>
      <c r="F48">
        <v>71625</v>
      </c>
      <c r="H48">
        <v>1099</v>
      </c>
      <c r="I48">
        <v>27475</v>
      </c>
      <c r="K48">
        <v>450</v>
      </c>
      <c r="L48">
        <v>15000</v>
      </c>
      <c r="N48">
        <f t="shared" si="3"/>
        <v>4987</v>
      </c>
      <c r="O48">
        <f t="shared" si="4"/>
        <v>114100</v>
      </c>
    </row>
    <row r="49" spans="1:15">
      <c r="A49" t="s">
        <v>7</v>
      </c>
      <c r="B49">
        <v>47353.572999999997</v>
      </c>
      <c r="C49">
        <v>1578452.4410000001</v>
      </c>
      <c r="E49">
        <v>37989.955999999998</v>
      </c>
      <c r="F49">
        <v>791457.40700000001</v>
      </c>
      <c r="H49">
        <v>18938.564399999999</v>
      </c>
      <c r="I49">
        <v>473464.11099999998</v>
      </c>
      <c r="K49">
        <v>9405.9277000000002</v>
      </c>
      <c r="L49">
        <v>313530.924</v>
      </c>
      <c r="N49">
        <f t="shared" si="3"/>
        <v>66334.448099999994</v>
      </c>
      <c r="O49">
        <f t="shared" si="4"/>
        <v>1578452.4419999998</v>
      </c>
    </row>
    <row r="50" spans="1:15">
      <c r="A50" t="s">
        <v>8</v>
      </c>
      <c r="B50">
        <v>34140.427000000003</v>
      </c>
      <c r="C50">
        <v>1138014.2250000001</v>
      </c>
      <c r="E50">
        <v>12375.044</v>
      </c>
      <c r="F50">
        <v>257813.427</v>
      </c>
      <c r="H50">
        <v>611.43560000000002</v>
      </c>
      <c r="I50">
        <v>15285.888999999999</v>
      </c>
      <c r="K50">
        <v>2173.0722999999998</v>
      </c>
      <c r="L50">
        <v>72435.741999999998</v>
      </c>
      <c r="N50">
        <f t="shared" si="3"/>
        <v>15159.5519</v>
      </c>
      <c r="O50">
        <f t="shared" si="4"/>
        <v>345535.05799999996</v>
      </c>
    </row>
    <row r="51" spans="1:15">
      <c r="A51" t="s">
        <v>9</v>
      </c>
      <c r="B51">
        <v>45740.463000000003</v>
      </c>
      <c r="C51">
        <v>1524682.0859999999</v>
      </c>
      <c r="E51">
        <v>36616.538999999997</v>
      </c>
      <c r="F51">
        <v>762844.57</v>
      </c>
      <c r="H51">
        <v>18232.665400000002</v>
      </c>
      <c r="I51">
        <v>455816.63500000001</v>
      </c>
      <c r="K51">
        <v>9180.6263999999992</v>
      </c>
      <c r="L51">
        <v>306020.88099999999</v>
      </c>
      <c r="N51">
        <f t="shared" si="3"/>
        <v>64029.830800000003</v>
      </c>
      <c r="O51">
        <f t="shared" si="4"/>
        <v>1524682.0860000001</v>
      </c>
    </row>
    <row r="52" spans="1:15">
      <c r="A52" t="s">
        <v>10</v>
      </c>
      <c r="B52">
        <v>1613.1110000000001</v>
      </c>
      <c r="C52">
        <v>53770.355000000003</v>
      </c>
      <c r="E52">
        <v>1373.4159999999999</v>
      </c>
      <c r="F52">
        <v>28612.837</v>
      </c>
      <c r="H52">
        <v>705.899</v>
      </c>
      <c r="I52">
        <v>17647.474999999999</v>
      </c>
      <c r="K52">
        <v>225.3013</v>
      </c>
      <c r="L52">
        <v>7510.0429999999997</v>
      </c>
      <c r="N52">
        <f t="shared" si="3"/>
        <v>2304.6163000000001</v>
      </c>
      <c r="O52">
        <f t="shared" si="4"/>
        <v>53770.354999999996</v>
      </c>
    </row>
    <row r="53" spans="1:15">
      <c r="A53" t="s">
        <v>11</v>
      </c>
      <c r="B53">
        <v>94.233000000000004</v>
      </c>
      <c r="C53">
        <v>94.233000000000004</v>
      </c>
      <c r="E53">
        <v>93.61</v>
      </c>
      <c r="F53">
        <v>93.61</v>
      </c>
      <c r="H53">
        <v>94.677700000000002</v>
      </c>
      <c r="I53">
        <v>94.677999999999997</v>
      </c>
      <c r="K53">
        <v>96.259</v>
      </c>
      <c r="L53">
        <v>96.259</v>
      </c>
      <c r="N53">
        <f>N47/N46</f>
        <v>0.9423341543229149</v>
      </c>
      <c r="O53">
        <f>O47/O46</f>
        <v>0.94401614258465349</v>
      </c>
    </row>
    <row r="54" spans="1:15">
      <c r="A54" t="s">
        <v>12</v>
      </c>
      <c r="B54">
        <v>58.106999999999999</v>
      </c>
      <c r="C54">
        <v>58.106999999999999</v>
      </c>
      <c r="E54">
        <v>75.429000000000002</v>
      </c>
      <c r="F54">
        <v>75.429000000000002</v>
      </c>
      <c r="H54">
        <v>96.872500000000002</v>
      </c>
      <c r="I54">
        <v>96.872</v>
      </c>
      <c r="K54">
        <v>81.232600000000005</v>
      </c>
      <c r="L54">
        <v>81.233000000000004</v>
      </c>
      <c r="N54">
        <f>N49/N47</f>
        <v>0.81397953346258611</v>
      </c>
      <c r="O54">
        <f>O49/O47</f>
        <v>0.82040680721678272</v>
      </c>
    </row>
    <row r="55" spans="1:15">
      <c r="A55" t="s">
        <v>13</v>
      </c>
      <c r="B55">
        <v>96.593000000000004</v>
      </c>
      <c r="C55">
        <v>96.593000000000004</v>
      </c>
      <c r="E55">
        <v>96.385000000000005</v>
      </c>
      <c r="F55">
        <v>96.385000000000005</v>
      </c>
      <c r="H55">
        <v>96.2727</v>
      </c>
      <c r="I55">
        <v>96.272999999999996</v>
      </c>
      <c r="K55">
        <v>97.604699999999994</v>
      </c>
      <c r="L55">
        <v>97.605000000000004</v>
      </c>
      <c r="N55">
        <f>N51/N49</f>
        <v>0.96525760949234474</v>
      </c>
      <c r="O55">
        <f>O51/O49</f>
        <v>0.96593476333574602</v>
      </c>
    </row>
    <row r="56" spans="1:15">
      <c r="A56" t="s">
        <v>14</v>
      </c>
      <c r="B56">
        <v>52.890999999999998</v>
      </c>
      <c r="C56">
        <v>52.890999999999998</v>
      </c>
      <c r="E56">
        <v>68.057000000000002</v>
      </c>
      <c r="F56">
        <v>68.057000000000002</v>
      </c>
      <c r="H56">
        <v>88.298100000000005</v>
      </c>
      <c r="I56">
        <v>88.298000000000002</v>
      </c>
      <c r="K56">
        <v>76.320800000000006</v>
      </c>
      <c r="L56">
        <v>76.320999999999998</v>
      </c>
      <c r="N56">
        <f>N53*N54*N55</f>
        <v>0.74039188723534655</v>
      </c>
      <c r="O56">
        <f>O53*O54*O55</f>
        <v>0.74809451802241078</v>
      </c>
    </row>
    <row r="58" spans="1:15">
      <c r="A58" t="s">
        <v>145</v>
      </c>
      <c r="B58" s="7">
        <f>E58+H58+K58</f>
        <v>1</v>
      </c>
      <c r="C58">
        <f>F58+I58+L58</f>
        <v>0.7070064522843168</v>
      </c>
      <c r="E58" s="7">
        <f>E46/B46</f>
        <v>0.62213665429400677</v>
      </c>
      <c r="F58">
        <f>F46/C46</f>
        <v>0.38883540881812195</v>
      </c>
      <c r="H58" s="7">
        <f>H46/B46</f>
        <v>0.23876920942172269</v>
      </c>
      <c r="I58">
        <f>I46/C46</f>
        <v>0.17907690706629201</v>
      </c>
      <c r="K58" s="7">
        <f>K46/B46</f>
        <v>0.13909413628427053</v>
      </c>
      <c r="L58">
        <f>L46/C46</f>
        <v>0.13909413639990287</v>
      </c>
    </row>
    <row r="59" spans="1:15">
      <c r="A59" t="s">
        <v>146</v>
      </c>
      <c r="B59" s="8">
        <f>E59+H59+K59</f>
        <v>74.039397568251985</v>
      </c>
      <c r="E59">
        <f>E56*E58</f>
        <v>42.340754281287218</v>
      </c>
      <c r="H59">
        <f>H56*H58</f>
        <v>21.082867530440215</v>
      </c>
      <c r="K59">
        <f>K58*K56</f>
        <v>10.615775756524554</v>
      </c>
    </row>
    <row r="60" spans="1:15">
      <c r="A60" t="s">
        <v>150</v>
      </c>
      <c r="B60">
        <f>B61*B64*B65/10000</f>
        <v>74.00287258657373</v>
      </c>
      <c r="C60" s="8">
        <f>C61*C64*C65/10000</f>
        <v>74.039188723534664</v>
      </c>
    </row>
    <row r="61" spans="1:15">
      <c r="A61" t="s">
        <v>147</v>
      </c>
      <c r="B61">
        <f>E61+H61+K61</f>
        <v>94.233394251916607</v>
      </c>
      <c r="C61">
        <f>B47/B46*100</f>
        <v>94.233415432291494</v>
      </c>
      <c r="E61">
        <f>E58*E53</f>
        <v>58.238212208461974</v>
      </c>
      <c r="H61">
        <f>H58*H53</f>
        <v>22.606119578867034</v>
      </c>
      <c r="K61">
        <f>K58*K53</f>
        <v>13.389062464587598</v>
      </c>
    </row>
    <row r="62" spans="1:15">
      <c r="A62" t="s">
        <v>151</v>
      </c>
      <c r="B62">
        <f>E62+H62+K62</f>
        <v>19.325159121656782</v>
      </c>
      <c r="E62">
        <f>E58*F45</f>
        <v>9.7762553855760235</v>
      </c>
      <c r="F62" t="s">
        <v>153</v>
      </c>
      <c r="H62">
        <f>H58*I45</f>
        <v>5.7825127137752803</v>
      </c>
      <c r="I62" t="s">
        <v>153</v>
      </c>
      <c r="K62">
        <f>K58*L45</f>
        <v>3.7663910223054775</v>
      </c>
      <c r="L62" t="s">
        <v>153</v>
      </c>
    </row>
    <row r="63" spans="1:15">
      <c r="A63" t="s">
        <v>152</v>
      </c>
      <c r="B63">
        <f>E63+H63+K63</f>
        <v>23.566627999213701</v>
      </c>
      <c r="C63">
        <f>B62/B63*100</f>
        <v>82.002224171831301</v>
      </c>
      <c r="E63">
        <f>E58*F44</f>
        <v>12.960972918907043</v>
      </c>
      <c r="F63">
        <f>E62/E63</f>
        <v>0.75428406854509678</v>
      </c>
      <c r="H63">
        <f>H58*I44</f>
        <v>5.9692302355430673</v>
      </c>
      <c r="I63">
        <f>H62/H63</f>
        <v>0.96872000000000003</v>
      </c>
      <c r="K63">
        <f>K58*L44</f>
        <v>4.6364248447635896</v>
      </c>
      <c r="L63">
        <f>K62/K63</f>
        <v>0.81234812348123486</v>
      </c>
    </row>
    <row r="64" spans="1:15">
      <c r="A64" t="s">
        <v>148</v>
      </c>
      <c r="B64">
        <f>E64+H64+K64</f>
        <v>81.356294271574114</v>
      </c>
      <c r="C64">
        <f>(E49+H49+K49)/B47*100</f>
        <v>81.397953346258618</v>
      </c>
      <c r="E64">
        <f>E58*E54</f>
        <v>46.927145696742642</v>
      </c>
      <c r="F64">
        <f>F45/F44</f>
        <v>0.75428406854509678</v>
      </c>
      <c r="H64">
        <f>H58*H54</f>
        <v>23.130170239705834</v>
      </c>
      <c r="I64">
        <f>I45/I44</f>
        <v>0.96872000000000003</v>
      </c>
      <c r="K64">
        <f>K58*K54</f>
        <v>11.298978335125636</v>
      </c>
      <c r="L64">
        <f>L45/L44</f>
        <v>0.81234812348123486</v>
      </c>
    </row>
    <row r="65" spans="1:11">
      <c r="A65" t="s">
        <v>149</v>
      </c>
      <c r="B65">
        <f>E65+H65+K65</f>
        <v>96.527839335807869</v>
      </c>
      <c r="C65">
        <f>(E51+H51+K51)/(E49+H49+K49)*100</f>
        <v>96.525760949234467</v>
      </c>
      <c r="E65">
        <f>E58*E55</f>
        <v>59.964641424127848</v>
      </c>
      <c r="H65">
        <f>H58*H55</f>
        <v>22.986956467894682</v>
      </c>
      <c r="K65">
        <f>K58*K55</f>
        <v>13.576241443785339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"/>
  <sheetViews>
    <sheetView workbookViewId="0">
      <selection activeCell="B5" sqref="B5"/>
    </sheetView>
  </sheetViews>
  <sheetFormatPr baseColWidth="10" defaultColWidth="8.83203125" defaultRowHeight="17" x14ac:dyDescent="0"/>
  <cols>
    <col min="1" max="1" width="11.83203125" customWidth="1"/>
    <col min="2" max="3" width="16.83203125" bestFit="1" customWidth="1"/>
  </cols>
  <sheetData>
    <row r="3" spans="1:3">
      <c r="A3" s="3" t="s">
        <v>126</v>
      </c>
      <c r="B3" t="s">
        <v>128</v>
      </c>
      <c r="C3" t="s">
        <v>129</v>
      </c>
    </row>
    <row r="4" spans="1:3">
      <c r="A4" s="4" t="s">
        <v>96</v>
      </c>
      <c r="B4" s="5">
        <v>762844.57011099998</v>
      </c>
      <c r="C4" s="5">
        <v>28612.836547709998</v>
      </c>
    </row>
    <row r="5" spans="1:3">
      <c r="A5" s="4" t="s">
        <v>69</v>
      </c>
      <c r="B5" s="5">
        <v>455816.635328</v>
      </c>
      <c r="C5" s="5">
        <v>17647.475214400001</v>
      </c>
    </row>
    <row r="6" spans="1:3">
      <c r="A6" s="4" t="s">
        <v>38</v>
      </c>
      <c r="B6" s="5">
        <v>306020.88095899997</v>
      </c>
      <c r="C6" s="5">
        <v>7510.0432765000005</v>
      </c>
    </row>
    <row r="7" spans="1:3">
      <c r="A7" s="4" t="s">
        <v>127</v>
      </c>
      <c r="B7" s="5">
        <v>1524682.0863979999</v>
      </c>
      <c r="C7" s="5">
        <v>53770.355038609996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workbookViewId="0">
      <selection activeCell="J17" sqref="J17"/>
    </sheetView>
  </sheetViews>
  <sheetFormatPr baseColWidth="10" defaultColWidth="8.83203125" defaultRowHeight="13" x14ac:dyDescent="0"/>
  <cols>
    <col min="1" max="1" width="7.1640625" style="2" bestFit="1" customWidth="1"/>
    <col min="2" max="2" width="6.33203125" style="2" bestFit="1" customWidth="1"/>
    <col min="3" max="3" width="8.1640625" style="2" bestFit="1" customWidth="1"/>
    <col min="4" max="4" width="11.1640625" style="2" bestFit="1" customWidth="1"/>
    <col min="5" max="5" width="13.6640625" style="2" hidden="1" customWidth="1"/>
    <col min="6" max="6" width="7.83203125" style="2" hidden="1" customWidth="1"/>
    <col min="7" max="7" width="11.83203125" style="2" bestFit="1" customWidth="1"/>
    <col min="8" max="8" width="28.6640625" style="2" bestFit="1" customWidth="1"/>
    <col min="9" max="9" width="11.1640625" style="2" hidden="1" customWidth="1"/>
    <col min="10" max="11" width="11.1640625" style="2" bestFit="1" customWidth="1"/>
    <col min="12" max="12" width="7.5" style="2" bestFit="1" customWidth="1"/>
    <col min="13" max="13" width="9" style="2" bestFit="1" customWidth="1"/>
    <col min="14" max="15" width="11.1640625" style="2" bestFit="1" customWidth="1"/>
    <col min="16" max="16384" width="8.83203125" style="2"/>
  </cols>
  <sheetData>
    <row r="1" spans="1:15">
      <c r="A1" s="1" t="s">
        <v>23</v>
      </c>
      <c r="B1" s="1" t="s">
        <v>20</v>
      </c>
      <c r="C1" s="1" t="s">
        <v>21</v>
      </c>
      <c r="D1" s="1" t="s">
        <v>22</v>
      </c>
      <c r="E1" s="1" t="s">
        <v>19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</row>
    <row r="2" spans="1:15">
      <c r="A2" s="1" t="s">
        <v>69</v>
      </c>
      <c r="B2" s="1" t="s">
        <v>35</v>
      </c>
      <c r="C2" s="1" t="s">
        <v>36</v>
      </c>
      <c r="D2" s="1" t="s">
        <v>37</v>
      </c>
      <c r="E2" s="1" t="s">
        <v>34</v>
      </c>
      <c r="F2" s="1">
        <v>51249</v>
      </c>
      <c r="G2" s="1" t="s">
        <v>39</v>
      </c>
      <c r="H2" s="1" t="s">
        <v>40</v>
      </c>
      <c r="I2" s="1">
        <v>9430.83</v>
      </c>
      <c r="J2" s="1">
        <v>7938.0079379999997</v>
      </c>
      <c r="K2" s="1">
        <v>1492.8314929999999</v>
      </c>
      <c r="L2" s="1">
        <v>314</v>
      </c>
      <c r="M2" s="1">
        <v>109</v>
      </c>
      <c r="N2" s="1">
        <v>3.3295021000000001E-2</v>
      </c>
      <c r="O2" s="1">
        <v>30.034520480000001</v>
      </c>
    </row>
    <row r="3" spans="1:15">
      <c r="A3" s="1" t="s">
        <v>38</v>
      </c>
      <c r="B3" s="1" t="s">
        <v>35</v>
      </c>
      <c r="C3" s="1" t="s">
        <v>41</v>
      </c>
      <c r="D3" s="1" t="s">
        <v>42</v>
      </c>
      <c r="E3" s="1" t="s">
        <v>34</v>
      </c>
      <c r="F3" s="1">
        <v>51322</v>
      </c>
      <c r="G3" s="1" t="s">
        <v>43</v>
      </c>
      <c r="H3" s="1" t="s">
        <v>44</v>
      </c>
      <c r="I3" s="1">
        <v>26112.581310000001</v>
      </c>
      <c r="J3" s="1">
        <v>35402.626579999996</v>
      </c>
      <c r="K3" s="1">
        <v>762.05287710000005</v>
      </c>
      <c r="L3" s="1">
        <v>1280</v>
      </c>
      <c r="M3" s="1">
        <v>28</v>
      </c>
      <c r="N3" s="1">
        <v>3.5393649999999999E-2</v>
      </c>
      <c r="O3" s="1">
        <v>28.253655819999999</v>
      </c>
    </row>
    <row r="4" spans="1:15">
      <c r="A4" s="1" t="s">
        <v>38</v>
      </c>
      <c r="B4" s="1" t="s">
        <v>35</v>
      </c>
      <c r="C4" s="1" t="s">
        <v>45</v>
      </c>
      <c r="D4" s="1" t="s">
        <v>46</v>
      </c>
      <c r="E4" s="1" t="s">
        <v>34</v>
      </c>
      <c r="F4" s="1">
        <v>51825</v>
      </c>
      <c r="G4" s="1" t="s">
        <v>47</v>
      </c>
      <c r="H4" s="1" t="s">
        <v>48</v>
      </c>
      <c r="I4" s="1">
        <v>14240.5672</v>
      </c>
      <c r="J4" s="1">
        <v>17344.91101</v>
      </c>
      <c r="K4" s="1">
        <v>137.16087780000001</v>
      </c>
      <c r="L4" s="1">
        <v>628</v>
      </c>
      <c r="M4" s="1">
        <v>5</v>
      </c>
      <c r="N4" s="1">
        <v>3.5922516000000002E-2</v>
      </c>
      <c r="O4" s="1">
        <v>27.837694079999999</v>
      </c>
    </row>
    <row r="5" spans="1:15">
      <c r="A5" s="1" t="s">
        <v>38</v>
      </c>
      <c r="B5" s="1" t="s">
        <v>35</v>
      </c>
      <c r="C5" s="1" t="s">
        <v>45</v>
      </c>
      <c r="D5" s="1" t="s">
        <v>46</v>
      </c>
      <c r="E5" s="1" t="s">
        <v>34</v>
      </c>
      <c r="F5" s="1">
        <v>51824</v>
      </c>
      <c r="G5" s="1" t="s">
        <v>49</v>
      </c>
      <c r="H5" s="1" t="s">
        <v>50</v>
      </c>
      <c r="I5" s="1">
        <v>13070.39328</v>
      </c>
      <c r="J5" s="1">
        <v>15616.8</v>
      </c>
      <c r="K5" s="1">
        <v>322.70400000000001</v>
      </c>
      <c r="L5" s="1">
        <v>575</v>
      </c>
      <c r="M5" s="1">
        <v>12</v>
      </c>
      <c r="N5" s="1">
        <v>3.6073895000000002E-2</v>
      </c>
      <c r="O5" s="1">
        <v>27.720876520000001</v>
      </c>
    </row>
    <row r="6" spans="1:15">
      <c r="A6" s="1" t="s">
        <v>69</v>
      </c>
      <c r="B6" s="1" t="s">
        <v>35</v>
      </c>
      <c r="C6" s="1" t="s">
        <v>36</v>
      </c>
      <c r="D6" s="1" t="s">
        <v>37</v>
      </c>
      <c r="E6" s="1" t="s">
        <v>34</v>
      </c>
      <c r="F6" s="1">
        <v>51177</v>
      </c>
      <c r="G6" s="1" t="s">
        <v>51</v>
      </c>
      <c r="H6" s="1" t="s">
        <v>52</v>
      </c>
      <c r="I6" s="1">
        <v>24576.680339999999</v>
      </c>
      <c r="J6" s="1">
        <v>27486</v>
      </c>
      <c r="K6" s="1">
        <v>2669.4360000000001</v>
      </c>
      <c r="L6" s="1">
        <v>1088</v>
      </c>
      <c r="M6" s="1">
        <v>107</v>
      </c>
      <c r="N6" s="1">
        <v>3.6079729999999997E-2</v>
      </c>
      <c r="O6" s="1">
        <v>27.71639338</v>
      </c>
    </row>
    <row r="7" spans="1:15">
      <c r="A7" s="1" t="s">
        <v>38</v>
      </c>
      <c r="B7" s="1" t="s">
        <v>35</v>
      </c>
      <c r="C7" s="1" t="s">
        <v>45</v>
      </c>
      <c r="D7" s="1" t="s">
        <v>46</v>
      </c>
      <c r="E7" s="1" t="s">
        <v>34</v>
      </c>
      <c r="F7" s="1">
        <v>51053</v>
      </c>
      <c r="G7" s="1" t="s">
        <v>47</v>
      </c>
      <c r="H7" s="1" t="s">
        <v>48</v>
      </c>
      <c r="I7" s="1">
        <v>18214.413</v>
      </c>
      <c r="J7" s="1">
        <v>22226.542249999999</v>
      </c>
      <c r="K7" s="1">
        <v>133.92085710000001</v>
      </c>
      <c r="L7" s="1">
        <v>807</v>
      </c>
      <c r="M7" s="1">
        <v>5</v>
      </c>
      <c r="N7" s="1">
        <v>3.6090486999999997E-2</v>
      </c>
      <c r="O7" s="1">
        <v>27.708132719999998</v>
      </c>
    </row>
    <row r="8" spans="1:15">
      <c r="A8" s="1" t="s">
        <v>38</v>
      </c>
      <c r="B8" s="1" t="s">
        <v>35</v>
      </c>
      <c r="C8" s="1" t="s">
        <v>45</v>
      </c>
      <c r="D8" s="1" t="s">
        <v>46</v>
      </c>
      <c r="E8" s="1" t="s">
        <v>34</v>
      </c>
      <c r="F8" s="1">
        <v>50929</v>
      </c>
      <c r="G8" s="1" t="s">
        <v>49</v>
      </c>
      <c r="H8" s="1" t="s">
        <v>50</v>
      </c>
      <c r="I8" s="1">
        <v>10822.046899999999</v>
      </c>
      <c r="J8" s="1">
        <v>10222.200000000001</v>
      </c>
      <c r="K8" s="1">
        <v>270.54000000000002</v>
      </c>
      <c r="L8" s="1">
        <v>379</v>
      </c>
      <c r="M8" s="1">
        <v>10</v>
      </c>
      <c r="N8" s="1">
        <v>3.6120212999999998E-2</v>
      </c>
      <c r="O8" s="1">
        <v>27.68532982</v>
      </c>
    </row>
    <row r="9" spans="1:15">
      <c r="A9" s="1" t="s">
        <v>38</v>
      </c>
      <c r="B9" s="1" t="s">
        <v>35</v>
      </c>
      <c r="C9" s="1" t="s">
        <v>53</v>
      </c>
      <c r="D9" s="1" t="s">
        <v>54</v>
      </c>
      <c r="E9" s="1" t="s">
        <v>34</v>
      </c>
      <c r="F9" s="1">
        <v>51230</v>
      </c>
      <c r="G9" s="1" t="s">
        <v>55</v>
      </c>
      <c r="H9" s="1" t="s">
        <v>56</v>
      </c>
      <c r="I9" s="1">
        <v>9949.0280000000002</v>
      </c>
      <c r="J9" s="1">
        <v>10206.06532</v>
      </c>
      <c r="K9" s="1">
        <v>242.029549</v>
      </c>
      <c r="L9" s="1">
        <v>378</v>
      </c>
      <c r="M9" s="1">
        <v>9</v>
      </c>
      <c r="N9" s="1">
        <v>3.6178845000000001E-2</v>
      </c>
      <c r="O9" s="1">
        <v>27.64046261</v>
      </c>
    </row>
    <row r="10" spans="1:15">
      <c r="A10" s="1" t="s">
        <v>38</v>
      </c>
      <c r="B10" s="1" t="s">
        <v>35</v>
      </c>
      <c r="C10" s="1" t="s">
        <v>53</v>
      </c>
      <c r="D10" s="1" t="s">
        <v>54</v>
      </c>
      <c r="E10" s="1" t="s">
        <v>34</v>
      </c>
      <c r="F10" s="1">
        <v>51229</v>
      </c>
      <c r="G10" s="1" t="s">
        <v>57</v>
      </c>
      <c r="H10" s="1" t="s">
        <v>58</v>
      </c>
      <c r="I10" s="1">
        <v>24168.600139999999</v>
      </c>
      <c r="J10" s="1">
        <v>30553.395540000001</v>
      </c>
      <c r="K10" s="1">
        <v>275.40176259999998</v>
      </c>
      <c r="L10" s="1">
        <v>1119</v>
      </c>
      <c r="M10" s="1">
        <v>10</v>
      </c>
      <c r="N10" s="1">
        <v>3.6297231999999999E-2</v>
      </c>
      <c r="O10" s="1">
        <v>27.550310369999998</v>
      </c>
    </row>
    <row r="11" spans="1:15">
      <c r="A11" s="1" t="s">
        <v>38</v>
      </c>
      <c r="B11" s="1" t="s">
        <v>35</v>
      </c>
      <c r="C11" s="1" t="s">
        <v>53</v>
      </c>
      <c r="D11" s="1" t="s">
        <v>54</v>
      </c>
      <c r="E11" s="1" t="s">
        <v>34</v>
      </c>
      <c r="F11" s="1">
        <v>51231</v>
      </c>
      <c r="G11" s="1" t="s">
        <v>59</v>
      </c>
      <c r="H11" s="1" t="s">
        <v>60</v>
      </c>
      <c r="I11" s="1">
        <v>6749.6198700000004</v>
      </c>
      <c r="J11" s="1">
        <v>10017.01002</v>
      </c>
      <c r="K11" s="1">
        <v>109.62010960000001</v>
      </c>
      <c r="L11" s="1">
        <v>368</v>
      </c>
      <c r="M11" s="1">
        <v>4</v>
      </c>
      <c r="N11" s="1">
        <v>3.6339827999999998E-2</v>
      </c>
      <c r="O11" s="1">
        <v>27.51801665</v>
      </c>
    </row>
    <row r="12" spans="1:15">
      <c r="A12" s="1" t="s">
        <v>38</v>
      </c>
      <c r="B12" s="1" t="s">
        <v>35</v>
      </c>
      <c r="C12" s="1" t="s">
        <v>45</v>
      </c>
      <c r="D12" s="1" t="s">
        <v>46</v>
      </c>
      <c r="E12" s="1" t="s">
        <v>34</v>
      </c>
      <c r="F12" s="1">
        <v>51823</v>
      </c>
      <c r="G12" s="1" t="s">
        <v>49</v>
      </c>
      <c r="H12" s="1" t="s">
        <v>50</v>
      </c>
      <c r="I12" s="1">
        <v>29091.2958</v>
      </c>
      <c r="J12" s="1">
        <v>35121.599999999999</v>
      </c>
      <c r="K12" s="1">
        <v>355.59</v>
      </c>
      <c r="L12" s="1">
        <v>1294</v>
      </c>
      <c r="M12" s="1">
        <v>13</v>
      </c>
      <c r="N12" s="1">
        <v>3.6474140000000002E-2</v>
      </c>
      <c r="O12" s="1">
        <v>27.416684700000001</v>
      </c>
    </row>
    <row r="13" spans="1:15">
      <c r="A13" s="1" t="s">
        <v>38</v>
      </c>
      <c r="B13" s="1" t="s">
        <v>35</v>
      </c>
      <c r="C13" s="1" t="s">
        <v>45</v>
      </c>
      <c r="D13" s="1" t="s">
        <v>46</v>
      </c>
      <c r="E13" s="1" t="s">
        <v>34</v>
      </c>
      <c r="F13" s="1">
        <v>51234</v>
      </c>
      <c r="G13" s="1" t="s">
        <v>47</v>
      </c>
      <c r="H13" s="1" t="s">
        <v>48</v>
      </c>
      <c r="I13" s="1">
        <v>12390.825500000001</v>
      </c>
      <c r="J13" s="1">
        <v>16394.504919999999</v>
      </c>
      <c r="K13" s="1">
        <v>27.216174179999999</v>
      </c>
      <c r="L13" s="1">
        <v>599</v>
      </c>
      <c r="M13" s="1">
        <v>1</v>
      </c>
      <c r="N13" s="1">
        <v>3.6476079000000002E-2</v>
      </c>
      <c r="O13" s="1">
        <v>27.415227210000001</v>
      </c>
    </row>
    <row r="14" spans="1:15">
      <c r="A14" s="1" t="s">
        <v>38</v>
      </c>
      <c r="B14" s="1" t="s">
        <v>35</v>
      </c>
      <c r="C14" s="1" t="s">
        <v>45</v>
      </c>
      <c r="D14" s="1" t="s">
        <v>46</v>
      </c>
      <c r="E14" s="1" t="s">
        <v>34</v>
      </c>
      <c r="F14" s="1">
        <v>51233</v>
      </c>
      <c r="G14" s="1" t="s">
        <v>49</v>
      </c>
      <c r="H14" s="1" t="s">
        <v>50</v>
      </c>
      <c r="I14" s="1">
        <v>12804.97896</v>
      </c>
      <c r="J14" s="1">
        <v>15033.6</v>
      </c>
      <c r="K14" s="1">
        <v>582.22799999999995</v>
      </c>
      <c r="L14" s="1">
        <v>570</v>
      </c>
      <c r="M14" s="1">
        <v>22</v>
      </c>
      <c r="N14" s="1">
        <v>3.6501427000000003E-2</v>
      </c>
      <c r="O14" s="1">
        <v>27.396189469999999</v>
      </c>
    </row>
    <row r="15" spans="1:15">
      <c r="A15" s="1" t="s">
        <v>38</v>
      </c>
      <c r="B15" s="1" t="s">
        <v>35</v>
      </c>
      <c r="C15" s="1" t="s">
        <v>45</v>
      </c>
      <c r="D15" s="1" t="s">
        <v>46</v>
      </c>
      <c r="E15" s="1" t="s">
        <v>34</v>
      </c>
      <c r="F15" s="1">
        <v>50928</v>
      </c>
      <c r="G15" s="1" t="s">
        <v>49</v>
      </c>
      <c r="H15" s="1" t="s">
        <v>50</v>
      </c>
      <c r="I15" s="1">
        <v>31626.292099999999</v>
      </c>
      <c r="J15" s="1">
        <v>35121.599999999999</v>
      </c>
      <c r="K15" s="1">
        <v>378.75599999999997</v>
      </c>
      <c r="L15" s="1">
        <v>1296</v>
      </c>
      <c r="M15" s="1">
        <v>14</v>
      </c>
      <c r="N15" s="1">
        <v>3.6506676000000002E-2</v>
      </c>
      <c r="O15" s="1">
        <v>27.392250000000001</v>
      </c>
    </row>
    <row r="16" spans="1:15">
      <c r="A16" s="1" t="s">
        <v>38</v>
      </c>
      <c r="B16" s="1" t="s">
        <v>35</v>
      </c>
      <c r="C16" s="1" t="s">
        <v>45</v>
      </c>
      <c r="D16" s="1" t="s">
        <v>46</v>
      </c>
      <c r="E16" s="1" t="s">
        <v>34</v>
      </c>
      <c r="F16" s="1">
        <v>51245</v>
      </c>
      <c r="G16" s="1" t="s">
        <v>61</v>
      </c>
      <c r="H16" s="1" t="s">
        <v>48</v>
      </c>
      <c r="I16" s="1">
        <v>2469.8519999999999</v>
      </c>
      <c r="J16" s="1">
        <v>2721.6174179999998</v>
      </c>
      <c r="K16" s="1">
        <v>0</v>
      </c>
      <c r="L16" s="1">
        <v>100</v>
      </c>
      <c r="M16" s="1">
        <v>0</v>
      </c>
      <c r="N16" s="1">
        <v>3.6742856999999997E-2</v>
      </c>
      <c r="O16" s="1">
        <v>27.216174179999999</v>
      </c>
    </row>
    <row r="17" spans="1:15">
      <c r="A17" s="1" t="s">
        <v>38</v>
      </c>
      <c r="B17" s="1" t="s">
        <v>35</v>
      </c>
      <c r="C17" s="1" t="s">
        <v>45</v>
      </c>
      <c r="D17" s="1" t="s">
        <v>46</v>
      </c>
      <c r="E17" s="1" t="s">
        <v>34</v>
      </c>
      <c r="F17" s="1">
        <v>51244</v>
      </c>
      <c r="G17" s="1" t="s">
        <v>62</v>
      </c>
      <c r="H17" s="1" t="s">
        <v>50</v>
      </c>
      <c r="I17" s="1">
        <v>5021.3519999999999</v>
      </c>
      <c r="J17" s="1">
        <v>6123.6</v>
      </c>
      <c r="K17" s="1">
        <v>0</v>
      </c>
      <c r="L17" s="1">
        <v>225</v>
      </c>
      <c r="M17" s="1">
        <v>0</v>
      </c>
      <c r="N17" s="1">
        <v>3.6743091999999998E-2</v>
      </c>
      <c r="O17" s="1">
        <v>27.216000000000001</v>
      </c>
    </row>
    <row r="18" spans="1:15">
      <c r="A18" s="1" t="s">
        <v>69</v>
      </c>
      <c r="B18" s="1" t="s">
        <v>35</v>
      </c>
      <c r="C18" s="1" t="s">
        <v>36</v>
      </c>
      <c r="D18" s="1" t="s">
        <v>37</v>
      </c>
      <c r="E18" s="1" t="s">
        <v>34</v>
      </c>
      <c r="F18" s="1">
        <v>51094</v>
      </c>
      <c r="G18" s="1" t="s">
        <v>51</v>
      </c>
      <c r="H18" s="1" t="s">
        <v>52</v>
      </c>
      <c r="I18" s="1">
        <v>57627.900399999999</v>
      </c>
      <c r="J18" s="1">
        <v>53114.400000000001</v>
      </c>
      <c r="K18" s="1">
        <v>1643.76</v>
      </c>
      <c r="L18" s="1">
        <v>2042</v>
      </c>
      <c r="M18" s="1">
        <v>92</v>
      </c>
      <c r="N18" s="1">
        <v>3.7291246E-2</v>
      </c>
      <c r="O18" s="1">
        <v>26.815945150000001</v>
      </c>
    </row>
    <row r="19" spans="1:15">
      <c r="A19" s="1" t="s">
        <v>38</v>
      </c>
      <c r="B19" s="1" t="s">
        <v>35</v>
      </c>
      <c r="C19" s="1" t="s">
        <v>53</v>
      </c>
      <c r="D19" s="1" t="s">
        <v>54</v>
      </c>
      <c r="E19" s="1" t="s">
        <v>34</v>
      </c>
      <c r="F19" s="1">
        <v>51232</v>
      </c>
      <c r="G19" s="1" t="s">
        <v>59</v>
      </c>
      <c r="H19" s="1" t="s">
        <v>60</v>
      </c>
      <c r="I19" s="1">
        <v>6914.1200099999996</v>
      </c>
      <c r="J19" s="1">
        <v>7144.207144</v>
      </c>
      <c r="K19" s="1">
        <v>52.920052920000003</v>
      </c>
      <c r="L19" s="1">
        <v>269</v>
      </c>
      <c r="M19" s="1">
        <v>2</v>
      </c>
      <c r="N19" s="1">
        <v>3.7376024000000001E-2</v>
      </c>
      <c r="O19" s="1">
        <v>26.755119690000001</v>
      </c>
    </row>
    <row r="20" spans="1:15">
      <c r="A20" s="1" t="s">
        <v>69</v>
      </c>
      <c r="B20" s="1" t="s">
        <v>35</v>
      </c>
      <c r="C20" s="1" t="s">
        <v>36</v>
      </c>
      <c r="D20" s="1" t="s">
        <v>37</v>
      </c>
      <c r="E20" s="1" t="s">
        <v>34</v>
      </c>
      <c r="F20" s="1">
        <v>50927</v>
      </c>
      <c r="G20" s="1" t="s">
        <v>51</v>
      </c>
      <c r="H20" s="1" t="s">
        <v>52</v>
      </c>
      <c r="I20" s="1">
        <v>22724.58539</v>
      </c>
      <c r="J20" s="1">
        <v>14904</v>
      </c>
      <c r="K20" s="1">
        <v>958.06799999999998</v>
      </c>
      <c r="L20" s="1">
        <v>604</v>
      </c>
      <c r="M20" s="1">
        <v>75</v>
      </c>
      <c r="N20" s="1">
        <v>3.8078263000000001E-2</v>
      </c>
      <c r="O20" s="1">
        <v>26.261701989999999</v>
      </c>
    </row>
    <row r="21" spans="1:15">
      <c r="A21" s="1" t="s">
        <v>69</v>
      </c>
      <c r="B21" s="1" t="s">
        <v>35</v>
      </c>
      <c r="C21" s="1" t="s">
        <v>36</v>
      </c>
      <c r="D21" s="1" t="s">
        <v>37</v>
      </c>
      <c r="E21" s="1" t="s">
        <v>34</v>
      </c>
      <c r="F21" s="1">
        <v>51462</v>
      </c>
      <c r="G21" s="1" t="s">
        <v>51</v>
      </c>
      <c r="H21" s="1" t="s">
        <v>52</v>
      </c>
      <c r="I21" s="1">
        <v>39593.092669999998</v>
      </c>
      <c r="J21" s="1">
        <v>49118.400000000001</v>
      </c>
      <c r="K21" s="1">
        <v>586.00800000000004</v>
      </c>
      <c r="L21" s="1">
        <v>1930</v>
      </c>
      <c r="M21" s="1">
        <v>25</v>
      </c>
      <c r="N21" s="1">
        <v>3.8829554000000002E-2</v>
      </c>
      <c r="O21" s="1">
        <v>25.75357928</v>
      </c>
    </row>
    <row r="22" spans="1:15">
      <c r="A22" s="1" t="s">
        <v>69</v>
      </c>
      <c r="B22" s="1" t="s">
        <v>35</v>
      </c>
      <c r="C22" s="1" t="s">
        <v>36</v>
      </c>
      <c r="D22" s="1" t="s">
        <v>37</v>
      </c>
      <c r="E22" s="1" t="s">
        <v>34</v>
      </c>
      <c r="F22" s="1">
        <v>51228</v>
      </c>
      <c r="G22" s="1" t="s">
        <v>51</v>
      </c>
      <c r="H22" s="1" t="s">
        <v>52</v>
      </c>
      <c r="I22" s="1">
        <v>7822.9487600000002</v>
      </c>
      <c r="J22" s="1">
        <v>10800</v>
      </c>
      <c r="K22" s="1">
        <v>25.704000000000001</v>
      </c>
      <c r="L22" s="1">
        <v>421</v>
      </c>
      <c r="M22" s="1">
        <v>1</v>
      </c>
      <c r="N22" s="1">
        <v>3.8888925999999997E-2</v>
      </c>
      <c r="O22" s="1">
        <v>25.714261279999999</v>
      </c>
    </row>
    <row r="23" spans="1:15">
      <c r="A23" s="1" t="s">
        <v>38</v>
      </c>
      <c r="B23" s="1" t="s">
        <v>35</v>
      </c>
      <c r="C23" s="1" t="s">
        <v>53</v>
      </c>
      <c r="D23" s="1" t="s">
        <v>54</v>
      </c>
      <c r="E23" s="1" t="s">
        <v>34</v>
      </c>
      <c r="F23" s="1">
        <v>51242</v>
      </c>
      <c r="G23" s="1" t="s">
        <v>63</v>
      </c>
      <c r="H23" s="1" t="s">
        <v>64</v>
      </c>
      <c r="I23" s="1">
        <v>1509.44004</v>
      </c>
      <c r="J23" s="1">
        <v>3175.186029</v>
      </c>
      <c r="K23" s="1">
        <v>462.23796620000002</v>
      </c>
      <c r="L23" s="1">
        <v>142</v>
      </c>
      <c r="M23" s="1">
        <v>106</v>
      </c>
      <c r="N23" s="1">
        <v>3.9038615999999998E-2</v>
      </c>
      <c r="O23" s="1">
        <v>25.615661939999999</v>
      </c>
    </row>
    <row r="24" spans="1:15">
      <c r="A24" s="1" t="s">
        <v>69</v>
      </c>
      <c r="B24" s="1" t="s">
        <v>35</v>
      </c>
      <c r="C24" s="1" t="s">
        <v>36</v>
      </c>
      <c r="D24" s="1" t="s">
        <v>37</v>
      </c>
      <c r="E24" s="1" t="s">
        <v>34</v>
      </c>
      <c r="F24" s="1">
        <v>51239</v>
      </c>
      <c r="G24" s="1" t="s">
        <v>65</v>
      </c>
      <c r="H24" s="1" t="s">
        <v>52</v>
      </c>
      <c r="I24" s="1">
        <v>4401</v>
      </c>
      <c r="J24" s="1">
        <v>5400</v>
      </c>
      <c r="K24" s="1">
        <v>0</v>
      </c>
      <c r="L24" s="1">
        <v>212</v>
      </c>
      <c r="M24" s="1">
        <v>0</v>
      </c>
      <c r="N24" s="1">
        <v>3.9259258999999998E-2</v>
      </c>
      <c r="O24" s="1">
        <v>25.471698109999998</v>
      </c>
    </row>
    <row r="25" spans="1:15">
      <c r="A25" s="1" t="s">
        <v>69</v>
      </c>
      <c r="B25" s="1" t="s">
        <v>35</v>
      </c>
      <c r="C25" s="1" t="s">
        <v>36</v>
      </c>
      <c r="D25" s="1" t="s">
        <v>37</v>
      </c>
      <c r="E25" s="1" t="s">
        <v>34</v>
      </c>
      <c r="F25" s="1">
        <v>51033</v>
      </c>
      <c r="G25" s="1" t="s">
        <v>51</v>
      </c>
      <c r="H25" s="1" t="s">
        <v>52</v>
      </c>
      <c r="I25" s="1">
        <v>8822.7727200000008</v>
      </c>
      <c r="J25" s="1">
        <v>10800</v>
      </c>
      <c r="K25" s="1">
        <v>25.488</v>
      </c>
      <c r="L25" s="1">
        <v>427</v>
      </c>
      <c r="M25" s="1">
        <v>1</v>
      </c>
      <c r="N25" s="1">
        <v>3.9443948999999999E-2</v>
      </c>
      <c r="O25" s="1">
        <v>25.352430909999999</v>
      </c>
    </row>
    <row r="26" spans="1:15">
      <c r="A26" s="1" t="s">
        <v>69</v>
      </c>
      <c r="B26" s="1" t="s">
        <v>35</v>
      </c>
      <c r="C26" s="1" t="s">
        <v>36</v>
      </c>
      <c r="D26" s="1" t="s">
        <v>37</v>
      </c>
      <c r="E26" s="1" t="s">
        <v>34</v>
      </c>
      <c r="F26" s="1">
        <v>51494</v>
      </c>
      <c r="G26" s="1" t="s">
        <v>65</v>
      </c>
      <c r="H26" s="1" t="s">
        <v>52</v>
      </c>
      <c r="I26" s="1">
        <v>4401</v>
      </c>
      <c r="J26" s="1">
        <v>5400</v>
      </c>
      <c r="K26" s="1">
        <v>0</v>
      </c>
      <c r="L26" s="1">
        <v>214</v>
      </c>
      <c r="M26" s="1">
        <v>0</v>
      </c>
      <c r="N26" s="1">
        <v>3.9629629999999999E-2</v>
      </c>
      <c r="O26" s="1">
        <v>25.233644859999998</v>
      </c>
    </row>
    <row r="27" spans="1:15">
      <c r="A27" s="1" t="s">
        <v>69</v>
      </c>
      <c r="B27" s="1" t="s">
        <v>35</v>
      </c>
      <c r="C27" s="1" t="s">
        <v>36</v>
      </c>
      <c r="D27" s="1" t="s">
        <v>37</v>
      </c>
      <c r="E27" s="1" t="s">
        <v>34</v>
      </c>
      <c r="F27" s="1">
        <v>50588</v>
      </c>
      <c r="G27" s="1" t="s">
        <v>51</v>
      </c>
      <c r="H27" s="1" t="s">
        <v>52</v>
      </c>
      <c r="I27" s="1">
        <v>60557.458939999997</v>
      </c>
      <c r="J27" s="1">
        <v>48600</v>
      </c>
      <c r="K27" s="1">
        <v>360.072</v>
      </c>
      <c r="L27" s="1">
        <v>1944</v>
      </c>
      <c r="M27" s="1">
        <v>14</v>
      </c>
      <c r="N27" s="1">
        <v>3.9705824000000001E-2</v>
      </c>
      <c r="O27" s="1">
        <v>25.18522222</v>
      </c>
    </row>
    <row r="28" spans="1:15">
      <c r="A28" s="1" t="s">
        <v>69</v>
      </c>
      <c r="B28" s="1" t="s">
        <v>35</v>
      </c>
      <c r="C28" s="1" t="s">
        <v>36</v>
      </c>
      <c r="D28" s="1" t="s">
        <v>37</v>
      </c>
      <c r="E28" s="1" t="s">
        <v>34</v>
      </c>
      <c r="F28" s="1">
        <v>51241</v>
      </c>
      <c r="G28" s="1" t="s">
        <v>65</v>
      </c>
      <c r="H28" s="1" t="s">
        <v>52</v>
      </c>
      <c r="I28" s="1">
        <v>3674.2359999999999</v>
      </c>
      <c r="J28" s="1">
        <v>4514.3999999999996</v>
      </c>
      <c r="K28" s="1">
        <v>0</v>
      </c>
      <c r="L28" s="1">
        <v>180</v>
      </c>
      <c r="M28" s="1">
        <v>0</v>
      </c>
      <c r="N28" s="1">
        <v>3.9872407999999998E-2</v>
      </c>
      <c r="O28" s="1">
        <v>25.08</v>
      </c>
    </row>
    <row r="29" spans="1:15" ht="12" customHeight="1">
      <c r="A29" s="1" t="s">
        <v>69</v>
      </c>
      <c r="B29" s="1" t="s">
        <v>66</v>
      </c>
      <c r="C29" s="1" t="s">
        <v>67</v>
      </c>
      <c r="D29" s="1" t="s">
        <v>68</v>
      </c>
      <c r="E29" s="1" t="s">
        <v>34</v>
      </c>
      <c r="F29" s="1">
        <v>51466</v>
      </c>
      <c r="G29" s="1" t="s">
        <v>70</v>
      </c>
      <c r="H29" s="1" t="s">
        <v>71</v>
      </c>
      <c r="I29" s="1">
        <v>9733.7707100000007</v>
      </c>
      <c r="J29" s="1">
        <v>10206</v>
      </c>
      <c r="K29" s="1">
        <v>894.24</v>
      </c>
      <c r="L29" s="1">
        <v>458</v>
      </c>
      <c r="M29" s="1">
        <v>40</v>
      </c>
      <c r="N29" s="1">
        <v>4.1260368999999998E-2</v>
      </c>
      <c r="O29" s="1">
        <v>24.236331880000002</v>
      </c>
    </row>
    <row r="30" spans="1:15">
      <c r="A30" s="1" t="s">
        <v>38</v>
      </c>
      <c r="B30" s="1" t="s">
        <v>35</v>
      </c>
      <c r="C30" s="1" t="s">
        <v>53</v>
      </c>
      <c r="D30" s="1" t="s">
        <v>54</v>
      </c>
      <c r="E30" s="1" t="s">
        <v>34</v>
      </c>
      <c r="F30" s="1">
        <v>51243</v>
      </c>
      <c r="G30" s="1" t="s">
        <v>72</v>
      </c>
      <c r="H30" s="1" t="s">
        <v>73</v>
      </c>
      <c r="I30" s="1">
        <v>31231.279979999999</v>
      </c>
      <c r="J30" s="1">
        <v>31233.46257</v>
      </c>
      <c r="K30" s="1">
        <v>3397.6650500000001</v>
      </c>
      <c r="L30" s="1">
        <v>1444</v>
      </c>
      <c r="M30" s="1">
        <v>209</v>
      </c>
      <c r="N30" s="1">
        <v>4.1696591999999998E-2</v>
      </c>
      <c r="O30" s="1">
        <v>23.982775360000002</v>
      </c>
    </row>
    <row r="31" spans="1:15">
      <c r="A31" s="1" t="s">
        <v>69</v>
      </c>
      <c r="B31" s="1" t="s">
        <v>35</v>
      </c>
      <c r="C31" s="1" t="s">
        <v>36</v>
      </c>
      <c r="D31" s="1" t="s">
        <v>37</v>
      </c>
      <c r="E31" s="1" t="s">
        <v>34</v>
      </c>
      <c r="F31" s="1">
        <v>51464</v>
      </c>
      <c r="G31" s="1" t="s">
        <v>74</v>
      </c>
      <c r="H31" s="1" t="s">
        <v>75</v>
      </c>
      <c r="I31" s="1">
        <v>12496.415499999999</v>
      </c>
      <c r="J31" s="1">
        <v>12463.14516</v>
      </c>
      <c r="K31" s="1">
        <v>1155.054918</v>
      </c>
      <c r="L31" s="1">
        <v>575</v>
      </c>
      <c r="M31" s="1">
        <v>54</v>
      </c>
      <c r="N31" s="1">
        <v>4.2222906999999997E-2</v>
      </c>
      <c r="O31" s="1">
        <v>23.683826230000001</v>
      </c>
    </row>
    <row r="32" spans="1:15">
      <c r="A32" s="1" t="s">
        <v>69</v>
      </c>
      <c r="B32" s="1" t="s">
        <v>35</v>
      </c>
      <c r="C32" s="1" t="s">
        <v>36</v>
      </c>
      <c r="D32" s="1" t="s">
        <v>37</v>
      </c>
      <c r="E32" s="1" t="s">
        <v>34</v>
      </c>
      <c r="F32" s="1">
        <v>51238</v>
      </c>
      <c r="G32" s="1" t="s">
        <v>76</v>
      </c>
      <c r="H32" s="1" t="s">
        <v>77</v>
      </c>
      <c r="I32" s="1">
        <v>10363.29638</v>
      </c>
      <c r="J32" s="1">
        <v>11178</v>
      </c>
      <c r="K32" s="1">
        <v>141.1344</v>
      </c>
      <c r="L32" s="1">
        <v>483</v>
      </c>
      <c r="M32" s="1">
        <v>0</v>
      </c>
      <c r="N32" s="1">
        <v>4.2671107E-2</v>
      </c>
      <c r="O32" s="1">
        <v>23.435060880000002</v>
      </c>
    </row>
    <row r="33" spans="1:15">
      <c r="A33" s="1" t="s">
        <v>69</v>
      </c>
      <c r="B33" s="1" t="s">
        <v>35</v>
      </c>
      <c r="C33" s="1" t="s">
        <v>36</v>
      </c>
      <c r="D33" s="1" t="s">
        <v>37</v>
      </c>
      <c r="E33" s="1" t="s">
        <v>34</v>
      </c>
      <c r="F33" s="1">
        <v>50598</v>
      </c>
      <c r="G33" s="1" t="s">
        <v>76</v>
      </c>
      <c r="H33" s="1" t="s">
        <v>77</v>
      </c>
      <c r="I33" s="1">
        <v>17492.468430000001</v>
      </c>
      <c r="J33" s="1">
        <v>22044.960009999999</v>
      </c>
      <c r="K33" s="1">
        <v>161.7408001</v>
      </c>
      <c r="L33" s="1">
        <v>953</v>
      </c>
      <c r="M33" s="1">
        <v>7</v>
      </c>
      <c r="N33" s="1">
        <v>4.2914975000000001E-2</v>
      </c>
      <c r="O33" s="1">
        <v>23.301889620000001</v>
      </c>
    </row>
    <row r="34" spans="1:15" ht="12" customHeight="1">
      <c r="A34" s="1" t="s">
        <v>69</v>
      </c>
      <c r="B34" s="1" t="s">
        <v>78</v>
      </c>
      <c r="C34" s="1" t="s">
        <v>67</v>
      </c>
      <c r="D34" s="1" t="s">
        <v>79</v>
      </c>
      <c r="E34" s="1" t="s">
        <v>34</v>
      </c>
      <c r="F34" s="1">
        <v>51235</v>
      </c>
      <c r="G34" s="1" t="s">
        <v>80</v>
      </c>
      <c r="H34" s="1" t="s">
        <v>81</v>
      </c>
      <c r="I34" s="1">
        <v>12171.473309999999</v>
      </c>
      <c r="J34" s="1">
        <v>14428.736510000001</v>
      </c>
      <c r="K34" s="1">
        <v>444.41804459999997</v>
      </c>
      <c r="L34" s="1">
        <v>645</v>
      </c>
      <c r="M34" s="1">
        <v>35</v>
      </c>
      <c r="N34" s="1">
        <v>4.3366725000000002E-2</v>
      </c>
      <c r="O34" s="1">
        <v>23.05915435</v>
      </c>
    </row>
    <row r="35" spans="1:15" ht="12" customHeight="1">
      <c r="A35" s="1" t="s">
        <v>69</v>
      </c>
      <c r="B35" s="1" t="s">
        <v>78</v>
      </c>
      <c r="C35" s="1" t="s">
        <v>67</v>
      </c>
      <c r="D35" s="1" t="s">
        <v>79</v>
      </c>
      <c r="E35" s="1" t="s">
        <v>34</v>
      </c>
      <c r="F35" s="1">
        <v>51098</v>
      </c>
      <c r="G35" s="1" t="s">
        <v>82</v>
      </c>
      <c r="H35" s="1" t="s">
        <v>83</v>
      </c>
      <c r="I35" s="1">
        <v>25468.442889999998</v>
      </c>
      <c r="J35" s="1">
        <v>34870.534870000003</v>
      </c>
      <c r="K35" s="1">
        <v>809.19080919999999</v>
      </c>
      <c r="L35" s="1">
        <v>1560</v>
      </c>
      <c r="M35" s="1">
        <v>36</v>
      </c>
      <c r="N35" s="1">
        <v>4.3722309000000001E-2</v>
      </c>
      <c r="O35" s="1">
        <v>22.871619030000002</v>
      </c>
    </row>
    <row r="36" spans="1:15">
      <c r="A36" s="1" t="s">
        <v>69</v>
      </c>
      <c r="B36" s="1" t="s">
        <v>35</v>
      </c>
      <c r="C36" s="1" t="s">
        <v>36</v>
      </c>
      <c r="D36" s="1" t="s">
        <v>37</v>
      </c>
      <c r="E36" s="1" t="s">
        <v>34</v>
      </c>
      <c r="F36" s="1">
        <v>51469</v>
      </c>
      <c r="G36" s="1" t="s">
        <v>76</v>
      </c>
      <c r="H36" s="1" t="s">
        <v>77</v>
      </c>
      <c r="I36" s="1">
        <v>15956.94865</v>
      </c>
      <c r="J36" s="1">
        <v>18293.040010000001</v>
      </c>
      <c r="K36" s="1">
        <v>155.81160009999999</v>
      </c>
      <c r="L36" s="1">
        <v>808</v>
      </c>
      <c r="M36" s="1">
        <v>7</v>
      </c>
      <c r="N36" s="1">
        <v>4.3796764000000002E-2</v>
      </c>
      <c r="O36" s="1">
        <v>22.832737139999999</v>
      </c>
    </row>
    <row r="37" spans="1:15" ht="12" customHeight="1">
      <c r="A37" s="1" t="s">
        <v>69</v>
      </c>
      <c r="B37" s="1" t="s">
        <v>66</v>
      </c>
      <c r="C37" s="1" t="s">
        <v>67</v>
      </c>
      <c r="D37" s="1" t="s">
        <v>68</v>
      </c>
      <c r="E37" s="1" t="s">
        <v>34</v>
      </c>
      <c r="F37" s="1">
        <v>51467</v>
      </c>
      <c r="G37" s="1" t="s">
        <v>84</v>
      </c>
      <c r="H37" s="1" t="s">
        <v>85</v>
      </c>
      <c r="I37" s="1">
        <v>4722.1400899999999</v>
      </c>
      <c r="J37" s="1">
        <v>5103</v>
      </c>
      <c r="K37" s="1">
        <v>22.14</v>
      </c>
      <c r="L37" s="1">
        <v>229</v>
      </c>
      <c r="M37" s="1">
        <v>1</v>
      </c>
      <c r="N37" s="1">
        <v>4.4681706000000002E-2</v>
      </c>
      <c r="O37" s="1">
        <v>22.380524019999999</v>
      </c>
    </row>
    <row r="38" spans="1:15">
      <c r="A38" s="1" t="s">
        <v>38</v>
      </c>
      <c r="B38" s="1" t="s">
        <v>35</v>
      </c>
      <c r="C38" s="1" t="s">
        <v>53</v>
      </c>
      <c r="D38" s="1" t="s">
        <v>54</v>
      </c>
      <c r="E38" s="1" t="s">
        <v>34</v>
      </c>
      <c r="F38" s="1">
        <v>50829</v>
      </c>
      <c r="G38" s="1" t="s">
        <v>86</v>
      </c>
      <c r="H38" s="1" t="s">
        <v>87</v>
      </c>
      <c r="I38" s="1">
        <v>2361.96</v>
      </c>
      <c r="J38" s="1">
        <v>2361.9521580000001</v>
      </c>
      <c r="K38" s="1">
        <v>0</v>
      </c>
      <c r="L38" s="1">
        <v>106</v>
      </c>
      <c r="M38" s="1">
        <v>0</v>
      </c>
      <c r="N38" s="1">
        <v>4.4878132000000001E-2</v>
      </c>
      <c r="O38" s="1">
        <v>22.282567530000001</v>
      </c>
    </row>
    <row r="39" spans="1:15">
      <c r="A39" s="1" t="s">
        <v>69</v>
      </c>
      <c r="B39" s="1" t="s">
        <v>35</v>
      </c>
      <c r="C39" s="1" t="s">
        <v>36</v>
      </c>
      <c r="D39" s="1" t="s">
        <v>37</v>
      </c>
      <c r="E39" s="1" t="s">
        <v>34</v>
      </c>
      <c r="F39" s="1">
        <v>51817</v>
      </c>
      <c r="G39" s="1" t="s">
        <v>51</v>
      </c>
      <c r="H39" s="1" t="s">
        <v>52</v>
      </c>
      <c r="I39" s="1">
        <v>29576.4804</v>
      </c>
      <c r="J39" s="1">
        <v>35164.800000000003</v>
      </c>
      <c r="K39" s="1">
        <v>1125.3599999999999</v>
      </c>
      <c r="L39" s="1">
        <v>1630</v>
      </c>
      <c r="M39" s="1">
        <v>52</v>
      </c>
      <c r="N39" s="1">
        <v>4.4915757000000001E-2</v>
      </c>
      <c r="O39" s="1">
        <v>22.263901839999999</v>
      </c>
    </row>
    <row r="40" spans="1:15" ht="12" customHeight="1">
      <c r="A40" s="1" t="s">
        <v>69</v>
      </c>
      <c r="B40" s="1" t="s">
        <v>78</v>
      </c>
      <c r="C40" s="1" t="s">
        <v>67</v>
      </c>
      <c r="D40" s="1" t="s">
        <v>79</v>
      </c>
      <c r="E40" s="1" t="s">
        <v>34</v>
      </c>
      <c r="F40" s="1">
        <v>51097</v>
      </c>
      <c r="G40" s="1" t="s">
        <v>88</v>
      </c>
      <c r="H40" s="1" t="s">
        <v>89</v>
      </c>
      <c r="I40" s="1">
        <v>11120.61123</v>
      </c>
      <c r="J40" s="1">
        <v>11664.07465</v>
      </c>
      <c r="K40" s="1">
        <v>447.2848626</v>
      </c>
      <c r="L40" s="1">
        <v>545</v>
      </c>
      <c r="M40" s="1">
        <v>21</v>
      </c>
      <c r="N40" s="1">
        <v>4.4999076999999998E-2</v>
      </c>
      <c r="O40" s="1">
        <v>22.222677999999998</v>
      </c>
    </row>
    <row r="41" spans="1:15" ht="12" customHeight="1">
      <c r="A41" s="1" t="s">
        <v>69</v>
      </c>
      <c r="B41" s="1" t="s">
        <v>78</v>
      </c>
      <c r="C41" s="1" t="s">
        <v>67</v>
      </c>
      <c r="D41" s="1" t="s">
        <v>79</v>
      </c>
      <c r="E41" s="1" t="s">
        <v>34</v>
      </c>
      <c r="F41" s="1">
        <v>51099</v>
      </c>
      <c r="G41" s="1" t="s">
        <v>90</v>
      </c>
      <c r="H41" s="1" t="s">
        <v>91</v>
      </c>
      <c r="I41" s="1">
        <v>12883.175670000001</v>
      </c>
      <c r="J41" s="1">
        <v>14504.33618</v>
      </c>
      <c r="K41" s="1">
        <v>843.90828680000004</v>
      </c>
      <c r="L41" s="1">
        <v>691</v>
      </c>
      <c r="M41" s="1">
        <v>70</v>
      </c>
      <c r="N41" s="1">
        <v>4.5021435999999998E-2</v>
      </c>
      <c r="O41" s="1">
        <v>22.211641780000001</v>
      </c>
    </row>
    <row r="42" spans="1:15" ht="12" customHeight="1">
      <c r="A42" s="1" t="s">
        <v>69</v>
      </c>
      <c r="B42" s="1" t="s">
        <v>66</v>
      </c>
      <c r="C42" s="1" t="s">
        <v>67</v>
      </c>
      <c r="D42" s="1" t="s">
        <v>68</v>
      </c>
      <c r="E42" s="1" t="s">
        <v>34</v>
      </c>
      <c r="F42" s="1">
        <v>51472</v>
      </c>
      <c r="G42" s="1" t="s">
        <v>92</v>
      </c>
      <c r="H42" s="1" t="s">
        <v>93</v>
      </c>
      <c r="I42" s="1">
        <v>24259.82402</v>
      </c>
      <c r="J42" s="1">
        <v>20962.8</v>
      </c>
      <c r="K42" s="1">
        <v>3297.0239999999999</v>
      </c>
      <c r="L42" s="1">
        <v>1186</v>
      </c>
      <c r="M42" s="1">
        <v>329</v>
      </c>
      <c r="N42" s="1">
        <v>4.8887411999999998E-2</v>
      </c>
      <c r="O42" s="1">
        <v>20.455163580000001</v>
      </c>
    </row>
    <row r="43" spans="1:15" ht="12" customHeight="1">
      <c r="A43" s="1" t="s">
        <v>96</v>
      </c>
      <c r="B43" s="1" t="s">
        <v>78</v>
      </c>
      <c r="C43" s="1" t="s">
        <v>94</v>
      </c>
      <c r="D43" s="1" t="s">
        <v>95</v>
      </c>
      <c r="E43" s="1" t="s">
        <v>34</v>
      </c>
      <c r="F43" s="1">
        <v>51237</v>
      </c>
      <c r="G43" s="1" t="s">
        <v>97</v>
      </c>
      <c r="H43" s="1" t="s">
        <v>98</v>
      </c>
      <c r="I43" s="1">
        <v>14177.49015</v>
      </c>
      <c r="J43" s="1">
        <v>15036.790080000001</v>
      </c>
      <c r="K43" s="1">
        <v>919.50894719999997</v>
      </c>
      <c r="L43" s="1">
        <v>784</v>
      </c>
      <c r="M43" s="1">
        <v>48</v>
      </c>
      <c r="N43" s="1">
        <v>4.9134201000000002E-2</v>
      </c>
      <c r="O43" s="1">
        <v>20.352422229999998</v>
      </c>
    </row>
    <row r="44" spans="1:15" ht="12" customHeight="1">
      <c r="A44" s="1" t="s">
        <v>96</v>
      </c>
      <c r="B44" s="1" t="s">
        <v>35</v>
      </c>
      <c r="C44" s="1" t="s">
        <v>94</v>
      </c>
      <c r="D44" s="1" t="s">
        <v>99</v>
      </c>
      <c r="E44" s="1" t="s">
        <v>34</v>
      </c>
      <c r="F44" s="1">
        <v>51496</v>
      </c>
      <c r="G44" s="1" t="s">
        <v>100</v>
      </c>
      <c r="H44" s="1" t="s">
        <v>101</v>
      </c>
      <c r="I44" s="1">
        <v>11608.6608</v>
      </c>
      <c r="J44" s="1">
        <v>11259</v>
      </c>
      <c r="K44" s="1">
        <v>858.60000019999995</v>
      </c>
      <c r="L44" s="1">
        <v>650</v>
      </c>
      <c r="M44" s="1">
        <v>95</v>
      </c>
      <c r="N44" s="1">
        <v>5.3640985000000002E-2</v>
      </c>
      <c r="O44" s="1">
        <v>18.642461539999999</v>
      </c>
    </row>
    <row r="45" spans="1:15" ht="12" customHeight="1">
      <c r="A45" s="1" t="s">
        <v>69</v>
      </c>
      <c r="B45" s="1" t="s">
        <v>66</v>
      </c>
      <c r="C45" s="1" t="s">
        <v>67</v>
      </c>
      <c r="D45" s="1" t="s">
        <v>68</v>
      </c>
      <c r="E45" s="1" t="s">
        <v>34</v>
      </c>
      <c r="F45" s="1">
        <v>51826</v>
      </c>
      <c r="G45" s="1" t="s">
        <v>92</v>
      </c>
      <c r="H45" s="1" t="s">
        <v>93</v>
      </c>
      <c r="I45" s="1">
        <v>7246.8</v>
      </c>
      <c r="J45" s="1">
        <v>6858</v>
      </c>
      <c r="K45" s="1">
        <v>388.8</v>
      </c>
      <c r="L45" s="1">
        <v>411</v>
      </c>
      <c r="M45" s="1">
        <v>23</v>
      </c>
      <c r="N45" s="1">
        <v>5.6714687999999999E-2</v>
      </c>
      <c r="O45" s="1">
        <v>17.632116790000001</v>
      </c>
    </row>
    <row r="46" spans="1:15" ht="12" customHeight="1">
      <c r="A46" s="1" t="s">
        <v>96</v>
      </c>
      <c r="B46" s="1" t="s">
        <v>35</v>
      </c>
      <c r="C46" s="1" t="s">
        <v>94</v>
      </c>
      <c r="D46" s="1" t="s">
        <v>99</v>
      </c>
      <c r="E46" s="1" t="s">
        <v>34</v>
      </c>
      <c r="F46" s="1">
        <v>51495</v>
      </c>
      <c r="G46" s="1" t="s">
        <v>102</v>
      </c>
      <c r="H46" s="1" t="s">
        <v>103</v>
      </c>
      <c r="I46" s="1">
        <v>1988.68154</v>
      </c>
      <c r="J46" s="1">
        <v>2041.2</v>
      </c>
      <c r="K46" s="1">
        <v>34.66800001</v>
      </c>
      <c r="L46" s="1">
        <v>119</v>
      </c>
      <c r="M46" s="1">
        <v>2</v>
      </c>
      <c r="N46" s="1">
        <v>5.7325418000000003E-2</v>
      </c>
      <c r="O46" s="1">
        <v>17.444268910000002</v>
      </c>
    </row>
    <row r="47" spans="1:15" ht="12" customHeight="1">
      <c r="A47" s="1" t="s">
        <v>96</v>
      </c>
      <c r="B47" s="1" t="s">
        <v>78</v>
      </c>
      <c r="C47" s="1" t="s">
        <v>94</v>
      </c>
      <c r="D47" s="1" t="s">
        <v>95</v>
      </c>
      <c r="E47" s="1" t="s">
        <v>34</v>
      </c>
      <c r="F47" s="1">
        <v>51236</v>
      </c>
      <c r="G47" s="1" t="s">
        <v>104</v>
      </c>
      <c r="H47" s="1" t="s">
        <v>105</v>
      </c>
      <c r="I47" s="1">
        <v>10703.287469999999</v>
      </c>
      <c r="J47" s="1">
        <v>11485.8</v>
      </c>
      <c r="K47" s="1">
        <v>807.48900019999996</v>
      </c>
      <c r="L47" s="1">
        <v>719</v>
      </c>
      <c r="M47" s="1">
        <v>91</v>
      </c>
      <c r="N47" s="1">
        <v>5.8487195999999998E-2</v>
      </c>
      <c r="O47" s="1">
        <v>17.09775939</v>
      </c>
    </row>
    <row r="48" spans="1:15" ht="12" customHeight="1">
      <c r="A48" s="1" t="s">
        <v>96</v>
      </c>
      <c r="B48" s="1" t="s">
        <v>35</v>
      </c>
      <c r="C48" s="1" t="s">
        <v>36</v>
      </c>
      <c r="D48" s="1" t="s">
        <v>37</v>
      </c>
      <c r="E48" s="1" t="s">
        <v>106</v>
      </c>
      <c r="F48" s="1">
        <v>51093</v>
      </c>
      <c r="G48" s="1" t="s">
        <v>107</v>
      </c>
      <c r="H48" s="1" t="s">
        <v>108</v>
      </c>
      <c r="I48" s="1">
        <v>41877.102460000002</v>
      </c>
      <c r="J48" s="1">
        <v>51999.750010000003</v>
      </c>
      <c r="K48" s="1">
        <v>5359.6620009999997</v>
      </c>
      <c r="L48" s="1">
        <v>3390</v>
      </c>
      <c r="M48" s="1">
        <v>768</v>
      </c>
      <c r="N48" s="1">
        <v>5.9101024000000002E-2</v>
      </c>
      <c r="O48" s="1">
        <v>16.92018053</v>
      </c>
    </row>
    <row r="49" spans="1:15" ht="12" customHeight="1">
      <c r="A49" s="1" t="s">
        <v>96</v>
      </c>
      <c r="B49" s="1" t="s">
        <v>109</v>
      </c>
      <c r="C49" s="1" t="s">
        <v>36</v>
      </c>
      <c r="D49" s="1" t="s">
        <v>110</v>
      </c>
      <c r="E49" s="1" t="s">
        <v>106</v>
      </c>
      <c r="F49" s="1">
        <v>51070</v>
      </c>
      <c r="G49" s="1" t="s">
        <v>111</v>
      </c>
      <c r="H49" s="1" t="s">
        <v>112</v>
      </c>
      <c r="I49" s="1">
        <v>20893.11537</v>
      </c>
      <c r="J49" s="1">
        <v>21544.38</v>
      </c>
      <c r="K49" s="1">
        <v>768.73500000000001</v>
      </c>
      <c r="L49" s="1">
        <v>1393</v>
      </c>
      <c r="M49" s="1">
        <v>15</v>
      </c>
      <c r="N49" s="1">
        <v>6.2429652000000002E-2</v>
      </c>
      <c r="O49" s="1">
        <v>16.018029429999999</v>
      </c>
    </row>
    <row r="50" spans="1:15" ht="12" customHeight="1">
      <c r="A50" s="1" t="s">
        <v>96</v>
      </c>
      <c r="B50" s="1" t="s">
        <v>35</v>
      </c>
      <c r="C50" s="1" t="s">
        <v>113</v>
      </c>
      <c r="D50" s="1" t="s">
        <v>114</v>
      </c>
      <c r="E50" s="1" t="s">
        <v>106</v>
      </c>
      <c r="F50" s="1">
        <v>50931</v>
      </c>
      <c r="G50" s="1" t="s">
        <v>115</v>
      </c>
      <c r="H50" s="1" t="s">
        <v>116</v>
      </c>
      <c r="I50" s="1">
        <v>9942.4838600000003</v>
      </c>
      <c r="J50" s="1">
        <v>10098</v>
      </c>
      <c r="K50" s="1">
        <v>310.86</v>
      </c>
      <c r="L50" s="1">
        <v>651</v>
      </c>
      <c r="M50" s="1">
        <v>20</v>
      </c>
      <c r="N50" s="1">
        <v>6.2542871999999999E-2</v>
      </c>
      <c r="O50" s="1">
        <v>15.98903226</v>
      </c>
    </row>
    <row r="51" spans="1:15" ht="12" customHeight="1">
      <c r="A51" s="1" t="s">
        <v>96</v>
      </c>
      <c r="B51" s="1" t="s">
        <v>35</v>
      </c>
      <c r="C51" s="1" t="s">
        <v>36</v>
      </c>
      <c r="D51" s="1" t="s">
        <v>37</v>
      </c>
      <c r="E51" s="1" t="s">
        <v>106</v>
      </c>
      <c r="F51" s="1">
        <v>51092</v>
      </c>
      <c r="G51" s="1" t="s">
        <v>107</v>
      </c>
      <c r="H51" s="1" t="s">
        <v>108</v>
      </c>
      <c r="I51" s="1">
        <v>12198.11802</v>
      </c>
      <c r="J51" s="1">
        <v>37912.050000000003</v>
      </c>
      <c r="K51" s="1">
        <v>1395.999</v>
      </c>
      <c r="L51" s="1">
        <v>2479</v>
      </c>
      <c r="M51" s="1">
        <v>93</v>
      </c>
      <c r="N51" s="1">
        <v>6.3065964000000002E-2</v>
      </c>
      <c r="O51" s="1">
        <v>15.85641347</v>
      </c>
    </row>
    <row r="52" spans="1:15" ht="12" customHeight="1">
      <c r="A52" s="1" t="s">
        <v>96</v>
      </c>
      <c r="B52" s="1" t="s">
        <v>109</v>
      </c>
      <c r="C52" s="1" t="s">
        <v>36</v>
      </c>
      <c r="D52" s="1" t="s">
        <v>110</v>
      </c>
      <c r="E52" s="1" t="s">
        <v>106</v>
      </c>
      <c r="F52" s="1">
        <v>50934</v>
      </c>
      <c r="G52" s="1" t="s">
        <v>111</v>
      </c>
      <c r="H52" s="1" t="s">
        <v>112</v>
      </c>
      <c r="I52" s="1">
        <v>66468.326180000004</v>
      </c>
      <c r="J52" s="1">
        <v>64988.55</v>
      </c>
      <c r="K52" s="1">
        <v>1259.7750000000001</v>
      </c>
      <c r="L52" s="1">
        <v>4184</v>
      </c>
      <c r="M52" s="1">
        <v>84</v>
      </c>
      <c r="N52" s="1">
        <v>6.3156314000000005E-2</v>
      </c>
      <c r="O52" s="1">
        <v>15.833729679999999</v>
      </c>
    </row>
    <row r="53" spans="1:15" ht="12" customHeight="1">
      <c r="A53" s="1" t="s">
        <v>96</v>
      </c>
      <c r="B53" s="1" t="s">
        <v>109</v>
      </c>
      <c r="C53" s="1" t="s">
        <v>36</v>
      </c>
      <c r="D53" s="1" t="s">
        <v>110</v>
      </c>
      <c r="E53" s="1" t="s">
        <v>106</v>
      </c>
      <c r="F53" s="1">
        <v>51100</v>
      </c>
      <c r="G53" s="1" t="s">
        <v>111</v>
      </c>
      <c r="H53" s="1" t="s">
        <v>112</v>
      </c>
      <c r="I53" s="1">
        <v>73703.358189999999</v>
      </c>
      <c r="J53" s="1">
        <v>73893.600000000006</v>
      </c>
      <c r="K53" s="1">
        <v>1439.7570000000001</v>
      </c>
      <c r="L53" s="1">
        <v>4767</v>
      </c>
      <c r="M53" s="1">
        <v>93</v>
      </c>
      <c r="N53" s="1">
        <v>6.3278740999999999E-2</v>
      </c>
      <c r="O53" s="1">
        <v>15.80309566</v>
      </c>
    </row>
    <row r="54" spans="1:15" ht="12" customHeight="1">
      <c r="A54" s="1" t="s">
        <v>96</v>
      </c>
      <c r="B54" s="1" t="s">
        <v>35</v>
      </c>
      <c r="C54" s="1" t="s">
        <v>36</v>
      </c>
      <c r="D54" s="1" t="s">
        <v>37</v>
      </c>
      <c r="E54" s="1" t="s">
        <v>106</v>
      </c>
      <c r="F54" s="1">
        <v>50602</v>
      </c>
      <c r="G54" s="1" t="s">
        <v>107</v>
      </c>
      <c r="H54" s="1" t="s">
        <v>108</v>
      </c>
      <c r="I54" s="1">
        <v>27248.742490000001</v>
      </c>
      <c r="J54" s="1">
        <v>56489.400009999998</v>
      </c>
      <c r="K54" s="1">
        <v>420.255</v>
      </c>
      <c r="L54" s="1">
        <v>3642</v>
      </c>
      <c r="M54" s="1">
        <v>56</v>
      </c>
      <c r="N54" s="1">
        <v>6.3996171000000004E-2</v>
      </c>
      <c r="O54" s="1">
        <v>15.62593493</v>
      </c>
    </row>
    <row r="55" spans="1:15" ht="12" customHeight="1">
      <c r="A55" s="1" t="s">
        <v>96</v>
      </c>
      <c r="B55" s="1" t="s">
        <v>35</v>
      </c>
      <c r="C55" s="1" t="s">
        <v>36</v>
      </c>
      <c r="D55" s="1" t="s">
        <v>37</v>
      </c>
      <c r="E55" s="1" t="s">
        <v>106</v>
      </c>
      <c r="F55" s="1">
        <v>51461</v>
      </c>
      <c r="G55" s="1" t="s">
        <v>107</v>
      </c>
      <c r="H55" s="1" t="s">
        <v>108</v>
      </c>
      <c r="I55" s="1">
        <v>40931.414920000003</v>
      </c>
      <c r="J55" s="1">
        <v>54445.050009999999</v>
      </c>
      <c r="K55" s="1">
        <v>1619.046</v>
      </c>
      <c r="L55" s="1">
        <v>3601</v>
      </c>
      <c r="M55" s="1">
        <v>303</v>
      </c>
      <c r="N55" s="1">
        <v>6.4230055999999994E-2</v>
      </c>
      <c r="O55" s="1">
        <v>15.569035270000001</v>
      </c>
    </row>
    <row r="56" spans="1:15" ht="12" customHeight="1">
      <c r="A56" s="1" t="s">
        <v>96</v>
      </c>
      <c r="B56" s="1" t="s">
        <v>109</v>
      </c>
      <c r="C56" s="1" t="s">
        <v>36</v>
      </c>
      <c r="D56" s="1" t="s">
        <v>110</v>
      </c>
      <c r="E56" s="1" t="s">
        <v>106</v>
      </c>
      <c r="F56" s="1">
        <v>51470</v>
      </c>
      <c r="G56" s="1" t="s">
        <v>111</v>
      </c>
      <c r="H56" s="1" t="s">
        <v>112</v>
      </c>
      <c r="I56" s="1">
        <v>66035.07905</v>
      </c>
      <c r="J56" s="1">
        <v>63909.45</v>
      </c>
      <c r="K56" s="1">
        <v>2125.6289999999999</v>
      </c>
      <c r="L56" s="1">
        <v>4243</v>
      </c>
      <c r="M56" s="1">
        <v>400</v>
      </c>
      <c r="N56" s="1">
        <v>6.4253727999999996E-2</v>
      </c>
      <c r="O56" s="1">
        <v>15.56329932</v>
      </c>
    </row>
    <row r="57" spans="1:15" ht="12" customHeight="1">
      <c r="A57" s="1" t="s">
        <v>96</v>
      </c>
      <c r="B57" s="1" t="s">
        <v>109</v>
      </c>
      <c r="C57" s="1" t="s">
        <v>36</v>
      </c>
      <c r="D57" s="1" t="s">
        <v>110</v>
      </c>
      <c r="E57" s="1" t="s">
        <v>106</v>
      </c>
      <c r="F57" s="1">
        <v>51101</v>
      </c>
      <c r="G57" s="1" t="s">
        <v>111</v>
      </c>
      <c r="H57" s="1" t="s">
        <v>112</v>
      </c>
      <c r="I57" s="1">
        <v>67520.178069999994</v>
      </c>
      <c r="J57" s="1">
        <v>65656.800000000003</v>
      </c>
      <c r="K57" s="1">
        <v>1863.3779999999999</v>
      </c>
      <c r="L57" s="1">
        <v>4358</v>
      </c>
      <c r="M57" s="1">
        <v>398</v>
      </c>
      <c r="N57" s="1">
        <v>6.4543668999999998E-2</v>
      </c>
      <c r="O57" s="1">
        <v>15.49338642</v>
      </c>
    </row>
    <row r="58" spans="1:15" ht="12" customHeight="1">
      <c r="A58" s="1" t="s">
        <v>96</v>
      </c>
      <c r="B58" s="1" t="s">
        <v>78</v>
      </c>
      <c r="C58" s="1" t="s">
        <v>94</v>
      </c>
      <c r="D58" s="1" t="s">
        <v>95</v>
      </c>
      <c r="E58" s="1" t="s">
        <v>34</v>
      </c>
      <c r="F58" s="1">
        <v>51247</v>
      </c>
      <c r="G58" s="1" t="s">
        <v>117</v>
      </c>
      <c r="H58" s="1" t="s">
        <v>105</v>
      </c>
      <c r="I58" s="1">
        <v>55024.72436</v>
      </c>
      <c r="J58" s="1">
        <v>60745.95001</v>
      </c>
      <c r="K58" s="1">
        <v>2452.8420000000001</v>
      </c>
      <c r="L58" s="1">
        <v>4121</v>
      </c>
      <c r="M58" s="1">
        <v>286</v>
      </c>
      <c r="N58" s="1">
        <v>6.5206943000000003E-2</v>
      </c>
      <c r="O58" s="1">
        <v>15.33579035</v>
      </c>
    </row>
    <row r="59" spans="1:15" ht="12" customHeight="1">
      <c r="A59" s="1" t="s">
        <v>96</v>
      </c>
      <c r="B59" s="1" t="s">
        <v>109</v>
      </c>
      <c r="C59" s="1" t="s">
        <v>36</v>
      </c>
      <c r="D59" s="1" t="s">
        <v>110</v>
      </c>
      <c r="E59" s="1" t="s">
        <v>106</v>
      </c>
      <c r="F59" s="1">
        <v>51471</v>
      </c>
      <c r="G59" s="1" t="s">
        <v>111</v>
      </c>
      <c r="H59" s="1" t="s">
        <v>112</v>
      </c>
      <c r="I59" s="1">
        <v>29878.596079999999</v>
      </c>
      <c r="J59" s="1">
        <v>28908</v>
      </c>
      <c r="K59" s="1">
        <v>970.596</v>
      </c>
      <c r="L59" s="1">
        <v>1955</v>
      </c>
      <c r="M59" s="1">
        <v>158</v>
      </c>
      <c r="N59" s="1">
        <v>6.5431454999999999E-2</v>
      </c>
      <c r="O59" s="1">
        <v>15.28316931</v>
      </c>
    </row>
    <row r="60" spans="1:15" ht="12" customHeight="1">
      <c r="A60" s="1" t="s">
        <v>96</v>
      </c>
      <c r="B60" s="1" t="s">
        <v>118</v>
      </c>
      <c r="C60" s="1" t="s">
        <v>67</v>
      </c>
      <c r="D60" s="1" t="s">
        <v>119</v>
      </c>
      <c r="E60" s="1" t="s">
        <v>106</v>
      </c>
      <c r="F60" s="1">
        <v>51468</v>
      </c>
      <c r="G60" s="1" t="s">
        <v>120</v>
      </c>
      <c r="H60" s="1" t="s">
        <v>121</v>
      </c>
      <c r="I60" s="1">
        <v>30460.50578</v>
      </c>
      <c r="J60" s="1">
        <v>41655.9</v>
      </c>
      <c r="K60" s="1">
        <v>2979.9412499999999</v>
      </c>
      <c r="L60" s="1">
        <v>2927</v>
      </c>
      <c r="M60" s="1">
        <v>208</v>
      </c>
      <c r="N60" s="1">
        <v>6.5575105999999994E-2</v>
      </c>
      <c r="O60" s="1">
        <v>15.249689529999999</v>
      </c>
    </row>
    <row r="61" spans="1:15" ht="12" customHeight="1">
      <c r="A61" s="1" t="s">
        <v>96</v>
      </c>
      <c r="B61" s="1" t="s">
        <v>35</v>
      </c>
      <c r="C61" s="1" t="s">
        <v>94</v>
      </c>
      <c r="D61" s="1" t="s">
        <v>99</v>
      </c>
      <c r="E61" s="1" t="s">
        <v>34</v>
      </c>
      <c r="F61" s="1">
        <v>51095</v>
      </c>
      <c r="G61" s="1" t="s">
        <v>122</v>
      </c>
      <c r="H61" s="1" t="s">
        <v>123</v>
      </c>
      <c r="I61" s="1">
        <v>30722.857220000002</v>
      </c>
      <c r="J61" s="1">
        <v>30229.199990000001</v>
      </c>
      <c r="K61" s="1">
        <v>1829.433599</v>
      </c>
      <c r="L61" s="1">
        <v>2109</v>
      </c>
      <c r="M61" s="1">
        <v>126</v>
      </c>
      <c r="N61" s="1">
        <v>6.5785710999999997E-2</v>
      </c>
      <c r="O61" s="1">
        <v>15.200869409999999</v>
      </c>
    </row>
    <row r="62" spans="1:15" ht="12" customHeight="1">
      <c r="A62" s="1" t="s">
        <v>96</v>
      </c>
      <c r="B62" s="1" t="s">
        <v>35</v>
      </c>
      <c r="C62" s="1" t="s">
        <v>36</v>
      </c>
      <c r="D62" s="1" t="s">
        <v>37</v>
      </c>
      <c r="E62" s="1" t="s">
        <v>106</v>
      </c>
      <c r="F62" s="1">
        <v>51463</v>
      </c>
      <c r="G62" s="1" t="s">
        <v>124</v>
      </c>
      <c r="H62" s="1" t="s">
        <v>125</v>
      </c>
      <c r="I62" s="1">
        <v>11003.858749999999</v>
      </c>
      <c r="J62" s="1">
        <v>14523.3</v>
      </c>
      <c r="K62" s="1">
        <v>753.88500009999996</v>
      </c>
      <c r="L62" s="1">
        <v>1031</v>
      </c>
      <c r="M62" s="1">
        <v>58</v>
      </c>
      <c r="N62" s="1">
        <v>6.7486254999999995E-2</v>
      </c>
      <c r="O62" s="1">
        <v>14.8178322</v>
      </c>
    </row>
    <row r="63" spans="1:15" ht="12" customHeight="1">
      <c r="A63" s="1" t="s">
        <v>96</v>
      </c>
      <c r="B63" s="1" t="s">
        <v>78</v>
      </c>
      <c r="C63" s="1" t="s">
        <v>94</v>
      </c>
      <c r="D63" s="1" t="s">
        <v>95</v>
      </c>
      <c r="E63" s="1" t="s">
        <v>34</v>
      </c>
      <c r="F63" s="1">
        <v>51497</v>
      </c>
      <c r="G63" s="1" t="s">
        <v>117</v>
      </c>
      <c r="H63" s="1" t="s">
        <v>105</v>
      </c>
      <c r="I63" s="1">
        <v>3553.1170999999999</v>
      </c>
      <c r="J63" s="1">
        <v>4066.2000010000002</v>
      </c>
      <c r="K63" s="1">
        <v>14.742000000000001</v>
      </c>
      <c r="L63" s="1">
        <v>276</v>
      </c>
      <c r="M63" s="1">
        <v>1</v>
      </c>
      <c r="N63" s="1">
        <v>6.7631443999999999E-2</v>
      </c>
      <c r="O63" s="1">
        <v>14.786021740000001</v>
      </c>
    </row>
    <row r="64" spans="1:15" ht="12" customHeight="1">
      <c r="A64" s="1" t="s">
        <v>96</v>
      </c>
      <c r="B64" s="1" t="s">
        <v>118</v>
      </c>
      <c r="C64" s="1" t="s">
        <v>67</v>
      </c>
      <c r="D64" s="1" t="s">
        <v>119</v>
      </c>
      <c r="E64" s="1" t="s">
        <v>106</v>
      </c>
      <c r="F64" s="1">
        <v>50932</v>
      </c>
      <c r="G64" s="1" t="s">
        <v>120</v>
      </c>
      <c r="H64" s="1" t="s">
        <v>121</v>
      </c>
      <c r="I64" s="1">
        <v>34829.170619999997</v>
      </c>
      <c r="J64" s="1">
        <v>41956.2</v>
      </c>
      <c r="K64" s="1">
        <v>428.03474999999997</v>
      </c>
      <c r="L64" s="1">
        <v>2966</v>
      </c>
      <c r="M64" s="1">
        <v>135</v>
      </c>
      <c r="N64" s="1">
        <v>6.9978849999999995E-2</v>
      </c>
      <c r="O64" s="1">
        <v>14.290031949999999</v>
      </c>
    </row>
  </sheetData>
  <autoFilter ref="A1:Q64"/>
  <sortState ref="A2:Q64">
    <sortCondition ref="N2:N64"/>
  </sortState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검증</vt:lpstr>
      <vt:lpstr>Pivot</vt:lpstr>
      <vt:lpstr>RawData</vt:lpstr>
    </vt:vector>
  </TitlesOfParts>
  <Company>Hyechon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Jae-Ho Bae</dc:creator>
  <cp:lastModifiedBy>BAE Jae-ho</cp:lastModifiedBy>
  <dcterms:created xsi:type="dcterms:W3CDTF">2014-06-06T13:15:33Z</dcterms:created>
  <dcterms:modified xsi:type="dcterms:W3CDTF">2014-06-06T14:39:32Z</dcterms:modified>
</cp:coreProperties>
</file>