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25ccfc38be6b9c/Documents/"/>
    </mc:Choice>
  </mc:AlternateContent>
  <xr:revisionPtr revIDLastSave="18" documentId="8_{6177CE10-3718-4BA8-A0A3-489C0BC37690}" xr6:coauthVersionLast="47" xr6:coauthVersionMax="47" xr10:uidLastSave="{18355453-40CB-4D63-8C8E-0A419C55C38A}"/>
  <bookViews>
    <workbookView xWindow="-110" yWindow="-110" windowWidth="19420" windowHeight="11020" firstSheet="12" activeTab="13" xr2:uid="{F05EB213-B7C5-4CB4-9C99-D61B020AAC25}"/>
  </bookViews>
  <sheets>
    <sheet name="Simple Payroll" sheetId="1" r:id="rId1"/>
    <sheet name="Advanced Payroll" sheetId="2" r:id="rId2"/>
    <sheet name="GradeBook" sheetId="3" r:id="rId3"/>
    <sheet name="Decision Maker" sheetId="4" r:id="rId4"/>
    <sheet name="Sales Report" sheetId="5" r:id="rId5"/>
    <sheet name="Pivot Table for Sales Report" sheetId="6" r:id="rId6"/>
    <sheet name="Car Inventory" sheetId="7" r:id="rId7"/>
    <sheet name="Car Inventory Pivot Table" sheetId="8" r:id="rId8"/>
    <sheet name="Simple Interest" sheetId="10" r:id="rId9"/>
    <sheet name="School Shoppping" sheetId="11" r:id="rId10"/>
    <sheet name="Pet Purchase" sheetId="12" r:id="rId11"/>
    <sheet name="Three Vacations" sheetId="13" r:id="rId12"/>
    <sheet name="Printer Confusion" sheetId="14" r:id="rId13"/>
    <sheet name="Choosing A Car" sheetId="15" r:id="rId14"/>
  </sheets>
  <definedNames>
    <definedName name="_xlnm._FilterDatabase" localSheetId="4" hidden="1">'Sales Report'!$A$1:$K$172</definedName>
  </definedNam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5" l="1"/>
  <c r="K31" i="15"/>
  <c r="I31" i="15"/>
  <c r="K24" i="15"/>
  <c r="J24" i="15"/>
  <c r="I24" i="15"/>
  <c r="K3" i="15"/>
  <c r="J3" i="15"/>
  <c r="I3" i="15"/>
  <c r="K26" i="15"/>
  <c r="J26" i="15"/>
  <c r="I22" i="15"/>
  <c r="K18" i="15"/>
  <c r="J18" i="15"/>
  <c r="I18" i="15"/>
  <c r="I26" i="15" s="1"/>
  <c r="K16" i="15"/>
  <c r="J16" i="15"/>
  <c r="I16" i="15"/>
  <c r="D31" i="15"/>
  <c r="C31" i="15"/>
  <c r="B31" i="15"/>
  <c r="C26" i="15"/>
  <c r="D26" i="15"/>
  <c r="B26" i="15"/>
  <c r="C24" i="15"/>
  <c r="D24" i="15"/>
  <c r="B24" i="15"/>
  <c r="B22" i="15"/>
  <c r="C18" i="15"/>
  <c r="D18" i="15"/>
  <c r="B18" i="15"/>
  <c r="C16" i="15"/>
  <c r="D16" i="15"/>
  <c r="B16" i="15"/>
  <c r="N16" i="14"/>
  <c r="N19" i="14" s="1"/>
  <c r="M16" i="14"/>
  <c r="M19" i="14" s="1"/>
  <c r="L16" i="14"/>
  <c r="L19" i="14" s="1"/>
  <c r="K11" i="14"/>
  <c r="N6" i="14"/>
  <c r="M6" i="14"/>
  <c r="L6" i="14"/>
  <c r="D19" i="14"/>
  <c r="E19" i="14"/>
  <c r="C19" i="14"/>
  <c r="D16" i="14"/>
  <c r="E16" i="14"/>
  <c r="C16" i="14"/>
  <c r="B11" i="14"/>
  <c r="D6" i="14"/>
  <c r="E6" i="14"/>
  <c r="C6" i="14"/>
  <c r="K35" i="13"/>
  <c r="J35" i="13"/>
  <c r="I35" i="13"/>
  <c r="K29" i="13"/>
  <c r="J29" i="13"/>
  <c r="I29" i="13"/>
  <c r="K24" i="13"/>
  <c r="J24" i="13"/>
  <c r="I24" i="13"/>
  <c r="K19" i="13"/>
  <c r="K39" i="13" s="1"/>
  <c r="J19" i="13"/>
  <c r="J39" i="13" s="1"/>
  <c r="K17" i="13"/>
  <c r="J17" i="13"/>
  <c r="I17" i="13"/>
  <c r="I19" i="13" s="1"/>
  <c r="I39" i="13" s="1"/>
  <c r="C39" i="13"/>
  <c r="D39" i="13"/>
  <c r="B39" i="13"/>
  <c r="C35" i="13"/>
  <c r="D35" i="13"/>
  <c r="B35" i="13"/>
  <c r="C29" i="13"/>
  <c r="D29" i="13"/>
  <c r="B29" i="13"/>
  <c r="C24" i="13"/>
  <c r="D24" i="13"/>
  <c r="B24" i="13"/>
  <c r="D19" i="13"/>
  <c r="C19" i="13"/>
  <c r="B19" i="13"/>
  <c r="C17" i="13"/>
  <c r="D17" i="13"/>
  <c r="B17" i="13"/>
  <c r="C18" i="12"/>
  <c r="B18" i="12"/>
  <c r="C16" i="12"/>
  <c r="B16" i="12"/>
  <c r="C15" i="12"/>
  <c r="B15" i="12"/>
  <c r="C9" i="12"/>
  <c r="B9" i="12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N4" i="11"/>
  <c r="M4" i="11"/>
  <c r="L4" i="11"/>
  <c r="N3" i="11"/>
  <c r="M3" i="11"/>
  <c r="L3" i="11"/>
  <c r="I19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3" i="11"/>
  <c r="H19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G19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3" i="11"/>
  <c r="E3" i="10"/>
  <c r="F3" i="10" s="1"/>
  <c r="G3" i="10" s="1"/>
  <c r="E4" i="10"/>
  <c r="F4" i="10" s="1"/>
  <c r="G4" i="10" s="1"/>
  <c r="E5" i="10"/>
  <c r="F5" i="10"/>
  <c r="G5" i="10" s="1"/>
  <c r="E2" i="10"/>
  <c r="F2" i="10" s="1"/>
  <c r="G2" i="10" s="1"/>
  <c r="M25" i="7"/>
  <c r="M21" i="7"/>
  <c r="M31" i="7"/>
  <c r="M34" i="7"/>
  <c r="M24" i="7"/>
  <c r="M20" i="7"/>
  <c r="M32" i="7"/>
  <c r="M27" i="7"/>
  <c r="M28" i="7"/>
  <c r="M49" i="7"/>
  <c r="M40" i="7"/>
  <c r="M52" i="7"/>
  <c r="M42" i="7"/>
  <c r="M48" i="7"/>
  <c r="M50" i="7"/>
  <c r="M36" i="7"/>
  <c r="M10" i="7"/>
  <c r="M7" i="7"/>
  <c r="M2" i="7"/>
  <c r="M3" i="7"/>
  <c r="M5" i="7"/>
  <c r="M15" i="7"/>
  <c r="M14" i="7"/>
  <c r="M19" i="7"/>
  <c r="M6" i="7"/>
  <c r="M46" i="7"/>
  <c r="M29" i="7"/>
  <c r="M44" i="7"/>
  <c r="M8" i="7"/>
  <c r="M16" i="7"/>
  <c r="M47" i="7"/>
  <c r="M30" i="7"/>
  <c r="M33" i="7"/>
  <c r="M39" i="7"/>
  <c r="M51" i="7"/>
  <c r="M13" i="7"/>
  <c r="M18" i="7"/>
  <c r="M23" i="7"/>
  <c r="M17" i="7"/>
  <c r="M53" i="7"/>
  <c r="M11" i="7"/>
  <c r="M26" i="7"/>
  <c r="M38" i="7"/>
  <c r="M12" i="7"/>
  <c r="M9" i="7"/>
  <c r="M4" i="7"/>
  <c r="M22" i="7"/>
  <c r="M37" i="7"/>
  <c r="M43" i="7"/>
  <c r="M45" i="7"/>
  <c r="M41" i="7"/>
  <c r="M35" i="7"/>
  <c r="G35" i="7"/>
  <c r="I35" i="7" s="1"/>
  <c r="G31" i="7"/>
  <c r="I31" i="7" s="1"/>
  <c r="G52" i="7"/>
  <c r="I52" i="7" s="1"/>
  <c r="G7" i="7"/>
  <c r="I7" i="7" s="1"/>
  <c r="G3" i="7"/>
  <c r="I3" i="7" s="1"/>
  <c r="G46" i="7"/>
  <c r="I46" i="7" s="1"/>
  <c r="G44" i="7"/>
  <c r="I44" i="7" s="1"/>
  <c r="G30" i="7"/>
  <c r="I30" i="7" s="1"/>
  <c r="G13" i="7"/>
  <c r="I13" i="7" s="1"/>
  <c r="F24" i="7"/>
  <c r="G24" i="7" s="1"/>
  <c r="I24" i="7" s="1"/>
  <c r="F25" i="7"/>
  <c r="G25" i="7" s="1"/>
  <c r="I25" i="7" s="1"/>
  <c r="F21" i="7"/>
  <c r="G21" i="7" s="1"/>
  <c r="I21" i="7" s="1"/>
  <c r="F31" i="7"/>
  <c r="F34" i="7"/>
  <c r="G34" i="7" s="1"/>
  <c r="I34" i="7" s="1"/>
  <c r="F20" i="7"/>
  <c r="G20" i="7" s="1"/>
  <c r="I20" i="7" s="1"/>
  <c r="F32" i="7"/>
  <c r="G32" i="7" s="1"/>
  <c r="I32" i="7" s="1"/>
  <c r="F27" i="7"/>
  <c r="G27" i="7" s="1"/>
  <c r="I27" i="7" s="1"/>
  <c r="F28" i="7"/>
  <c r="G28" i="7" s="1"/>
  <c r="I28" i="7" s="1"/>
  <c r="F49" i="7"/>
  <c r="G49" i="7" s="1"/>
  <c r="I49" i="7" s="1"/>
  <c r="F40" i="7"/>
  <c r="G40" i="7" s="1"/>
  <c r="I40" i="7" s="1"/>
  <c r="F52" i="7"/>
  <c r="F42" i="7"/>
  <c r="G42" i="7" s="1"/>
  <c r="I42" i="7" s="1"/>
  <c r="F48" i="7"/>
  <c r="G48" i="7" s="1"/>
  <c r="I48" i="7" s="1"/>
  <c r="F50" i="7"/>
  <c r="G50" i="7" s="1"/>
  <c r="I50" i="7" s="1"/>
  <c r="F36" i="7"/>
  <c r="G36" i="7" s="1"/>
  <c r="I36" i="7" s="1"/>
  <c r="F10" i="7"/>
  <c r="G10" i="7" s="1"/>
  <c r="I10" i="7" s="1"/>
  <c r="F7" i="7"/>
  <c r="F2" i="7"/>
  <c r="G2" i="7" s="1"/>
  <c r="I2" i="7" s="1"/>
  <c r="F3" i="7"/>
  <c r="F5" i="7"/>
  <c r="G5" i="7" s="1"/>
  <c r="I5" i="7" s="1"/>
  <c r="F15" i="7"/>
  <c r="G15" i="7" s="1"/>
  <c r="I15" i="7" s="1"/>
  <c r="F14" i="7"/>
  <c r="G14" i="7" s="1"/>
  <c r="I14" i="7" s="1"/>
  <c r="F19" i="7"/>
  <c r="G19" i="7" s="1"/>
  <c r="I19" i="7" s="1"/>
  <c r="F6" i="7"/>
  <c r="G6" i="7" s="1"/>
  <c r="I6" i="7" s="1"/>
  <c r="F46" i="7"/>
  <c r="F29" i="7"/>
  <c r="G29" i="7" s="1"/>
  <c r="I29" i="7" s="1"/>
  <c r="F44" i="7"/>
  <c r="F8" i="7"/>
  <c r="G8" i="7" s="1"/>
  <c r="I8" i="7" s="1"/>
  <c r="F16" i="7"/>
  <c r="G16" i="7" s="1"/>
  <c r="I16" i="7" s="1"/>
  <c r="F47" i="7"/>
  <c r="G47" i="7" s="1"/>
  <c r="I47" i="7" s="1"/>
  <c r="F30" i="7"/>
  <c r="F33" i="7"/>
  <c r="G33" i="7" s="1"/>
  <c r="I33" i="7" s="1"/>
  <c r="F39" i="7"/>
  <c r="G39" i="7" s="1"/>
  <c r="I39" i="7" s="1"/>
  <c r="F51" i="7"/>
  <c r="G51" i="7" s="1"/>
  <c r="I51" i="7" s="1"/>
  <c r="F13" i="7"/>
  <c r="F18" i="7"/>
  <c r="G18" i="7" s="1"/>
  <c r="I18" i="7" s="1"/>
  <c r="F23" i="7"/>
  <c r="G23" i="7" s="1"/>
  <c r="I23" i="7" s="1"/>
  <c r="F17" i="7"/>
  <c r="G17" i="7" s="1"/>
  <c r="I17" i="7" s="1"/>
  <c r="F53" i="7"/>
  <c r="G53" i="7" s="1"/>
  <c r="I53" i="7" s="1"/>
  <c r="F11" i="7"/>
  <c r="G11" i="7" s="1"/>
  <c r="I11" i="7" s="1"/>
  <c r="F26" i="7"/>
  <c r="G26" i="7" s="1"/>
  <c r="I26" i="7" s="1"/>
  <c r="F38" i="7"/>
  <c r="G38" i="7" s="1"/>
  <c r="I38" i="7" s="1"/>
  <c r="F12" i="7"/>
  <c r="G12" i="7" s="1"/>
  <c r="I12" i="7" s="1"/>
  <c r="F9" i="7"/>
  <c r="G9" i="7" s="1"/>
  <c r="I9" i="7" s="1"/>
  <c r="F4" i="7"/>
  <c r="G4" i="7" s="1"/>
  <c r="I4" i="7" s="1"/>
  <c r="F22" i="7"/>
  <c r="G22" i="7" s="1"/>
  <c r="I22" i="7" s="1"/>
  <c r="F37" i="7"/>
  <c r="G37" i="7" s="1"/>
  <c r="I37" i="7" s="1"/>
  <c r="F43" i="7"/>
  <c r="G43" i="7" s="1"/>
  <c r="I43" i="7" s="1"/>
  <c r="F45" i="7"/>
  <c r="G45" i="7" s="1"/>
  <c r="I45" i="7" s="1"/>
  <c r="F41" i="7"/>
  <c r="G41" i="7" s="1"/>
  <c r="I41" i="7" s="1"/>
  <c r="F35" i="7"/>
  <c r="D17" i="7"/>
  <c r="E17" i="7" s="1"/>
  <c r="E31" i="7"/>
  <c r="E40" i="7"/>
  <c r="E52" i="7"/>
  <c r="E2" i="7"/>
  <c r="E29" i="7"/>
  <c r="E51" i="7"/>
  <c r="E12" i="7"/>
  <c r="E35" i="7"/>
  <c r="D25" i="7"/>
  <c r="E25" i="7" s="1"/>
  <c r="D21" i="7"/>
  <c r="E21" i="7" s="1"/>
  <c r="D31" i="7"/>
  <c r="D34" i="7"/>
  <c r="E34" i="7" s="1"/>
  <c r="D24" i="7"/>
  <c r="E24" i="7" s="1"/>
  <c r="D20" i="7"/>
  <c r="E20" i="7" s="1"/>
  <c r="D32" i="7"/>
  <c r="E32" i="7" s="1"/>
  <c r="D27" i="7"/>
  <c r="E27" i="7" s="1"/>
  <c r="D28" i="7"/>
  <c r="E28" i="7" s="1"/>
  <c r="D49" i="7"/>
  <c r="E49" i="7" s="1"/>
  <c r="D40" i="7"/>
  <c r="D52" i="7"/>
  <c r="D42" i="7"/>
  <c r="E42" i="7" s="1"/>
  <c r="D48" i="7"/>
  <c r="E48" i="7" s="1"/>
  <c r="D50" i="7"/>
  <c r="E50" i="7" s="1"/>
  <c r="D36" i="7"/>
  <c r="E36" i="7" s="1"/>
  <c r="D10" i="7"/>
  <c r="E10" i="7" s="1"/>
  <c r="D7" i="7"/>
  <c r="E7" i="7" s="1"/>
  <c r="D2" i="7"/>
  <c r="D3" i="7"/>
  <c r="E3" i="7" s="1"/>
  <c r="D5" i="7"/>
  <c r="E5" i="7" s="1"/>
  <c r="D15" i="7"/>
  <c r="E15" i="7" s="1"/>
  <c r="D14" i="7"/>
  <c r="E14" i="7" s="1"/>
  <c r="D19" i="7"/>
  <c r="E19" i="7" s="1"/>
  <c r="D6" i="7"/>
  <c r="E6" i="7" s="1"/>
  <c r="D46" i="7"/>
  <c r="E46" i="7" s="1"/>
  <c r="D29" i="7"/>
  <c r="D44" i="7"/>
  <c r="E44" i="7" s="1"/>
  <c r="D8" i="7"/>
  <c r="E8" i="7" s="1"/>
  <c r="D16" i="7"/>
  <c r="E16" i="7" s="1"/>
  <c r="D47" i="7"/>
  <c r="E47" i="7" s="1"/>
  <c r="D30" i="7"/>
  <c r="E30" i="7" s="1"/>
  <c r="D33" i="7"/>
  <c r="E33" i="7" s="1"/>
  <c r="D39" i="7"/>
  <c r="E39" i="7" s="1"/>
  <c r="D51" i="7"/>
  <c r="D13" i="7"/>
  <c r="E13" i="7" s="1"/>
  <c r="D18" i="7"/>
  <c r="E18" i="7" s="1"/>
  <c r="D23" i="7"/>
  <c r="E23" i="7" s="1"/>
  <c r="D53" i="7"/>
  <c r="E53" i="7" s="1"/>
  <c r="D11" i="7"/>
  <c r="E11" i="7" s="1"/>
  <c r="D26" i="7"/>
  <c r="E26" i="7" s="1"/>
  <c r="D38" i="7"/>
  <c r="E38" i="7" s="1"/>
  <c r="D12" i="7"/>
  <c r="D9" i="7"/>
  <c r="E9" i="7" s="1"/>
  <c r="D4" i="7"/>
  <c r="E4" i="7" s="1"/>
  <c r="D22" i="7"/>
  <c r="E22" i="7" s="1"/>
  <c r="D37" i="7"/>
  <c r="E37" i="7" s="1"/>
  <c r="D43" i="7"/>
  <c r="E43" i="7" s="1"/>
  <c r="D45" i="7"/>
  <c r="E45" i="7" s="1"/>
  <c r="D41" i="7"/>
  <c r="E41" i="7" s="1"/>
  <c r="D35" i="7"/>
  <c r="C40" i="7"/>
  <c r="C10" i="7"/>
  <c r="C11" i="7"/>
  <c r="C38" i="7"/>
  <c r="C41" i="7"/>
  <c r="B25" i="7"/>
  <c r="N25" i="7" s="1"/>
  <c r="B21" i="7"/>
  <c r="N21" i="7" s="1"/>
  <c r="B31" i="7"/>
  <c r="N31" i="7" s="1"/>
  <c r="B34" i="7"/>
  <c r="N34" i="7" s="1"/>
  <c r="B24" i="7"/>
  <c r="C24" i="7" s="1"/>
  <c r="B20" i="7"/>
  <c r="N20" i="7" s="1"/>
  <c r="B32" i="7"/>
  <c r="N32" i="7" s="1"/>
  <c r="B27" i="7"/>
  <c r="C27" i="7" s="1"/>
  <c r="B28" i="7"/>
  <c r="N28" i="7" s="1"/>
  <c r="B49" i="7"/>
  <c r="N49" i="7" s="1"/>
  <c r="B40" i="7"/>
  <c r="B52" i="7"/>
  <c r="N52" i="7" s="1"/>
  <c r="B42" i="7"/>
  <c r="C42" i="7" s="1"/>
  <c r="B48" i="7"/>
  <c r="N48" i="7" s="1"/>
  <c r="B50" i="7"/>
  <c r="N50" i="7" s="1"/>
  <c r="B36" i="7"/>
  <c r="N36" i="7" s="1"/>
  <c r="B10" i="7"/>
  <c r="N10" i="7" s="1"/>
  <c r="B7" i="7"/>
  <c r="N7" i="7" s="1"/>
  <c r="B2" i="7"/>
  <c r="B3" i="7"/>
  <c r="N3" i="7" s="1"/>
  <c r="B5" i="7"/>
  <c r="N5" i="7" s="1"/>
  <c r="B15" i="7"/>
  <c r="N15" i="7" s="1"/>
  <c r="B14" i="7"/>
  <c r="N14" i="7" s="1"/>
  <c r="B19" i="7"/>
  <c r="N19" i="7" s="1"/>
  <c r="B6" i="7"/>
  <c r="N6" i="7" s="1"/>
  <c r="B46" i="7"/>
  <c r="N46" i="7" s="1"/>
  <c r="B29" i="7"/>
  <c r="B44" i="7"/>
  <c r="N44" i="7" s="1"/>
  <c r="B8" i="7"/>
  <c r="N8" i="7" s="1"/>
  <c r="B16" i="7"/>
  <c r="N16" i="7" s="1"/>
  <c r="B47" i="7"/>
  <c r="N47" i="7" s="1"/>
  <c r="B30" i="7"/>
  <c r="N30" i="7" s="1"/>
  <c r="B33" i="7"/>
  <c r="N33" i="7" s="1"/>
  <c r="B39" i="7"/>
  <c r="N39" i="7" s="1"/>
  <c r="B51" i="7"/>
  <c r="B13" i="7"/>
  <c r="C13" i="7" s="1"/>
  <c r="B18" i="7"/>
  <c r="N18" i="7" s="1"/>
  <c r="B23" i="7"/>
  <c r="N23" i="7" s="1"/>
  <c r="B17" i="7"/>
  <c r="C17" i="7" s="1"/>
  <c r="B53" i="7"/>
  <c r="N53" i="7" s="1"/>
  <c r="B11" i="7"/>
  <c r="N11" i="7" s="1"/>
  <c r="B26" i="7"/>
  <c r="N26" i="7" s="1"/>
  <c r="B38" i="7"/>
  <c r="B12" i="7"/>
  <c r="C12" i="7" s="1"/>
  <c r="B9" i="7"/>
  <c r="C9" i="7" s="1"/>
  <c r="B4" i="7"/>
  <c r="C4" i="7" s="1"/>
  <c r="B22" i="7"/>
  <c r="C22" i="7" s="1"/>
  <c r="B37" i="7"/>
  <c r="N37" i="7" s="1"/>
  <c r="B43" i="7"/>
  <c r="N43" i="7" s="1"/>
  <c r="B45" i="7"/>
  <c r="N45" i="7" s="1"/>
  <c r="B41" i="7"/>
  <c r="B35" i="7"/>
  <c r="C35" i="7" s="1"/>
  <c r="F176" i="5"/>
  <c r="F175" i="5"/>
  <c r="F174" i="5"/>
  <c r="G3" i="5"/>
  <c r="H3" i="5" s="1"/>
  <c r="G4" i="5"/>
  <c r="H4" i="5" s="1"/>
  <c r="G5" i="5"/>
  <c r="H5" i="5" s="1"/>
  <c r="G6" i="5"/>
  <c r="H6" i="5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2" i="5"/>
  <c r="H2" i="5" s="1"/>
  <c r="L6" i="4"/>
  <c r="L7" i="4"/>
  <c r="L8" i="4"/>
  <c r="L9" i="4"/>
  <c r="L5" i="4"/>
  <c r="K9" i="4"/>
  <c r="K8" i="4"/>
  <c r="K7" i="4"/>
  <c r="K6" i="4"/>
  <c r="K5" i="4"/>
  <c r="I9" i="4"/>
  <c r="I8" i="4"/>
  <c r="I7" i="4"/>
  <c r="I6" i="4"/>
  <c r="I5" i="4"/>
  <c r="G9" i="4"/>
  <c r="G8" i="4"/>
  <c r="G7" i="4"/>
  <c r="G6" i="4"/>
  <c r="G5" i="4"/>
  <c r="E9" i="4"/>
  <c r="E8" i="4"/>
  <c r="E7" i="4"/>
  <c r="E6" i="4"/>
  <c r="E5" i="4"/>
  <c r="C6" i="4"/>
  <c r="C7" i="4"/>
  <c r="C8" i="4"/>
  <c r="C9" i="4"/>
  <c r="C5" i="4"/>
  <c r="K24" i="3"/>
  <c r="J24" i="3"/>
  <c r="I24" i="3"/>
  <c r="H24" i="3"/>
  <c r="K23" i="3"/>
  <c r="J23" i="3"/>
  <c r="I23" i="3"/>
  <c r="H23" i="3"/>
  <c r="K22" i="3"/>
  <c r="J22" i="3"/>
  <c r="I22" i="3"/>
  <c r="H22" i="3"/>
  <c r="D22" i="3"/>
  <c r="E22" i="3"/>
  <c r="F22" i="3"/>
  <c r="D23" i="3"/>
  <c r="E23" i="3"/>
  <c r="F23" i="3"/>
  <c r="D24" i="3"/>
  <c r="E24" i="3"/>
  <c r="F24" i="3"/>
  <c r="C24" i="3"/>
  <c r="C23" i="3"/>
  <c r="C2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H4" i="3"/>
  <c r="E4" i="1"/>
  <c r="G4" i="1" s="1"/>
  <c r="F4" i="1"/>
  <c r="E5" i="1"/>
  <c r="G5" i="1" s="1"/>
  <c r="F5" i="1"/>
  <c r="E6" i="1"/>
  <c r="F6" i="1"/>
  <c r="G6" i="1"/>
  <c r="H6" i="1" s="1"/>
  <c r="E7" i="1"/>
  <c r="G7" i="1" s="1"/>
  <c r="F7" i="1"/>
  <c r="E8" i="1"/>
  <c r="F8" i="1"/>
  <c r="G8" i="1"/>
  <c r="H8" i="1" s="1"/>
  <c r="E9" i="1"/>
  <c r="G9" i="1" s="1"/>
  <c r="F9" i="1"/>
  <c r="H9" i="1" s="1"/>
  <c r="E10" i="1"/>
  <c r="G10" i="1" s="1"/>
  <c r="H10" i="1" s="1"/>
  <c r="F10" i="1"/>
  <c r="E11" i="1"/>
  <c r="G11" i="1" s="1"/>
  <c r="F11" i="1"/>
  <c r="H11" i="1" s="1"/>
  <c r="E12" i="1"/>
  <c r="G12" i="1" s="1"/>
  <c r="H12" i="1" s="1"/>
  <c r="F12" i="1"/>
  <c r="E13" i="1"/>
  <c r="G13" i="1" s="1"/>
  <c r="F13" i="1"/>
  <c r="E14" i="1"/>
  <c r="G14" i="1" s="1"/>
  <c r="H14" i="1" s="1"/>
  <c r="F14" i="1"/>
  <c r="E15" i="1"/>
  <c r="G15" i="1" s="1"/>
  <c r="F15" i="1"/>
  <c r="E16" i="1"/>
  <c r="G16" i="1" s="1"/>
  <c r="F16" i="1"/>
  <c r="E17" i="1"/>
  <c r="G17" i="1" s="1"/>
  <c r="F17" i="1"/>
  <c r="H17" i="1" s="1"/>
  <c r="E18" i="1"/>
  <c r="G18" i="1" s="1"/>
  <c r="H18" i="1" s="1"/>
  <c r="F18" i="1"/>
  <c r="E19" i="1"/>
  <c r="G19" i="1" s="1"/>
  <c r="F19" i="1"/>
  <c r="E20" i="1"/>
  <c r="F20" i="1"/>
  <c r="G20" i="1"/>
  <c r="H20" i="1" s="1"/>
  <c r="C22" i="1"/>
  <c r="D22" i="1"/>
  <c r="C23" i="1"/>
  <c r="D23" i="1"/>
  <c r="C24" i="1"/>
  <c r="D24" i="1"/>
  <c r="D25" i="1"/>
  <c r="AD25" i="2"/>
  <c r="AD24" i="2"/>
  <c r="AD23" i="2"/>
  <c r="AD22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4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B20" i="2"/>
  <c r="AA20" i="2"/>
  <c r="Z20" i="2"/>
  <c r="Y20" i="2"/>
  <c r="X20" i="2"/>
  <c r="AB19" i="2"/>
  <c r="AA19" i="2"/>
  <c r="Z19" i="2"/>
  <c r="Y19" i="2"/>
  <c r="X19" i="2"/>
  <c r="AB18" i="2"/>
  <c r="AA18" i="2"/>
  <c r="Z18" i="2"/>
  <c r="Y18" i="2"/>
  <c r="X18" i="2"/>
  <c r="AB17" i="2"/>
  <c r="AA17" i="2"/>
  <c r="Z17" i="2"/>
  <c r="Y17" i="2"/>
  <c r="X17" i="2"/>
  <c r="AB16" i="2"/>
  <c r="AA16" i="2"/>
  <c r="Z16" i="2"/>
  <c r="Y16" i="2"/>
  <c r="X16" i="2"/>
  <c r="AB15" i="2"/>
  <c r="AA15" i="2"/>
  <c r="Z15" i="2"/>
  <c r="Y15" i="2"/>
  <c r="X15" i="2"/>
  <c r="AB14" i="2"/>
  <c r="AA14" i="2"/>
  <c r="Z14" i="2"/>
  <c r="Y14" i="2"/>
  <c r="X14" i="2"/>
  <c r="AB13" i="2"/>
  <c r="AA13" i="2"/>
  <c r="Z13" i="2"/>
  <c r="Y13" i="2"/>
  <c r="X13" i="2"/>
  <c r="AB12" i="2"/>
  <c r="AA12" i="2"/>
  <c r="Z12" i="2"/>
  <c r="Y12" i="2"/>
  <c r="X12" i="2"/>
  <c r="AB11" i="2"/>
  <c r="AA11" i="2"/>
  <c r="Z11" i="2"/>
  <c r="Y11" i="2"/>
  <c r="X11" i="2"/>
  <c r="AB10" i="2"/>
  <c r="AA10" i="2"/>
  <c r="Z10" i="2"/>
  <c r="Y10" i="2"/>
  <c r="X10" i="2"/>
  <c r="AB9" i="2"/>
  <c r="AA9" i="2"/>
  <c r="Z9" i="2"/>
  <c r="Y9" i="2"/>
  <c r="X9" i="2"/>
  <c r="AB8" i="2"/>
  <c r="AA8" i="2"/>
  <c r="Z8" i="2"/>
  <c r="Y8" i="2"/>
  <c r="X8" i="2"/>
  <c r="AB7" i="2"/>
  <c r="AA7" i="2"/>
  <c r="Z7" i="2"/>
  <c r="Y7" i="2"/>
  <c r="X7" i="2"/>
  <c r="AB6" i="2"/>
  <c r="AA6" i="2"/>
  <c r="Z6" i="2"/>
  <c r="Y6" i="2"/>
  <c r="X6" i="2"/>
  <c r="AB5" i="2"/>
  <c r="AA5" i="2"/>
  <c r="Z5" i="2"/>
  <c r="Y5" i="2"/>
  <c r="X5" i="2"/>
  <c r="AB4" i="2"/>
  <c r="AA4" i="2"/>
  <c r="Z4" i="2"/>
  <c r="Y4" i="2"/>
  <c r="Z3" i="2"/>
  <c r="AA3" i="2" s="1"/>
  <c r="AB3" i="2" s="1"/>
  <c r="Y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4" i="2"/>
  <c r="U3" i="2"/>
  <c r="V3" i="2"/>
  <c r="W3" i="2" s="1"/>
  <c r="T3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4" i="2"/>
  <c r="R3" i="2"/>
  <c r="O3" i="2"/>
  <c r="P3" i="2" s="1"/>
  <c r="Q3" i="2" s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I14" i="2"/>
  <c r="J4" i="2"/>
  <c r="K7" i="2"/>
  <c r="L15" i="2"/>
  <c r="L20" i="2"/>
  <c r="L19" i="2"/>
  <c r="L18" i="2"/>
  <c r="L17" i="2"/>
  <c r="L16" i="2"/>
  <c r="L14" i="2"/>
  <c r="L13" i="2"/>
  <c r="L12" i="2"/>
  <c r="L11" i="2"/>
  <c r="L10" i="2"/>
  <c r="L9" i="2"/>
  <c r="L8" i="2"/>
  <c r="L7" i="2"/>
  <c r="L6" i="2"/>
  <c r="L5" i="2"/>
  <c r="L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6" i="2"/>
  <c r="K5" i="2"/>
  <c r="K4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" i="2"/>
  <c r="K3" i="2" s="1"/>
  <c r="L3" i="2" s="1"/>
  <c r="M3" i="2" s="1"/>
  <c r="E3" i="2"/>
  <c r="F3" i="2" s="1"/>
  <c r="G3" i="2" s="1"/>
  <c r="H3" i="2" s="1"/>
  <c r="D25" i="2"/>
  <c r="D24" i="2"/>
  <c r="C24" i="2"/>
  <c r="D23" i="2"/>
  <c r="C23" i="2"/>
  <c r="D22" i="2"/>
  <c r="C22" i="2"/>
  <c r="I20" i="2"/>
  <c r="I19" i="2"/>
  <c r="I18" i="2"/>
  <c r="I17" i="2"/>
  <c r="I16" i="2"/>
  <c r="I15" i="2"/>
  <c r="I13" i="2"/>
  <c r="I12" i="2"/>
  <c r="I11" i="2"/>
  <c r="I10" i="2"/>
  <c r="I9" i="2"/>
  <c r="I8" i="2"/>
  <c r="I7" i="2"/>
  <c r="I6" i="2"/>
  <c r="I5" i="2"/>
  <c r="I4" i="2"/>
  <c r="M19" i="11" l="1"/>
  <c r="N19" i="11"/>
  <c r="L19" i="11"/>
  <c r="C53" i="7"/>
  <c r="C36" i="7"/>
  <c r="C33" i="7"/>
  <c r="C50" i="7"/>
  <c r="C45" i="7"/>
  <c r="C30" i="7"/>
  <c r="C43" i="7"/>
  <c r="C47" i="7"/>
  <c r="C28" i="7"/>
  <c r="C37" i="7"/>
  <c r="C6" i="7"/>
  <c r="C32" i="7"/>
  <c r="C19" i="7"/>
  <c r="C20" i="7"/>
  <c r="N41" i="7"/>
  <c r="N38" i="7"/>
  <c r="N51" i="7"/>
  <c r="N29" i="7"/>
  <c r="N2" i="7"/>
  <c r="N40" i="7"/>
  <c r="C26" i="7"/>
  <c r="C14" i="7"/>
  <c r="N27" i="7"/>
  <c r="C16" i="7"/>
  <c r="C15" i="7"/>
  <c r="C34" i="7"/>
  <c r="N22" i="7"/>
  <c r="N17" i="7"/>
  <c r="C48" i="7"/>
  <c r="C23" i="7"/>
  <c r="C8" i="7"/>
  <c r="C5" i="7"/>
  <c r="C52" i="7"/>
  <c r="C31" i="7"/>
  <c r="N4" i="7"/>
  <c r="N42" i="7"/>
  <c r="C18" i="7"/>
  <c r="C44" i="7"/>
  <c r="C3" i="7"/>
  <c r="C21" i="7"/>
  <c r="N9" i="7"/>
  <c r="N24" i="7"/>
  <c r="C51" i="7"/>
  <c r="C29" i="7"/>
  <c r="C2" i="7"/>
  <c r="C49" i="7"/>
  <c r="C25" i="7"/>
  <c r="N35" i="7"/>
  <c r="N12" i="7"/>
  <c r="N13" i="7"/>
  <c r="C39" i="7"/>
  <c r="C46" i="7"/>
  <c r="C7" i="7"/>
  <c r="F24" i="1"/>
  <c r="H16" i="1"/>
  <c r="H19" i="1"/>
  <c r="H15" i="1"/>
  <c r="G25" i="1"/>
  <c r="G23" i="1"/>
  <c r="G22" i="1"/>
  <c r="G24" i="1"/>
  <c r="H7" i="1"/>
  <c r="H13" i="1"/>
  <c r="H5" i="1"/>
  <c r="F22" i="1"/>
  <c r="F23" i="1"/>
  <c r="H4" i="1"/>
  <c r="F25" i="1"/>
  <c r="N22" i="2"/>
  <c r="N25" i="2"/>
  <c r="N24" i="2"/>
  <c r="X4" i="2"/>
  <c r="N23" i="2"/>
  <c r="H22" i="1" l="1"/>
  <c r="H24" i="1"/>
  <c r="H23" i="1"/>
  <c r="H25" i="1"/>
</calcChain>
</file>

<file path=xl/sharedStrings.xml><?xml version="1.0" encoding="utf-8"?>
<sst xmlns="http://schemas.openxmlformats.org/spreadsheetml/2006/main" count="1487" uniqueCount="355">
  <si>
    <t>Employee Payroll</t>
  </si>
  <si>
    <t>Last Name</t>
  </si>
  <si>
    <t>First Name</t>
  </si>
  <si>
    <t>Hourly Wage</t>
  </si>
  <si>
    <t xml:space="preserve"> </t>
  </si>
  <si>
    <t>Hours Worked</t>
  </si>
  <si>
    <t>Pay</t>
  </si>
  <si>
    <t xml:space="preserve">Chimezie </t>
  </si>
  <si>
    <t>Favour</t>
  </si>
  <si>
    <t>Omakinwa-Smart</t>
  </si>
  <si>
    <t xml:space="preserve">Omakinwa-Smart </t>
  </si>
  <si>
    <t>Tobi</t>
  </si>
  <si>
    <t>Temi</t>
  </si>
  <si>
    <t>Adedoyin</t>
  </si>
  <si>
    <t>Adams</t>
  </si>
  <si>
    <t>Ademoroti</t>
  </si>
  <si>
    <t>Ogooluwa</t>
  </si>
  <si>
    <t>Ekwem</t>
  </si>
  <si>
    <t>Munachimso</t>
  </si>
  <si>
    <t>Chioma</t>
  </si>
  <si>
    <t>Emeka</t>
  </si>
  <si>
    <t>Ifeoma</t>
  </si>
  <si>
    <t>Ikechukwu</t>
  </si>
  <si>
    <t>Ngozi</t>
  </si>
  <si>
    <t>Chidinma</t>
  </si>
  <si>
    <t>Chinyere</t>
  </si>
  <si>
    <t>Olumide</t>
  </si>
  <si>
    <t>Bilki</t>
  </si>
  <si>
    <t>Fawaz</t>
  </si>
  <si>
    <t>Sumbo</t>
  </si>
  <si>
    <t>Ahmed</t>
  </si>
  <si>
    <t>Sanni</t>
  </si>
  <si>
    <t>Bello</t>
  </si>
  <si>
    <t>Ajibade</t>
  </si>
  <si>
    <t>Olubode</t>
  </si>
  <si>
    <t>Olaleye</t>
  </si>
  <si>
    <t>Lawal</t>
  </si>
  <si>
    <t>Shina</t>
  </si>
  <si>
    <t>Nzewi</t>
  </si>
  <si>
    <t>Bagai</t>
  </si>
  <si>
    <t>Amudipe</t>
  </si>
  <si>
    <t>Max</t>
  </si>
  <si>
    <t>Min</t>
  </si>
  <si>
    <t>Average</t>
  </si>
  <si>
    <t>Total</t>
  </si>
  <si>
    <t>Chimezie Favour Chidinma</t>
  </si>
  <si>
    <t>Overtime Hours</t>
  </si>
  <si>
    <t>Overtime Bonus</t>
  </si>
  <si>
    <t>January Pay</t>
  </si>
  <si>
    <t>Glory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</si>
  <si>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</si>
  <si>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</si>
  <si>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</si>
  <si>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</si>
  <si>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</si>
  <si>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</si>
  <si>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</si>
  <si>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Career Decisions</t>
  </si>
  <si>
    <t>Job</t>
  </si>
  <si>
    <t>Data Analyst</t>
  </si>
  <si>
    <t>Social Media Manager</t>
  </si>
  <si>
    <t>Teacher</t>
  </si>
  <si>
    <t>Virtual Assistant</t>
  </si>
  <si>
    <t>Career Coach/ Consultant</t>
  </si>
  <si>
    <t xml:space="preserve"> 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</si>
  <si>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</si>
  <si>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</si>
  <si>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</si>
  <si>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</si>
  <si>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</si>
  <si>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</si>
  <si>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</si>
  <si>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</si>
  <si>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</si>
  <si>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</si>
  <si>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</si>
  <si>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</si>
  <si>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</si>
  <si>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</si>
  <si>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</si>
  <si>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</si>
  <si>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</si>
  <si>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</si>
  <si>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</si>
  <si>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</si>
  <si>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</si>
  <si>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</si>
  <si>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</si>
  <si>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</si>
  <si>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</si>
  <si>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</si>
  <si>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</si>
  <si>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</si>
  <si>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</si>
  <si>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</si>
  <si>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</si>
  <si>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</si>
  <si>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</si>
  <si>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</si>
  <si>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</si>
  <si>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</si>
  <si>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</si>
  <si>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</si>
  <si>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</si>
  <si>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</si>
  <si>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</si>
  <si>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</si>
  <si>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</si>
  <si>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</si>
  <si>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</si>
  <si>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</si>
  <si>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</si>
  <si>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</si>
  <si>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r>
      <t xml:space="preserve">Commision 10% for items less than </t>
    </r>
    <r>
      <rPr>
        <sz val="11"/>
        <color theme="1"/>
        <rFont val="Calibri"/>
        <family val="2"/>
      </rPr>
      <t>₦</t>
    </r>
    <r>
      <rPr>
        <sz val="11"/>
        <color theme="1"/>
        <rFont val="Calibri"/>
        <family val="2"/>
        <scheme val="minor"/>
      </rPr>
      <t>50. 20% for items more than  ₦50</t>
    </r>
  </si>
  <si>
    <t>Sum of items valued at more than  ₦50</t>
  </si>
  <si>
    <t>Sum of items valued at  ₦50 or less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</si>
  <si>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</si>
  <si>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</si>
  <si>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</si>
  <si>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</si>
  <si>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</si>
  <si>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</si>
  <si>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</si>
  <si>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</si>
  <si>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</si>
  <si>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</si>
  <si>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</si>
  <si>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</si>
  <si>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</si>
  <si>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</si>
  <si>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</si>
  <si>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</si>
  <si>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</si>
  <si>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</si>
  <si>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</si>
  <si>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</si>
  <si>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</si>
  <si>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</si>
  <si>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</si>
  <si>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</si>
  <si>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</si>
  <si>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</si>
  <si>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</si>
  <si>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</si>
  <si>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</si>
  <si>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</si>
  <si>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</si>
  <si>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</si>
  <si>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</si>
  <si>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</si>
  <si>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</si>
  <si>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</si>
  <si>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</si>
  <si>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</si>
  <si>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</si>
  <si>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</si>
  <si>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</si>
  <si>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</si>
  <si>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</si>
  <si>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</si>
  <si>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</si>
  <si>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</si>
  <si>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</si>
  <si>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</si>
  <si>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</si>
  <si>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</si>
  <si>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</si>
  <si>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</si>
  <si>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</si>
  <si>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</si>
  <si>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</si>
  <si>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</si>
  <si>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</si>
  <si>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</si>
  <si>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</si>
  <si>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</si>
  <si>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</si>
  <si>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</si>
  <si>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</si>
  <si>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</si>
  <si>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</si>
  <si>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</si>
  <si>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</si>
  <si>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</si>
  <si>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</si>
  <si>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</si>
  <si>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</si>
  <si>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</si>
  <si>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</si>
  <si>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</si>
  <si>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</si>
  <si>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</si>
  <si>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</si>
  <si>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</si>
  <si>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</si>
  <si>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</si>
  <si>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</si>
  <si>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</si>
  <si>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</si>
  <si>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</si>
  <si>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</si>
  <si>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</si>
  <si>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</si>
  <si>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</si>
  <si>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</si>
  <si>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</si>
  <si>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</si>
  <si>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</si>
  <si>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</si>
  <si>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</si>
  <si>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</si>
  <si>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</si>
  <si>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</si>
  <si>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</si>
  <si>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MTG</t>
  </si>
  <si>
    <t>ELA</t>
  </si>
  <si>
    <t>CAM</t>
  </si>
  <si>
    <t>FCS</t>
  </si>
  <si>
    <t>CMR</t>
  </si>
  <si>
    <t>COR</t>
  </si>
  <si>
    <t>CAR</t>
  </si>
  <si>
    <t>CIV</t>
  </si>
  <si>
    <t>ODT</t>
  </si>
  <si>
    <t>PTC</t>
  </si>
  <si>
    <t>SLV</t>
  </si>
  <si>
    <t>Mustang</t>
  </si>
  <si>
    <t>Elantra</t>
  </si>
  <si>
    <t>Focus</t>
  </si>
  <si>
    <t>Camery</t>
  </si>
  <si>
    <t>Camero</t>
  </si>
  <si>
    <t>Corolla</t>
  </si>
  <si>
    <t>Caravan</t>
  </si>
  <si>
    <t>Civic</t>
  </si>
  <si>
    <t>Odyssey</t>
  </si>
  <si>
    <t>PT Cruiser</t>
  </si>
  <si>
    <t>Silverado</t>
  </si>
  <si>
    <t>HO01OODY040</t>
  </si>
  <si>
    <t>HO05ODY037</t>
  </si>
  <si>
    <t>GM09CMR014</t>
  </si>
  <si>
    <t>FD06FCS006</t>
  </si>
  <si>
    <t>Sum of Miles</t>
  </si>
  <si>
    <t>Principal</t>
  </si>
  <si>
    <t>Interest Rate</t>
  </si>
  <si>
    <t>Months</t>
  </si>
  <si>
    <t>Interest Paid</t>
  </si>
  <si>
    <t>Loan A</t>
  </si>
  <si>
    <t>Loan B</t>
  </si>
  <si>
    <t>Loan C</t>
  </si>
  <si>
    <t>Loan D</t>
  </si>
  <si>
    <t>Total Loan Paid</t>
  </si>
  <si>
    <t>Monthly Payments</t>
  </si>
  <si>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</si>
  <si>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</si>
  <si>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</si>
  <si>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</si>
  <si>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</si>
  <si>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</si>
  <si>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</si>
  <si>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</si>
  <si>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</si>
  <si>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</si>
  <si>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</si>
  <si>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</si>
  <si>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</si>
  <si>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</si>
  <si>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</si>
  <si>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</si>
  <si>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</si>
  <si>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</si>
  <si>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</si>
  <si>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</si>
  <si>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</si>
  <si>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</si>
  <si>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</si>
  <si>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</si>
  <si>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</si>
  <si>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</si>
  <si>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</si>
  <si>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</si>
  <si>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</si>
  <si>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</si>
  <si>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</si>
  <si>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</si>
  <si>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</si>
  <si>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Monthly Total</t>
  </si>
  <si>
    <t>One Year Costs</t>
  </si>
  <si>
    <t>Initial Total</t>
  </si>
  <si>
    <t>Chicago Museum Tour</t>
  </si>
  <si>
    <t>Orlando Theme Parks</t>
  </si>
  <si>
    <t>Caribbean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</si>
  <si>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</si>
  <si>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</si>
  <si>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</si>
  <si>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</si>
  <si>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</si>
  <si>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</si>
  <si>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</si>
  <si>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</si>
  <si>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</si>
  <si>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</si>
  <si>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</si>
  <si>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Hotel Expenses</t>
  </si>
  <si>
    <t>Hotel Cost per Night</t>
  </si>
  <si>
    <t>Number of Nights</t>
  </si>
  <si>
    <t>Hotel Total</t>
  </si>
  <si>
    <t>Subtotal of Tickets (per person)</t>
  </si>
  <si>
    <t>Total costs of tickets</t>
  </si>
  <si>
    <t>Number of People in group</t>
  </si>
  <si>
    <t>Car Rentals</t>
  </si>
  <si>
    <t>Car Rentals per day</t>
  </si>
  <si>
    <t>Number of days</t>
  </si>
  <si>
    <t>Car Total</t>
  </si>
  <si>
    <t>Food Estimate</t>
  </si>
  <si>
    <t>Food Per day (per person)</t>
  </si>
  <si>
    <t>Number of persons</t>
  </si>
  <si>
    <t>Food total</t>
  </si>
  <si>
    <t>Epsilon</t>
  </si>
  <si>
    <t>HV</t>
  </si>
  <si>
    <t>Zero</t>
  </si>
  <si>
    <t>Purchase Price</t>
  </si>
  <si>
    <t>Cost of Set of Cartridges</t>
  </si>
  <si>
    <t>Pages catridiges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</si>
  <si>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</si>
  <si>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</si>
  <si>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</si>
  <si>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</si>
  <si>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</si>
  <si>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</si>
  <si>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</si>
  <si>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</si>
  <si>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</si>
  <si>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</si>
  <si>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HP</t>
  </si>
  <si>
    <t>Spark</t>
  </si>
  <si>
    <t>Escalade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</si>
  <si>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</si>
  <si>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</si>
  <si>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</si>
  <si>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</si>
  <si>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</si>
  <si>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</si>
  <si>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</si>
  <si>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</si>
  <si>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</si>
  <si>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</t>
  </si>
  <si>
    <t>Total Annual Costs (Ins + Lic + Gas)</t>
  </si>
  <si>
    <t>Miles to drive each year</t>
  </si>
  <si>
    <t>Susan's goal for maximum miles</t>
  </si>
  <si>
    <t>Total Life of the Car (years)</t>
  </si>
  <si>
    <t>Total Lifetime Costs</t>
  </si>
  <si>
    <t>Avg Cost / Year</t>
  </si>
  <si>
    <t xml:space="preserve">Spark </t>
  </si>
  <si>
    <t>Initial Costs</t>
  </si>
  <si>
    <t>Annual Costs X Years of Life</t>
  </si>
  <si>
    <t>Tim's goal for maximum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</si>
</sst>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-[$₦-46A]* #,##0.00_-;\-[$₦-46A]* #,##0.00_-;_-[$₦-46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846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16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14" fontId="0" fillId="0" borderId="0" xfId="3" applyNumberFormat="1" applyFont="1"/>
    <xf numFmtId="165" fontId="0" fillId="0" borderId="0" xfId="3" applyNumberFormat="1" applyFont="1"/>
    <xf numFmtId="0" fontId="0" fillId="0" borderId="0" xfId="0" applyAlignment="1">
      <alignment wrapText="1"/>
    </xf>
    <xf numFmtId="166" fontId="0" fillId="4" borderId="0" xfId="0" applyNumberFormat="1" applyFill="1"/>
    <xf numFmtId="166" fontId="0" fillId="5" borderId="0" xfId="1" applyNumberFormat="1" applyFont="1" applyFill="1"/>
    <xf numFmtId="166" fontId="0" fillId="6" borderId="0" xfId="0" applyNumberFormat="1" applyFill="1"/>
    <xf numFmtId="166" fontId="0" fillId="0" borderId="0" xfId="0" applyNumberFormat="1"/>
    <xf numFmtId="166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3" applyFont="1" applyAlignment="1">
      <alignment wrapText="1"/>
    </xf>
    <xf numFmtId="43" fontId="0" fillId="0" borderId="0" xfId="3" applyFont="1"/>
    <xf numFmtId="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NumberFormat="1" applyFont="1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0" fillId="11" borderId="0" xfId="0" applyFill="1"/>
    <xf numFmtId="166" fontId="0" fillId="9" borderId="0" xfId="0" applyNumberFormat="1" applyFill="1"/>
    <xf numFmtId="166" fontId="0" fillId="10" borderId="0" xfId="0" applyNumberFormat="1" applyFill="1"/>
    <xf numFmtId="166" fontId="0" fillId="11" borderId="0" xfId="0" applyNumberFormat="1" applyFill="1"/>
    <xf numFmtId="0" fontId="4" fillId="5" borderId="0" xfId="0" applyFont="1" applyFill="1"/>
    <xf numFmtId="0" fontId="4" fillId="12" borderId="0" xfId="0" applyFont="1" applyFill="1"/>
    <xf numFmtId="0" fontId="0" fillId="12" borderId="0" xfId="0" applyFill="1"/>
    <xf numFmtId="0" fontId="4" fillId="4" borderId="0" xfId="0" applyFont="1" applyFill="1"/>
    <xf numFmtId="0" fontId="4" fillId="3" borderId="0" xfId="0" applyFont="1" applyFill="1"/>
    <xf numFmtId="0" fontId="0" fillId="13" borderId="0" xfId="0" applyFill="1"/>
    <xf numFmtId="1" fontId="0" fillId="9" borderId="0" xfId="0" applyNumberFormat="1" applyFill="1"/>
    <xf numFmtId="0" fontId="0" fillId="14" borderId="0" xfId="0" applyFill="1"/>
    <xf numFmtId="0" fontId="0" fillId="6" borderId="0" xfId="0" applyFill="1"/>
    <xf numFmtId="44" fontId="0" fillId="6" borderId="0" xfId="0" applyNumberFormat="1" applyFill="1"/>
    <xf numFmtId="44" fontId="0" fillId="13" borderId="0" xfId="0" applyNumberFormat="1" applyFill="1"/>
    <xf numFmtId="3" fontId="0" fillId="13" borderId="0" xfId="0" applyNumberFormat="1" applyFill="1"/>
    <xf numFmtId="1" fontId="0" fillId="11" borderId="0" xfId="0" applyNumberFormat="1" applyFill="1"/>
    <xf numFmtId="3" fontId="0" fillId="11" borderId="0" xfId="0" applyNumberFormat="1" applyFill="1"/>
    <xf numFmtId="44" fontId="0" fillId="9" borderId="0" xfId="0" applyNumberFormat="1" applyFill="1"/>
    <xf numFmtId="44" fontId="0" fillId="14" borderId="0" xfId="0" applyNumberForma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66" fontId="0" fillId="15" borderId="0" xfId="0" applyNumberFormat="1" applyFill="1"/>
    <xf numFmtId="3" fontId="0" fillId="12" borderId="0" xfId="0" applyNumberFormat="1" applyFill="1"/>
    <xf numFmtId="166" fontId="0" fillId="12" borderId="0" xfId="0" applyNumberFormat="1" applyFill="1"/>
    <xf numFmtId="2" fontId="0" fillId="3" borderId="0" xfId="0" applyNumberFormat="1" applyFill="1"/>
    <xf numFmtId="166" fontId="0" fillId="17" borderId="0" xfId="0" applyNumberForma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-[$₦-46A]* #,##0.00_-;\-[$₦-46A]* #,##0.00_-;_-[$₦-46A]* &quot;-&quot;??_-;_-@_-"/>
    </dxf>
  </dxfs>
  <tableStyles count="0" defaultTableStyle="TableStyleMedium2" defaultPivotStyle="PivotStyleLight16"/>
  <colors>
    <mruColors>
      <color rgb="FF009999"/>
      <color rgb="FFFF9999"/>
      <color rgb="FFF784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Chimezie </c:v>
                </c:pt>
                <c:pt idx="1">
                  <c:v>Omakinwa-Smart</c:v>
                </c:pt>
                <c:pt idx="2">
                  <c:v>Omakinwa-Smart </c:v>
                </c:pt>
                <c:pt idx="3">
                  <c:v>Adedoyin</c:v>
                </c:pt>
                <c:pt idx="4">
                  <c:v>Ademoroti</c:v>
                </c:pt>
                <c:pt idx="5">
                  <c:v>Ekwem</c:v>
                </c:pt>
                <c:pt idx="6">
                  <c:v>Ahmed</c:v>
                </c:pt>
                <c:pt idx="7">
                  <c:v>Sanni</c:v>
                </c:pt>
                <c:pt idx="8">
                  <c:v>Bello</c:v>
                </c:pt>
                <c:pt idx="9">
                  <c:v>Ajibade</c:v>
                </c:pt>
                <c:pt idx="10">
                  <c:v>Olubode</c:v>
                </c:pt>
                <c:pt idx="11">
                  <c:v>Olaleye</c:v>
                </c:pt>
                <c:pt idx="12">
                  <c:v>Lawal</c:v>
                </c:pt>
                <c:pt idx="13">
                  <c:v>Shina</c:v>
                </c:pt>
                <c:pt idx="14">
                  <c:v>Nzewi</c:v>
                </c:pt>
                <c:pt idx="15">
                  <c:v>Bagai</c:v>
                </c:pt>
                <c:pt idx="16">
                  <c:v>Amudipe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551-8409-06C167E4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438095"/>
        <c:axId val="309437263"/>
      </c:barChart>
      <c:catAx>
        <c:axId val="3094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37263"/>
        <c:crosses val="autoZero"/>
        <c:auto val="1"/>
        <c:lblAlgn val="ctr"/>
        <c:lblOffset val="100"/>
        <c:noMultiLvlLbl val="0"/>
      </c:catAx>
      <c:valAx>
        <c:axId val="309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owning a Dog or a  Cat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'Pet Purchase'!$B$17:$C$17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'Pet Purchase'!$B$18:$C$18</c:f>
              <c:numCache>
                <c:formatCode>_-[$₦-46A]* #,##0.00_-;\-[$₦-46A]* #,##0.00_-;_-[$₦-46A]* "-"??_-;_-@_-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F-40E9-BC00-4FBC1068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071232"/>
        <c:axId val="934072480"/>
      </c:barChart>
      <c:catAx>
        <c:axId val="934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72480"/>
        <c:crosses val="autoZero"/>
        <c:auto val="1"/>
        <c:lblAlgn val="ctr"/>
        <c:lblOffset val="100"/>
        <c:noMultiLvlLbl val="0"/>
      </c:catAx>
      <c:valAx>
        <c:axId val="9340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A]* #,##0.00_-;\-[$₦-46A]* #,##0.0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Expenses per Location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'Three Vacations'!$B$38:$D$38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Caribbean Cruise</c:v>
                </c:pt>
              </c:strCache>
            </c:strRef>
          </c:cat>
          <c:val>
            <c:numRef>
              <c:f>'Three Vacations'!$B$39:$D$39</c:f>
              <c:numCache>
                <c:formatCode>General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2-443C-8025-EFF85AF6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7195216"/>
        <c:axId val="967196464"/>
        <c:axId val="0"/>
      </c:bar3DChart>
      <c:catAx>
        <c:axId val="9671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96464"/>
        <c:crosses val="autoZero"/>
        <c:auto val="1"/>
        <c:lblAlgn val="ctr"/>
        <c:lblOffset val="100"/>
        <c:noMultiLvlLbl val="0"/>
      </c:catAx>
      <c:valAx>
        <c:axId val="9671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Travel Expenses per Location for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'Three Vacations'!$I$38:$K$38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Caribbean Cruise</c:v>
                </c:pt>
              </c:strCache>
            </c:strRef>
          </c:cat>
          <c:val>
            <c:numRef>
              <c:f>'Three Vacations'!$I$39:$K$39</c:f>
              <c:numCache>
                <c:formatCode>General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923-9EF9-8E0F1CEE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6745344"/>
        <c:axId val="1276747424"/>
        <c:axId val="0"/>
      </c:bar3DChart>
      <c:catAx>
        <c:axId val="12767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47424"/>
        <c:crosses val="autoZero"/>
        <c:auto val="1"/>
        <c:lblAlgn val="ctr"/>
        <c:lblOffset val="100"/>
        <c:noMultiLvlLbl val="0"/>
      </c:catAx>
      <c:valAx>
        <c:axId val="12767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Printing Cost for 2 years!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'Printer Confusion'!$C$18:$E$18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Confusion'!$C$19:$E$19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3-44BD-A6FC-BA8896189F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8233056"/>
        <c:axId val="2138232224"/>
      </c:barChart>
      <c:catAx>
        <c:axId val="213823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32224"/>
        <c:crosses val="autoZero"/>
        <c:auto val="1"/>
        <c:lblAlgn val="ctr"/>
        <c:lblOffset val="100"/>
        <c:noMultiLvlLbl val="0"/>
      </c:catAx>
      <c:valAx>
        <c:axId val="2138232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Printer prices for Two Years!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'Printer Confusion'!$L$18:$N$18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Confusion'!$L$19:$N$19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A-452C-81F8-DC8E8CF16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7810688"/>
        <c:axId val="2127807776"/>
      </c:barChart>
      <c:catAx>
        <c:axId val="212781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07776"/>
        <c:crosses val="autoZero"/>
        <c:auto val="1"/>
        <c:lblAlgn val="ctr"/>
        <c:lblOffset val="100"/>
        <c:noMultiLvlLbl val="0"/>
      </c:catAx>
      <c:valAx>
        <c:axId val="212780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Car Expenses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'Choosing A Car'!$B$30:$D$30</c:f>
              <c:strCache>
                <c:ptCount val="3"/>
                <c:pt idx="0">
                  <c:v>Spark 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'Choosing A Car'!$B$31:$D$31</c:f>
              <c:numCache>
                <c:formatCode>_-[$₦-46A]* #,##0.00_-;\-[$₦-46A]* #,##0.00_-;_-[$₦-46A]* "-"??_-;_-@_-</c:formatCode>
                <c:ptCount val="3"/>
                <c:pt idx="0">
                  <c:v>7337.5</c:v>
                </c:pt>
                <c:pt idx="1">
                  <c:v>13741.66625</c:v>
                </c:pt>
                <c:pt idx="2">
                  <c:v>20932.474999999999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2-4C39-B12D-00E5F9A8C7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Car Expenses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'Choosing A Car'!$I$30:$K$30</c:f>
              <c:strCache>
                <c:ptCount val="3"/>
                <c:pt idx="0">
                  <c:v>Spark 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'Choosing A Car'!$I$31:$K$31</c:f>
              <c:numCache>
                <c:formatCode>_-[$₦-46A]* #,##0.00_-;\-[$₦-46A]* #,##0.00_-;_-[$₦-46A]* "-"??_-;_-@_-</c:formatCode>
                <c:ptCount val="3"/>
                <c:pt idx="0">
                  <c:v>8062.5</c:v>
                </c:pt>
                <c:pt idx="1">
                  <c:v>15291.666666666668</c:v>
                </c:pt>
                <c:pt idx="2">
                  <c:v>24532.475490625002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E-4FFE-B423-DC6D35BECF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Chimezie </c:v>
                </c:pt>
                <c:pt idx="1">
                  <c:v>Omakinwa-Smart</c:v>
                </c:pt>
                <c:pt idx="2">
                  <c:v>Omakinwa-Smart </c:v>
                </c:pt>
                <c:pt idx="3">
                  <c:v>Adedoyin</c:v>
                </c:pt>
                <c:pt idx="4">
                  <c:v>Ademoroti</c:v>
                </c:pt>
                <c:pt idx="5">
                  <c:v>Ekwem</c:v>
                </c:pt>
                <c:pt idx="6">
                  <c:v>Ahmed</c:v>
                </c:pt>
                <c:pt idx="7">
                  <c:v>Sanni</c:v>
                </c:pt>
                <c:pt idx="8">
                  <c:v>Bello</c:v>
                </c:pt>
                <c:pt idx="9">
                  <c:v>Ajibade</c:v>
                </c:pt>
                <c:pt idx="10">
                  <c:v>Olubode</c:v>
                </c:pt>
                <c:pt idx="11">
                  <c:v>Olaleye</c:v>
                </c:pt>
                <c:pt idx="12">
                  <c:v>Lawal</c:v>
                </c:pt>
                <c:pt idx="13">
                  <c:v>Shina</c:v>
                </c:pt>
                <c:pt idx="14">
                  <c:v>Nzewi</c:v>
                </c:pt>
                <c:pt idx="15">
                  <c:v>Bagai</c:v>
                </c:pt>
                <c:pt idx="16">
                  <c:v>Amudipe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A-4645-A431-8576918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37695"/>
        <c:axId val="692936863"/>
      </c:barChart>
      <c:catAx>
        <c:axId val="6929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6863"/>
        <c:crosses val="autoZero"/>
        <c:auto val="1"/>
        <c:lblAlgn val="ctr"/>
        <c:lblOffset val="100"/>
        <c:noMultiLvlLbl val="0"/>
      </c:catAx>
      <c:valAx>
        <c:axId val="6929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Chimezie </c:v>
                </c:pt>
                <c:pt idx="1">
                  <c:v>Omakinwa-Smart</c:v>
                </c:pt>
                <c:pt idx="2">
                  <c:v>Omakinwa-Smart </c:v>
                </c:pt>
                <c:pt idx="3">
                  <c:v>Adedoyin</c:v>
                </c:pt>
                <c:pt idx="4">
                  <c:v>Ademoroti</c:v>
                </c:pt>
                <c:pt idx="5">
                  <c:v>Ekwem</c:v>
                </c:pt>
                <c:pt idx="6">
                  <c:v>Ahmed</c:v>
                </c:pt>
                <c:pt idx="7">
                  <c:v>Sanni</c:v>
                </c:pt>
                <c:pt idx="8">
                  <c:v>Bello</c:v>
                </c:pt>
                <c:pt idx="9">
                  <c:v>Ajibade</c:v>
                </c:pt>
                <c:pt idx="10">
                  <c:v>Olubode</c:v>
                </c:pt>
                <c:pt idx="11">
                  <c:v>Olaleye</c:v>
                </c:pt>
                <c:pt idx="12">
                  <c:v>Lawal</c:v>
                </c:pt>
                <c:pt idx="13">
                  <c:v>Shina</c:v>
                </c:pt>
                <c:pt idx="14">
                  <c:v>Nzewi</c:v>
                </c:pt>
                <c:pt idx="15">
                  <c:v>Bagai</c:v>
                </c:pt>
                <c:pt idx="16">
                  <c:v>Amudipe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2-45C9-A074-74B0B48B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272255"/>
        <c:axId val="748688559"/>
      </c:barChart>
      <c:catAx>
        <c:axId val="3132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88559"/>
        <c:crosses val="autoZero"/>
        <c:auto val="1"/>
        <c:lblAlgn val="ctr"/>
        <c:lblOffset val="100"/>
        <c:noMultiLvlLbl val="0"/>
      </c:catAx>
      <c:valAx>
        <c:axId val="7486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TUTORIAL.xlsx]Pivot Table for Sales Report!PivotTable1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for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0E-4137-AC70-FF285071F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0E-4137-AC70-FF285071F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0E-4137-AC70-FF285071F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0E-4137-AC70-FF285071F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for 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for Sales Report'!$B$4:$B$8</c:f>
              <c:numCache>
                <c:formatCode>_-[$₦-46A]* #,##0.00_-;\-[$₦-46A]* #,##0.00_-;_-[$₦-46A]* "-"??_-;_-@_-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E-496E-8768-CCCC171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Inventory'!$G$2:$G$75</c:f>
              <c:numCache>
                <c:formatCode>General</c:formatCode>
                <c:ptCount val="74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Inventory'!$H$2:$H$75</c:f>
              <c:numCache>
                <c:formatCode>_(* #,##0.00_);_(* \(#,##0.00\);_(* "-"??_);_(@_)</c:formatCode>
                <c:ptCount val="74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31144.400000000001</c:v>
                </c:pt>
                <c:pt idx="35">
                  <c:v>29102.3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D-4466-A7DF-A72301A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9712"/>
        <c:axId val="65446384"/>
      </c:scatterChart>
      <c:valAx>
        <c:axId val="654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384"/>
        <c:crosses val="autoZero"/>
        <c:crossBetween val="midCat"/>
      </c:valAx>
      <c:valAx>
        <c:axId val="65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TUTORIAL.xlsx]Car Inventory 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42A9-89AA-BB4A9852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136896"/>
        <c:axId val="480129824"/>
      </c:barChart>
      <c:catAx>
        <c:axId val="4801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29824"/>
        <c:crosses val="autoZero"/>
        <c:auto val="1"/>
        <c:lblAlgn val="ctr"/>
        <c:lblOffset val="100"/>
        <c:noMultiLvlLbl val="0"/>
      </c:catAx>
      <c:valAx>
        <c:axId val="4801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20k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'Simple Interest'!$C$2:$C$5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'Simple Interest'!$G$2:$G$5</c:f>
              <c:numCache>
                <c:formatCode>_-[$₦-46A]* #,##0.00_-;\-[$₦-46A]* #,##0.00_-;_-[$₦-46A]* "-"??_-;_-@_-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F-4B21-A0B5-8ABD5766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267376"/>
        <c:axId val="1030268208"/>
      </c:barChart>
      <c:catAx>
        <c:axId val="10302673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68208"/>
        <c:crosses val="autoZero"/>
        <c:auto val="1"/>
        <c:lblAlgn val="ctr"/>
        <c:lblOffset val="100"/>
        <c:noMultiLvlLbl val="0"/>
      </c:catAx>
      <c:valAx>
        <c:axId val="1030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A]* #,##0.00_-;\-[$₦-46A]* #,##0.00_-;_-[$₦-46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Spending at the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4-4511-A7CD-4507C687AD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4-4511-A7CD-4507C687AD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4-4511-A7CD-4507C687AD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'School Shoppping'!$G$18:$I$18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Shoppping'!$G$19:$I$19</c:f>
              <c:numCache>
                <c:formatCode>_-[$₦-46A]* #,##0.00_-;\-[$₦-46A]* #,##0.00_-;_-[$₦-46A]*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B49-BF33-95F30BBDE4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Spending at various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19-4EAD-9587-070B8819C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19-4EAD-9587-070B8819CA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19-4EAD-9587-070B8819C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'School Shoppping'!$L$18:$N$18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Shoppping'!$L$19:$N$19</c:f>
              <c:numCache>
                <c:formatCode>_-[$₦-46A]* #,##0.00_-;\-[$₦-46A]* #,##0.00_-;_-[$₦-46A]* "-"??_-;_-@_-</c:formatCode>
                <c:ptCount val="3"/>
                <c:pt idx="0">
                  <c:v>125.53999999999999</c:v>
                </c:pt>
                <c:pt idx="1">
                  <c:v>107.13999999999999</c:v>
                </c:pt>
                <c:pt idx="2">
                  <c:v>159.99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401D-A024-71DA127EFE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593867</xdr:colOff>
      <xdr:row>1</xdr:row>
      <xdr:rowOff>52615</xdr:rowOff>
    </xdr:from>
    <xdr:to>
      <xdr:col>21</xdr:col>
      <xdr:colOff>303581</xdr:colOff>
      <xdr:row>16</xdr:row>
      <xdr:rowOff>74386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078AD-2774-48B0-A526-EEC6DDFAB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237577</xdr:colOff>
      <xdr:row>1</xdr:row>
      <xdr:rowOff>139263</xdr:rowOff>
    </xdr:from>
    <xdr:to>
      <xdr:col>29</xdr:col>
      <xdr:colOff>517853</xdr:colOff>
      <xdr:row>16</xdr:row>
      <xdr:rowOff>90652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D2229-A104-472A-82B4-669EEF06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18612</xdr:colOff>
      <xdr:row>18</xdr:row>
      <xdr:rowOff>161158</xdr:rowOff>
    </xdr:from>
    <xdr:to>
      <xdr:col>21</xdr:col>
      <xdr:colOff>298888</xdr:colOff>
      <xdr:row>33</xdr:row>
      <xdr:rowOff>112547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5D4A0-58BE-401C-89F9-F1987646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14654</xdr:colOff>
      <xdr:row>33</xdr:row>
      <xdr:rowOff>10746</xdr:rowOff>
    </xdr:from>
    <xdr:to>
      <xdr:col>3</xdr:col>
      <xdr:colOff>805962</xdr:colOff>
      <xdr:row>47</xdr:row>
      <xdr:rowOff>155331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AD787-DDF8-4881-80E3-EA55D776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4885</xdr:colOff>
      <xdr:row>32</xdr:row>
      <xdr:rowOff>171939</xdr:rowOff>
    </xdr:from>
    <xdr:to>
      <xdr:col>10</xdr:col>
      <xdr:colOff>835270</xdr:colOff>
      <xdr:row>47</xdr:row>
      <xdr:rowOff>130908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66344-AE3B-4354-A90E-A366A3D8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4</xdr:row>
      <xdr:rowOff>34925</xdr:rowOff>
    </xdr:from>
    <xdr:to>
      <xdr:col>6</xdr:col>
      <xdr:colOff>215906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D5A02-6940-47C3-AC48-FF281309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321235</xdr:colOff>
      <xdr:row>3</xdr:row>
      <xdr:rowOff>107577</xdr:rowOff>
    </xdr:from>
    <xdr:to>
      <xdr:col>22</xdr:col>
      <xdr:colOff>605117</xdr:colOff>
      <xdr:row>18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62A67-AEDA-41E7-90F6-CCE93BF8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25406</xdr:colOff>
      <xdr:row>3</xdr:row>
      <xdr:rowOff>180975</xdr:rowOff>
    </xdr:from>
    <xdr:to>
      <xdr:col>10</xdr:col>
      <xdr:colOff>330206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A35DB-D6E6-40C8-9370-5E7F8BE4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278740</xdr:colOff>
      <xdr:row>7</xdr:row>
      <xdr:rowOff>166419</xdr:rowOff>
    </xdr:from>
    <xdr:to>
      <xdr:col>8</xdr:col>
      <xdr:colOff>51130</xdr:colOff>
      <xdr:row>23</xdr:row>
      <xdr:rowOff>6762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23D34-FC30-4B43-8A20-DA76029A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198505</xdr:colOff>
      <xdr:row>2</xdr:row>
      <xdr:rowOff>122518</xdr:rowOff>
    </xdr:from>
    <xdr:to>
      <xdr:col>24</xdr:col>
      <xdr:colOff>477586</xdr:colOff>
      <xdr:row>17</xdr:row>
      <xdr:rowOff>64247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15993-37FF-4906-A753-57858B44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585107</xdr:colOff>
      <xdr:row>21</xdr:row>
      <xdr:rowOff>161471</xdr:rowOff>
    </xdr:from>
    <xdr:to>
      <xdr:col>22</xdr:col>
      <xdr:colOff>294821</xdr:colOff>
      <xdr:row>37</xdr:row>
      <xdr:rowOff>1814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39B13-B911-463E-ADFD-E2F41DD92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98425</xdr:rowOff>
    </xdr:from>
    <xdr:to>
      <xdr:col>11</xdr:col>
      <xdr:colOff>9525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9051D-F24B-4B58-9D26-F8AA392D2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43</xdr:row>
      <xdr:rowOff>130175</xdr:rowOff>
    </xdr:from>
    <xdr:to>
      <xdr:col>4</xdr:col>
      <xdr:colOff>441325</xdr:colOff>
      <xdr:row>58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5B39D-71B0-4F51-B37E-5FE5648E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830203</xdr:colOff>
      <xdr:row>43</xdr:row>
      <xdr:rowOff>57151</xdr:rowOff>
    </xdr:from>
    <xdr:to>
      <xdr:col>10</xdr:col>
      <xdr:colOff>545629</xdr:colOff>
      <xdr:row>57</xdr:row>
      <xdr:rowOff>166277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E3586-53BC-4F0A-93FA-CB1C126E5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492124</xdr:colOff>
      <xdr:row>21</xdr:row>
      <xdr:rowOff>53975</xdr:rowOff>
    </xdr:from>
    <xdr:to>
      <xdr:col>8</xdr:col>
      <xdr:colOff>215899</xdr:colOff>
      <xdr:row>36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D211D-3B3C-40B2-AAEB-BAD56696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114822</xdr:colOff>
      <xdr:row>21</xdr:row>
      <xdr:rowOff>54975</xdr:rowOff>
    </xdr:from>
    <xdr:to>
      <xdr:col>19</xdr:col>
      <xdr:colOff>34794</xdr:colOff>
      <xdr:row>36</xdr:row>
      <xdr:rowOff>58107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E5BEF-9EF1-4D4E-92E2-A60D3793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23.440885416669" createdVersion="7" refreshedVersion="7" minRefreshableVersion="3" recordCount="171" xr:uid="{8F8A1435-6790-4984-8971-754DD505ABF2}">
  <cacheSource type="worksheet">
    <worksheetSource ref="A1:K172" sheet="Sales Report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₦50. 20% for items more than  ₦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28.846944907411" createdVersion="7" refreshedVersion="7" minRefreshableVersion="3" recordCount="52" xr:uid="{2C39A678-B6BA-4A3D-BA34-363B27DF8E4B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22.44347826086954" maxValue="3886.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068.041025641026"/>
    <s v="Black"/>
    <x v="0"/>
    <n v="50000"/>
    <s v="Y"/>
    <s v="FD06MTGBLA001"/>
  </r>
  <r>
    <s v="FD06MTG002"/>
    <s v="FD"/>
    <s v="Ford"/>
    <s v="MTG"/>
    <s v="Mustang"/>
    <s v="06"/>
    <n v="19"/>
    <n v="44974.8"/>
    <n v="2306.4"/>
    <s v="White"/>
    <x v="1"/>
    <n v="50000"/>
    <s v="Y"/>
    <s v="FD06MTGWHI002"/>
  </r>
  <r>
    <s v="FD08MTG003"/>
    <s v="FD"/>
    <s v="Ford"/>
    <s v="MTG"/>
    <s v="Mustang"/>
    <s v="08"/>
    <n v="17"/>
    <n v="44946.5"/>
    <n v="2568.3714285714286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146.2171428571432"/>
    <s v="Black"/>
    <x v="3"/>
    <n v="50000"/>
    <s v="Y"/>
    <s v="FD08MTGBLA004"/>
  </r>
  <r>
    <s v="FD08MTG005"/>
    <s v="FD"/>
    <s v="Ford"/>
    <s v="MTG"/>
    <s v="Mustang"/>
    <s v="08"/>
    <n v="17"/>
    <n v="36438.5"/>
    <n v="2082.1999999999998"/>
    <s v="White"/>
    <x v="0"/>
    <n v="50000"/>
    <s v="Y"/>
    <s v="FD08MTGWHI005"/>
  </r>
  <r>
    <s v="FD06FCS006"/>
    <s v="FD"/>
    <s v="Ford"/>
    <s v="FCS"/>
    <s v="Focus"/>
    <s v="06"/>
    <n v="19"/>
    <n v="46311.4"/>
    <n v="2374.9435897435897"/>
    <s v="Green"/>
    <x v="4"/>
    <n v="75000"/>
    <s v="Y"/>
    <s v="FD06FCSGRE006"/>
  </r>
  <r>
    <s v="FD06FCS007"/>
    <s v="FD"/>
    <s v="Ford"/>
    <s v="FCS"/>
    <s v="Focus"/>
    <s v="06"/>
    <n v="19"/>
    <n v="52229.5"/>
    <n v="2678.4358974358975"/>
    <s v="Green"/>
    <x v="2"/>
    <n v="75000"/>
    <s v="Y"/>
    <s v="FD06FCSGRE007"/>
  </r>
  <r>
    <s v="FD09FCS008"/>
    <s v="FD"/>
    <s v="Ford"/>
    <s v="FCS"/>
    <s v="Focus"/>
    <s v="09"/>
    <n v="16"/>
    <n v="35137"/>
    <n v="2129.5151515151515"/>
    <s v="Black"/>
    <x v="5"/>
    <n v="75000"/>
    <s v="Y"/>
    <s v="FD09FCSBLA008"/>
  </r>
  <r>
    <s v="FD13FCS009"/>
    <s v="FD"/>
    <s v="Ford"/>
    <s v="FCS"/>
    <s v="Focus"/>
    <s v="13"/>
    <n v="12"/>
    <n v="27637.1"/>
    <n v="2210.9679999999998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02.7840000000001"/>
    <s v="White"/>
    <x v="6"/>
    <n v="75000"/>
    <s v="Y"/>
    <s v="FD13FCSWHI010"/>
  </r>
  <r>
    <s v="FD12FCS011"/>
    <s v="FD"/>
    <s v="Ford"/>
    <s v="FCS"/>
    <s v="Focus"/>
    <s v="12"/>
    <n v="13"/>
    <n v="19341.7"/>
    <n v="1432.7185185185185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01.7279999999998"/>
    <s v="Black"/>
    <x v="8"/>
    <n v="75000"/>
    <s v="Y"/>
    <s v="FD13FCSBLA012"/>
  </r>
  <r>
    <s v="FD13FCS013"/>
    <s v="FD"/>
    <s v="Ford"/>
    <s v="FCS"/>
    <s v="Focus"/>
    <s v="13"/>
    <n v="12"/>
    <n v="13682.9"/>
    <n v="1094.6320000000001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25.1393939393938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38.6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42.5739130434783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09.3161290322582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24.0981818181817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164.1490196078435"/>
    <s v="Blue"/>
    <x v="8"/>
    <n v="100000"/>
    <s v="Y"/>
    <s v="GM00SLVBLU019"/>
  </r>
  <r>
    <s v="TY96CAM020"/>
    <s v="TY"/>
    <s v="Toyota"/>
    <s v="CAM"/>
    <s v="Camery"/>
    <s v="96"/>
    <n v="29"/>
    <n v="114660.6"/>
    <n v="3886.8"/>
    <s v="Green"/>
    <x v="14"/>
    <n v="100000"/>
    <s v="Not Covered"/>
    <s v="TY96CAMGRE020"/>
  </r>
  <r>
    <s v="TY98CAM021"/>
    <s v="TY"/>
    <s v="Toyota"/>
    <s v="CAM"/>
    <s v="Camery"/>
    <s v="98"/>
    <n v="27"/>
    <n v="93382.6"/>
    <n v="3395.7309090909093"/>
    <s v="Black"/>
    <x v="15"/>
    <n v="100000"/>
    <s v="Y"/>
    <s v="TY98CAMBLA021"/>
  </r>
  <r>
    <s v="TY00CAM022"/>
    <s v="TY"/>
    <s v="Toyota"/>
    <s v="CAM"/>
    <s v="Camery"/>
    <s v="00"/>
    <n v="25"/>
    <n v="85928"/>
    <n v="3369.7254901960782"/>
    <s v="Green"/>
    <x v="4"/>
    <n v="100000"/>
    <s v="Y"/>
    <s v="TY00CAMGRE022"/>
  </r>
  <r>
    <s v="TY02CAM023"/>
    <s v="TY"/>
    <s v="Toyota"/>
    <s v="CAM"/>
    <s v="Camery"/>
    <s v="02"/>
    <n v="23"/>
    <n v="67829.100000000006"/>
    <n v="2886.3446808510639"/>
    <s v="Black"/>
    <x v="0"/>
    <n v="100000"/>
    <s v="Y"/>
    <s v="TY02CAMBLA023"/>
  </r>
  <r>
    <s v="TY09CAM024"/>
    <s v="TY"/>
    <s v="Toyota"/>
    <s v="CAM"/>
    <s v="Camery"/>
    <s v="09"/>
    <n v="16"/>
    <n v="48114.2"/>
    <n v="2916.0121212121212"/>
    <s v="White"/>
    <x v="5"/>
    <n v="100000"/>
    <s v="Y"/>
    <s v="TY09CAMWHI024"/>
  </r>
  <r>
    <s v="TY02COR025"/>
    <s v="TY"/>
    <s v="Toyota"/>
    <s v="COR"/>
    <s v="Corolla"/>
    <s v="02"/>
    <n v="23"/>
    <n v="64467.4"/>
    <n v="2743.2936170212765"/>
    <s v="Red"/>
    <x v="16"/>
    <n v="100000"/>
    <s v="Y"/>
    <s v="TY02CORRED025"/>
  </r>
  <r>
    <s v="TY03COR026"/>
    <s v="TY"/>
    <s v="Toyota"/>
    <s v="COR"/>
    <s v="Corolla"/>
    <s v="03"/>
    <n v="22"/>
    <n v="73444.399999999994"/>
    <n v="3264.1955555555551"/>
    <s v="Black"/>
    <x v="16"/>
    <n v="100000"/>
    <s v="Y"/>
    <s v="TY03CORBLA026"/>
  </r>
  <r>
    <s v="TY14COR027"/>
    <s v="TY"/>
    <s v="Toyota"/>
    <s v="COR"/>
    <s v="Corolla"/>
    <s v="14"/>
    <n v="11"/>
    <n v="17556.3"/>
    <n v="1526.6347826086956"/>
    <s v="Blue"/>
    <x v="6"/>
    <n v="100000"/>
    <s v="Y"/>
    <s v="TY14CORBLU027"/>
  </r>
  <r>
    <s v="TY12COR028"/>
    <s v="TY"/>
    <s v="Toyota"/>
    <s v="COR"/>
    <s v="Corolla"/>
    <s v="12"/>
    <n v="13"/>
    <n v="29601.9"/>
    <n v="2192.7333333333336"/>
    <s v="Black"/>
    <x v="10"/>
    <n v="100000"/>
    <s v="Y"/>
    <s v="TY12CORBLA028"/>
  </r>
  <r>
    <s v="TY12CAM029"/>
    <s v="TY"/>
    <s v="Toyota"/>
    <s v="CAM"/>
    <s v="Camery"/>
    <s v="12"/>
    <n v="13"/>
    <n v="22128.2"/>
    <n v="1639.1259259259259"/>
    <s v="Blue"/>
    <x v="14"/>
    <n v="100000"/>
    <s v="Y"/>
    <s v="TY12CAMBLU029"/>
  </r>
  <r>
    <s v="HO99CIV030"/>
    <s v="HO"/>
    <s v="Honda"/>
    <s v="CIV"/>
    <s v="Civic"/>
    <s v="99"/>
    <n v="26"/>
    <n v="82374"/>
    <n v="3108.4528301886794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852.7306122448977"/>
    <s v="Blue"/>
    <x v="3"/>
    <n v="75000"/>
    <s v="Y"/>
    <s v="HO01CIVBLU031"/>
  </r>
  <r>
    <s v="HO10CIV032"/>
    <s v="HO"/>
    <s v="Honda"/>
    <s v="CIV"/>
    <s v="Civic"/>
    <s v="10"/>
    <n v="15"/>
    <n v="22573"/>
    <n v="1456.3225806451612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159.8193548387094"/>
    <s v="Black"/>
    <x v="15"/>
    <n v="75000"/>
    <s v="Y"/>
    <s v="HO10CIVBLA033"/>
  </r>
  <r>
    <s v="HO11CIV034"/>
    <s v="HO"/>
    <s v="Honda"/>
    <s v="CIV"/>
    <s v="Civic"/>
    <s v="11"/>
    <n v="14"/>
    <n v="30555.3"/>
    <n v="2107.2620689655173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15.7925925925927"/>
    <s v="Black"/>
    <x v="13"/>
    <n v="75000"/>
    <s v="Y"/>
    <s v="HO12CIVBLA035"/>
  </r>
  <r>
    <s v="HO13CIV036"/>
    <s v="HO"/>
    <s v="Honda"/>
    <s v="CIV"/>
    <s v="Civic"/>
    <s v="13"/>
    <n v="12"/>
    <n v="13867.6"/>
    <n v="1109.4080000000001"/>
    <s v="Black"/>
    <x v="14"/>
    <n v="75000"/>
    <s v="Y"/>
    <s v="HO13CIVBLA036"/>
  </r>
  <r>
    <s v="HO05ODY037"/>
    <s v="HO"/>
    <s v="Honda"/>
    <s v="ODY"/>
    <s v="Odyssey"/>
    <s v="05"/>
    <n v="20"/>
    <n v="60389.5"/>
    <n v="2945.8292682926831"/>
    <s v="White"/>
    <x v="5"/>
    <n v="100000"/>
    <s v="Y"/>
    <s v="HO05ODYWHI037"/>
  </r>
  <r>
    <s v="HO07ODY038"/>
    <s v="HO"/>
    <s v="Honda"/>
    <s v="ODY"/>
    <s v="Odyssey"/>
    <s v="07"/>
    <n v="18"/>
    <n v="50854.1"/>
    <n v="2748.8702702702703"/>
    <s v="Black"/>
    <x v="15"/>
    <n v="100000"/>
    <s v="Y"/>
    <s v="HO07ODYBLA038"/>
  </r>
  <r>
    <s v="HO08ODY039"/>
    <s v="HO"/>
    <s v="Honda"/>
    <s v="ODY"/>
    <s v="Odyssey"/>
    <s v="08"/>
    <n v="17"/>
    <n v="42504.6"/>
    <n v="2428.8342857142857"/>
    <s v="White"/>
    <x v="9"/>
    <n v="100000"/>
    <s v="Y"/>
    <s v="HO08ODYWHI039"/>
  </r>
  <r>
    <s v="HO01OODY040"/>
    <s v="HO"/>
    <s v="Honda"/>
    <s v="OOD"/>
    <s v="Odyssey"/>
    <s v="01"/>
    <n v="24"/>
    <n v="68658.899999999994"/>
    <n v="2802.4040816326528"/>
    <s v="Black"/>
    <x v="0"/>
    <n v="100000"/>
    <s v="Y"/>
    <s v="HO01OODBLA040"/>
  </r>
  <r>
    <s v="HO14ODY041"/>
    <s v="HO"/>
    <s v="Honda"/>
    <s v="ODY"/>
    <s v="Odyssey"/>
    <s v="14"/>
    <n v="11"/>
    <n v="3708.1"/>
    <n v="322.44347826086954"/>
    <s v="Black"/>
    <x v="1"/>
    <n v="100000"/>
    <s v="Y"/>
    <s v="HO14ODYBLA041"/>
  </r>
  <r>
    <s v="CR04PTC042"/>
    <s v="CR"/>
    <s v="Chrysler"/>
    <s v="PTC"/>
    <s v="PT Cruiser"/>
    <s v="04"/>
    <n v="21"/>
    <n v="64542"/>
    <n v="3001.953488372093"/>
    <s v="Blue"/>
    <x v="0"/>
    <n v="75000"/>
    <s v="Y"/>
    <s v="CR04PTCBLU042"/>
  </r>
  <r>
    <s v="CR07PTC043"/>
    <s v="CR"/>
    <s v="Chrysler"/>
    <s v="PTC"/>
    <s v="PT Cruiser"/>
    <s v="07"/>
    <n v="18"/>
    <n v="42074.2"/>
    <n v="2274.2810810810811"/>
    <s v="Green"/>
    <x v="16"/>
    <n v="75000"/>
    <s v="Y"/>
    <s v="CR07PTCGRE043"/>
  </r>
  <r>
    <s v="CR11PTC044"/>
    <s v="CR"/>
    <s v="Chrysler"/>
    <s v="PTC"/>
    <s v="PT Cruiser"/>
    <s v="11"/>
    <n v="14"/>
    <n v="27394.2"/>
    <n v="1889.2551724137932"/>
    <s v="Black"/>
    <x v="8"/>
    <n v="75000"/>
    <s v="Y"/>
    <s v="CR11PTCBLA044"/>
  </r>
  <r>
    <s v="CR99CAR045"/>
    <s v="CR"/>
    <s v="Chrysler"/>
    <s v="CAR"/>
    <s v="Caravan"/>
    <s v="99"/>
    <n v="26"/>
    <n v="79420.600000000006"/>
    <n v="2997.003773584906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29.1411764705886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373.3581395348838"/>
    <s v="White"/>
    <x v="11"/>
    <n v="75000"/>
    <s v="Y"/>
    <s v="CR04CARWHI047"/>
  </r>
  <r>
    <s v="CR04CAR048"/>
    <s v="CR"/>
    <s v="Chrysler"/>
    <s v="CAR"/>
    <s v="Caravan"/>
    <s v="04"/>
    <n v="21"/>
    <n v="52699.4"/>
    <n v="2451.1348837209302"/>
    <s v="Red"/>
    <x v="11"/>
    <n v="75000"/>
    <s v="Y"/>
    <s v="CR04CARRED048"/>
  </r>
  <r>
    <s v="HY11ELA049"/>
    <s v="HY"/>
    <s v="Hundai"/>
    <s v="ELA"/>
    <s v="Elantra"/>
    <s v="11"/>
    <n v="14"/>
    <n v="29102.3"/>
    <n v="2007.0551724137931"/>
    <s v="Black"/>
    <x v="12"/>
    <n v="100000"/>
    <s v="Y"/>
    <s v="HY11ELABLA049"/>
  </r>
  <r>
    <s v="HY12ELA050"/>
    <s v="HY"/>
    <s v="Hundai"/>
    <s v="ELA"/>
    <s v="Elantra"/>
    <s v="12"/>
    <n v="13"/>
    <n v="22282"/>
    <n v="1650.5185185185185"/>
    <s v="Blue"/>
    <x v="1"/>
    <n v="100000"/>
    <s v="Y"/>
    <s v="HY12ELABLU050"/>
  </r>
  <r>
    <s v="HY13ELA051"/>
    <s v="HY"/>
    <s v="Hundai"/>
    <s v="ELA"/>
    <s v="Elantra"/>
    <s v="13"/>
    <n v="12"/>
    <n v="20223.900000000001"/>
    <n v="1617.912"/>
    <s v="Black"/>
    <x v="6"/>
    <n v="100000"/>
    <s v="Y"/>
    <s v="HY13ELABLA051"/>
  </r>
  <r>
    <s v="HY13ELA052"/>
    <s v="HY"/>
    <s v="Hundai"/>
    <s v="ELA"/>
    <s v="Elantra"/>
    <s v="13"/>
    <n v="12"/>
    <n v="22188.5"/>
    <n v="1775.08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E0AB-56DA-4600-BA77-2FA25959472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166"/>
  </dataFields>
  <formats count="1">
    <format dxfId="3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09F50-B0AE-4914-ADDF-D22BA6218C5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E2F0-3594-4868-966C-7E932F0B8A9E}">
  <dimension ref="A1:H25"/>
  <sheetViews>
    <sheetView topLeftCell="F1" zoomScale="72" workbookViewId="0">
      <selection activeCell="H29" sqref="H29"/>
    </sheetView>
  </sheetViews>
  <sheetFormatPr defaultRowHeight="14.5" x14ac:dyDescent="0.35"/>
  <cols>
    <col min="1" max="1" width="14.90625" customWidth="1"/>
    <col min="2" max="2" width="11.36328125" customWidth="1"/>
    <col min="3" max="3" width="12.7265625" customWidth="1"/>
    <col min="4" max="5" width="14" customWidth="1"/>
    <col min="6" max="6" width="11.1796875" customWidth="1"/>
    <col min="7" max="7" width="15.1796875" customWidth="1"/>
    <col min="8" max="8" width="12.08984375" customWidth="1"/>
  </cols>
  <sheetData>
    <row r="1" spans="1:8" x14ac:dyDescent="0.35">
      <c r="A1" t="s">
        <v>0</v>
      </c>
      <c r="C1" t="s">
        <v>45</v>
      </c>
    </row>
    <row r="2" spans="1:8" x14ac:dyDescent="0.35">
      <c r="D2" t="s">
        <v>5</v>
      </c>
      <c r="E2" t="s">
        <v>46</v>
      </c>
      <c r="F2" t="s">
        <v>6</v>
      </c>
      <c r="G2" t="s">
        <v>47</v>
      </c>
      <c r="H2" t="s">
        <v>44</v>
      </c>
    </row>
    <row r="3" spans="1:8" x14ac:dyDescent="0.35">
      <c r="A3" t="s">
        <v>1</v>
      </c>
      <c r="B3" t="s">
        <v>2</v>
      </c>
      <c r="C3" t="s">
        <v>3</v>
      </c>
      <c r="D3" s="1">
        <v>45658</v>
      </c>
      <c r="E3" s="1"/>
      <c r="F3" t="s">
        <v>4</v>
      </c>
    </row>
    <row r="4" spans="1:8" x14ac:dyDescent="0.35">
      <c r="A4" t="s">
        <v>13</v>
      </c>
      <c r="B4" t="s">
        <v>14</v>
      </c>
      <c r="C4" s="23">
        <v>15.9</v>
      </c>
      <c r="D4">
        <v>41</v>
      </c>
      <c r="E4">
        <f t="shared" ref="E4:E20" si="0">IF(D4&gt;40, D4-40, 0)</f>
        <v>1</v>
      </c>
      <c r="F4" s="22">
        <f t="shared" ref="F4:F20" si="1">C4*D4</f>
        <v>651.9</v>
      </c>
      <c r="G4" s="23">
        <f t="shared" ref="G4:G20" si="2">0.5*C4*E4</f>
        <v>7.95</v>
      </c>
      <c r="H4" s="22">
        <f t="shared" ref="H4:H20" si="3">SUM(F4,G4)</f>
        <v>659.85</v>
      </c>
    </row>
    <row r="5" spans="1:8" x14ac:dyDescent="0.35">
      <c r="A5" t="s">
        <v>15</v>
      </c>
      <c r="B5" t="s">
        <v>27</v>
      </c>
      <c r="C5" s="23">
        <v>10</v>
      </c>
      <c r="D5">
        <v>42</v>
      </c>
      <c r="E5">
        <f t="shared" si="0"/>
        <v>2</v>
      </c>
      <c r="F5" s="22">
        <f t="shared" si="1"/>
        <v>420</v>
      </c>
      <c r="G5" s="23">
        <f t="shared" si="2"/>
        <v>10</v>
      </c>
      <c r="H5" s="22">
        <f t="shared" si="3"/>
        <v>430</v>
      </c>
    </row>
    <row r="6" spans="1:8" x14ac:dyDescent="0.35">
      <c r="A6" t="s">
        <v>30</v>
      </c>
      <c r="B6" t="s">
        <v>24</v>
      </c>
      <c r="C6" s="23">
        <v>21.1</v>
      </c>
      <c r="D6">
        <v>49</v>
      </c>
      <c r="E6">
        <f t="shared" si="0"/>
        <v>9</v>
      </c>
      <c r="F6" s="22">
        <f t="shared" si="1"/>
        <v>1033.9000000000001</v>
      </c>
      <c r="G6" s="23">
        <f t="shared" si="2"/>
        <v>94.95</v>
      </c>
      <c r="H6" s="22">
        <f t="shared" si="3"/>
        <v>1128.8500000000001</v>
      </c>
    </row>
    <row r="7" spans="1:8" x14ac:dyDescent="0.35">
      <c r="A7" t="s">
        <v>33</v>
      </c>
      <c r="B7" t="s">
        <v>25</v>
      </c>
      <c r="C7" s="23">
        <v>19.100000000000001</v>
      </c>
      <c r="D7">
        <v>41</v>
      </c>
      <c r="E7">
        <f t="shared" si="0"/>
        <v>1</v>
      </c>
      <c r="F7" s="22">
        <f t="shared" si="1"/>
        <v>783.1</v>
      </c>
      <c r="G7" s="23">
        <f t="shared" si="2"/>
        <v>9.5500000000000007</v>
      </c>
      <c r="H7" s="22">
        <f t="shared" si="3"/>
        <v>792.65</v>
      </c>
    </row>
    <row r="8" spans="1:8" x14ac:dyDescent="0.35">
      <c r="A8" t="s">
        <v>40</v>
      </c>
      <c r="B8" t="s">
        <v>19</v>
      </c>
      <c r="C8" s="23">
        <v>6.9</v>
      </c>
      <c r="D8">
        <v>39</v>
      </c>
      <c r="E8">
        <f t="shared" si="0"/>
        <v>0</v>
      </c>
      <c r="F8" s="22">
        <f t="shared" si="1"/>
        <v>269.10000000000002</v>
      </c>
      <c r="G8" s="23">
        <f t="shared" si="2"/>
        <v>0</v>
      </c>
      <c r="H8" s="22">
        <f t="shared" si="3"/>
        <v>269.10000000000002</v>
      </c>
    </row>
    <row r="9" spans="1:8" x14ac:dyDescent="0.35">
      <c r="A9" t="s">
        <v>39</v>
      </c>
      <c r="B9" t="s">
        <v>20</v>
      </c>
      <c r="C9" s="23">
        <v>14.2</v>
      </c>
      <c r="D9">
        <v>44</v>
      </c>
      <c r="E9">
        <f t="shared" si="0"/>
        <v>4</v>
      </c>
      <c r="F9" s="22">
        <f t="shared" si="1"/>
        <v>624.79999999999995</v>
      </c>
      <c r="G9" s="23">
        <f t="shared" si="2"/>
        <v>28.4</v>
      </c>
      <c r="H9" s="22">
        <f t="shared" si="3"/>
        <v>653.19999999999993</v>
      </c>
    </row>
    <row r="10" spans="1:8" x14ac:dyDescent="0.35">
      <c r="A10" t="s">
        <v>32</v>
      </c>
      <c r="B10" t="s">
        <v>8</v>
      </c>
      <c r="C10" s="23">
        <v>18</v>
      </c>
      <c r="D10">
        <v>55</v>
      </c>
      <c r="E10">
        <f t="shared" si="0"/>
        <v>15</v>
      </c>
      <c r="F10" s="22">
        <f t="shared" si="1"/>
        <v>990</v>
      </c>
      <c r="G10" s="23">
        <f t="shared" si="2"/>
        <v>135</v>
      </c>
      <c r="H10" s="22">
        <f t="shared" si="3"/>
        <v>1125</v>
      </c>
    </row>
    <row r="11" spans="1:8" x14ac:dyDescent="0.35">
      <c r="A11" t="s">
        <v>7</v>
      </c>
      <c r="B11" t="s">
        <v>28</v>
      </c>
      <c r="C11" s="23">
        <v>17.5</v>
      </c>
      <c r="D11">
        <v>33</v>
      </c>
      <c r="E11">
        <f t="shared" si="0"/>
        <v>0</v>
      </c>
      <c r="F11" s="22">
        <f t="shared" si="1"/>
        <v>577.5</v>
      </c>
      <c r="G11" s="23">
        <f t="shared" si="2"/>
        <v>0</v>
      </c>
      <c r="H11" s="22">
        <f t="shared" si="3"/>
        <v>577.5</v>
      </c>
    </row>
    <row r="12" spans="1:8" x14ac:dyDescent="0.35">
      <c r="A12" t="s">
        <v>17</v>
      </c>
      <c r="B12" t="s">
        <v>21</v>
      </c>
      <c r="C12" s="23">
        <v>14.7</v>
      </c>
      <c r="D12">
        <v>29</v>
      </c>
      <c r="E12">
        <f t="shared" si="0"/>
        <v>0</v>
      </c>
      <c r="F12" s="22">
        <f t="shared" si="1"/>
        <v>426.29999999999995</v>
      </c>
      <c r="G12" s="23">
        <f t="shared" si="2"/>
        <v>0</v>
      </c>
      <c r="H12" s="22">
        <f t="shared" si="3"/>
        <v>426.29999999999995</v>
      </c>
    </row>
    <row r="13" spans="1:8" x14ac:dyDescent="0.35">
      <c r="A13" t="s">
        <v>36</v>
      </c>
      <c r="B13" t="s">
        <v>22</v>
      </c>
      <c r="C13" s="23">
        <v>13.9</v>
      </c>
      <c r="D13">
        <v>40</v>
      </c>
      <c r="E13">
        <f t="shared" si="0"/>
        <v>0</v>
      </c>
      <c r="F13" s="22">
        <f t="shared" si="1"/>
        <v>556</v>
      </c>
      <c r="G13" s="23">
        <f t="shared" si="2"/>
        <v>0</v>
      </c>
      <c r="H13" s="22">
        <f t="shared" si="3"/>
        <v>556</v>
      </c>
    </row>
    <row r="14" spans="1:8" x14ac:dyDescent="0.35">
      <c r="A14" t="s">
        <v>38</v>
      </c>
      <c r="B14" t="s">
        <v>18</v>
      </c>
      <c r="C14" s="23">
        <v>11.2</v>
      </c>
      <c r="D14">
        <v>40</v>
      </c>
      <c r="E14">
        <f t="shared" si="0"/>
        <v>0</v>
      </c>
      <c r="F14" s="22">
        <f t="shared" si="1"/>
        <v>448</v>
      </c>
      <c r="G14" s="23">
        <f t="shared" si="2"/>
        <v>0</v>
      </c>
      <c r="H14" s="22">
        <f t="shared" si="3"/>
        <v>448</v>
      </c>
    </row>
    <row r="15" spans="1:8" x14ac:dyDescent="0.35">
      <c r="A15" t="s">
        <v>35</v>
      </c>
      <c r="B15" t="s">
        <v>23</v>
      </c>
      <c r="C15" s="23">
        <v>10.1</v>
      </c>
      <c r="D15">
        <v>40</v>
      </c>
      <c r="E15">
        <f t="shared" si="0"/>
        <v>0</v>
      </c>
      <c r="F15" s="22">
        <f t="shared" si="1"/>
        <v>404</v>
      </c>
      <c r="G15" s="23">
        <f t="shared" si="2"/>
        <v>0</v>
      </c>
      <c r="H15" s="22">
        <f t="shared" si="3"/>
        <v>404</v>
      </c>
    </row>
    <row r="16" spans="1:8" x14ac:dyDescent="0.35">
      <c r="A16" t="s">
        <v>34</v>
      </c>
      <c r="B16" t="s">
        <v>16</v>
      </c>
      <c r="C16" s="23">
        <v>9</v>
      </c>
      <c r="D16">
        <v>42</v>
      </c>
      <c r="E16">
        <f t="shared" si="0"/>
        <v>2</v>
      </c>
      <c r="F16" s="22">
        <f t="shared" si="1"/>
        <v>378</v>
      </c>
      <c r="G16" s="23">
        <f t="shared" si="2"/>
        <v>9</v>
      </c>
      <c r="H16" s="22">
        <f t="shared" si="3"/>
        <v>387</v>
      </c>
    </row>
    <row r="17" spans="1:8" x14ac:dyDescent="0.35">
      <c r="A17" t="s">
        <v>9</v>
      </c>
      <c r="B17" t="s">
        <v>26</v>
      </c>
      <c r="C17" s="23">
        <v>8.44</v>
      </c>
      <c r="D17">
        <v>40</v>
      </c>
      <c r="E17">
        <f t="shared" si="0"/>
        <v>0</v>
      </c>
      <c r="F17" s="22">
        <f t="shared" si="1"/>
        <v>337.59999999999997</v>
      </c>
      <c r="G17" s="23">
        <f t="shared" si="2"/>
        <v>0</v>
      </c>
      <c r="H17" s="22">
        <f t="shared" si="3"/>
        <v>337.59999999999997</v>
      </c>
    </row>
    <row r="18" spans="1:8" x14ac:dyDescent="0.35">
      <c r="A18" t="s">
        <v>10</v>
      </c>
      <c r="B18" t="s">
        <v>29</v>
      </c>
      <c r="C18" s="23">
        <v>14.2</v>
      </c>
      <c r="D18">
        <v>40</v>
      </c>
      <c r="E18">
        <f t="shared" si="0"/>
        <v>0</v>
      </c>
      <c r="F18" s="22">
        <f t="shared" si="1"/>
        <v>568</v>
      </c>
      <c r="G18" s="23">
        <f t="shared" si="2"/>
        <v>0</v>
      </c>
      <c r="H18" s="22">
        <f t="shared" si="3"/>
        <v>568</v>
      </c>
    </row>
    <row r="19" spans="1:8" x14ac:dyDescent="0.35">
      <c r="A19" t="s">
        <v>31</v>
      </c>
      <c r="B19" t="s">
        <v>12</v>
      </c>
      <c r="C19" s="23">
        <v>45</v>
      </c>
      <c r="D19">
        <v>41</v>
      </c>
      <c r="E19">
        <f t="shared" si="0"/>
        <v>1</v>
      </c>
      <c r="F19" s="22">
        <f t="shared" si="1"/>
        <v>1845</v>
      </c>
      <c r="G19" s="23">
        <f t="shared" si="2"/>
        <v>22.5</v>
      </c>
      <c r="H19" s="22">
        <f t="shared" si="3"/>
        <v>1867.5</v>
      </c>
    </row>
    <row r="20" spans="1:8" x14ac:dyDescent="0.35">
      <c r="A20" t="s">
        <v>37</v>
      </c>
      <c r="B20" t="s">
        <v>11</v>
      </c>
      <c r="C20" s="23">
        <v>30</v>
      </c>
      <c r="D20">
        <v>39</v>
      </c>
      <c r="E20">
        <f t="shared" si="0"/>
        <v>0</v>
      </c>
      <c r="F20" s="22">
        <f t="shared" si="1"/>
        <v>1170</v>
      </c>
      <c r="G20" s="23">
        <f t="shared" si="2"/>
        <v>0</v>
      </c>
      <c r="H20" s="22">
        <f t="shared" si="3"/>
        <v>1170</v>
      </c>
    </row>
    <row r="21" spans="1:8" x14ac:dyDescent="0.35">
      <c r="C21" s="22"/>
      <c r="F21" s="22"/>
      <c r="G21" s="22"/>
      <c r="H21" s="22"/>
    </row>
    <row r="22" spans="1:8" x14ac:dyDescent="0.35">
      <c r="A22" t="s">
        <v>41</v>
      </c>
      <c r="C22" s="22">
        <f>MAX(C4:C20)</f>
        <v>45</v>
      </c>
      <c r="D22" s="2">
        <f>MAX(D4:D20)</f>
        <v>55</v>
      </c>
      <c r="E22" s="2"/>
      <c r="F22" s="23">
        <f>MAX(F4:F20)</f>
        <v>1845</v>
      </c>
      <c r="G22" s="23">
        <f>MAX(G4:G20)</f>
        <v>135</v>
      </c>
      <c r="H22" s="23">
        <f>MAX(H4:H20)</f>
        <v>1867.5</v>
      </c>
    </row>
    <row r="23" spans="1:8" x14ac:dyDescent="0.35">
      <c r="A23" t="s">
        <v>42</v>
      </c>
      <c r="C23" s="22">
        <f>MIN(C4:C20)</f>
        <v>6.9</v>
      </c>
      <c r="D23" s="2">
        <f>MIN(D4:D20)</f>
        <v>29</v>
      </c>
      <c r="E23" s="2"/>
      <c r="F23" s="23">
        <f>MIN(F4:F20)</f>
        <v>269.10000000000002</v>
      </c>
      <c r="G23" s="23">
        <f>MIN(G4:G20)</f>
        <v>0</v>
      </c>
      <c r="H23" s="23">
        <f>MIN(H4:H20)</f>
        <v>269.10000000000002</v>
      </c>
    </row>
    <row r="24" spans="1:8" x14ac:dyDescent="0.35">
      <c r="A24" t="s">
        <v>43</v>
      </c>
      <c r="C24" s="22">
        <f>AVERAGE(C4:C20)</f>
        <v>16.425882352941176</v>
      </c>
      <c r="D24" s="2">
        <f>AVERAGE(D4:D20)</f>
        <v>40.882352941176471</v>
      </c>
      <c r="E24" s="2"/>
      <c r="F24" s="23">
        <f>AVERAGE(F4:F20)</f>
        <v>675.48235294117649</v>
      </c>
      <c r="G24" s="23">
        <f>AVERAGE(G4:G20)</f>
        <v>18.66764705882353</v>
      </c>
      <c r="H24" s="23">
        <f>AVERAGE(H4:H20)</f>
        <v>694.15</v>
      </c>
    </row>
    <row r="25" spans="1:8" x14ac:dyDescent="0.35">
      <c r="A25" t="s">
        <v>44</v>
      </c>
      <c r="D25">
        <f>SUM(D4:D20)</f>
        <v>695</v>
      </c>
      <c r="F25" s="23">
        <f>SUM(F4:F20)</f>
        <v>11483.2</v>
      </c>
      <c r="G25" s="23">
        <f>SUM(G4:G20)</f>
        <v>317.35000000000002</v>
      </c>
      <c r="H25" s="23">
        <f>SUM(H4:H20)</f>
        <v>11800.55</v>
      </c>
    </row>
  </sheetData>
  <sortState xmlns:xlrd2="http://schemas.microsoft.com/office/spreadsheetml/2017/richdata2" ref="B4:B20">
    <sortCondition ref="B4:B2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BE4D-7630-439F-B861-BBBA88BEBCFB}">
  <dimension ref="A2:N20"/>
  <sheetViews>
    <sheetView topLeftCell="I1" zoomScale="70" zoomScaleNormal="70" workbookViewId="0">
      <selection activeCell="I28" sqref="I28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10.08984375" bestFit="1" customWidth="1"/>
    <col min="4" max="4" width="10.453125" bestFit="1" customWidth="1"/>
    <col min="8" max="8" width="10.08984375" bestFit="1" customWidth="1"/>
    <col min="9" max="9" width="10.453125" bestFit="1" customWidth="1"/>
    <col min="12" max="12" width="9" bestFit="1" customWidth="1"/>
    <col min="13" max="13" width="10.08984375" bestFit="1" customWidth="1"/>
    <col min="14" max="14" width="10.453125" bestFit="1" customWidth="1"/>
  </cols>
  <sheetData>
    <row r="2" spans="1:14" x14ac:dyDescent="0.35">
      <c r="B2" s="31" t="s">
        <v>251</v>
      </c>
      <c r="C2" s="31" t="s">
        <v>252</v>
      </c>
      <c r="D2" s="31" t="s">
        <v>253</v>
      </c>
      <c r="F2" s="31" t="s">
        <v>269</v>
      </c>
      <c r="G2" s="31" t="s">
        <v>251</v>
      </c>
      <c r="H2" s="31" t="s">
        <v>252</v>
      </c>
      <c r="I2" s="31" t="s">
        <v>253</v>
      </c>
      <c r="K2" s="31" t="s">
        <v>270</v>
      </c>
      <c r="L2" s="31" t="s">
        <v>251</v>
      </c>
      <c r="M2" s="31" t="s">
        <v>252</v>
      </c>
      <c r="N2" s="31" t="s">
        <v>253</v>
      </c>
    </row>
    <row r="3" spans="1:14" x14ac:dyDescent="0.35">
      <c r="A3" t="s">
        <v>254</v>
      </c>
      <c r="B3" s="22">
        <v>0.5</v>
      </c>
      <c r="C3" s="22">
        <v>0.4</v>
      </c>
      <c r="D3" s="22">
        <v>1.4</v>
      </c>
      <c r="F3" s="24">
        <v>3</v>
      </c>
      <c r="G3" s="22">
        <f>B3*F3</f>
        <v>1.5</v>
      </c>
      <c r="H3" s="22">
        <f>C3*F3</f>
        <v>1.2000000000000002</v>
      </c>
      <c r="I3" s="22">
        <f>F3*D3</f>
        <v>4.1999999999999993</v>
      </c>
      <c r="K3" s="24">
        <v>5</v>
      </c>
      <c r="L3" s="22">
        <f>G3*K3</f>
        <v>7.5</v>
      </c>
      <c r="M3" s="22">
        <f>H3*K3</f>
        <v>6.0000000000000009</v>
      </c>
      <c r="N3" s="22">
        <f>K3*I3</f>
        <v>20.999999999999996</v>
      </c>
    </row>
    <row r="4" spans="1:14" x14ac:dyDescent="0.35">
      <c r="A4" t="s">
        <v>255</v>
      </c>
      <c r="B4" s="22">
        <v>28</v>
      </c>
      <c r="C4" s="22">
        <v>33</v>
      </c>
      <c r="D4" s="22">
        <v>31</v>
      </c>
      <c r="F4" s="24">
        <v>1</v>
      </c>
      <c r="G4" s="22">
        <f t="shared" ref="G4:G17" si="0">B4*F4</f>
        <v>28</v>
      </c>
      <c r="H4" s="22">
        <f t="shared" ref="H4:H17" si="1">C4*F4</f>
        <v>33</v>
      </c>
      <c r="I4" s="22">
        <f t="shared" ref="I4:I17" si="2">F4*D4</f>
        <v>31</v>
      </c>
      <c r="K4" s="24">
        <v>1</v>
      </c>
      <c r="L4" s="22">
        <f t="shared" ref="L4:L17" si="3">G4*K4</f>
        <v>28</v>
      </c>
      <c r="M4" s="22">
        <f t="shared" ref="M4:M17" si="4">H4*K4</f>
        <v>33</v>
      </c>
      <c r="N4" s="22">
        <f t="shared" ref="N4:N17" si="5">K4*I4</f>
        <v>31</v>
      </c>
    </row>
    <row r="5" spans="1:14" x14ac:dyDescent="0.35">
      <c r="A5" t="s">
        <v>256</v>
      </c>
      <c r="B5" s="22">
        <v>1.8</v>
      </c>
      <c r="C5" s="22">
        <v>1</v>
      </c>
      <c r="D5" s="22">
        <v>2</v>
      </c>
      <c r="F5" s="24">
        <v>7</v>
      </c>
      <c r="G5" s="22">
        <f t="shared" si="0"/>
        <v>12.6</v>
      </c>
      <c r="H5" s="22">
        <f t="shared" si="1"/>
        <v>7</v>
      </c>
      <c r="I5" s="22">
        <f t="shared" si="2"/>
        <v>14</v>
      </c>
      <c r="K5" s="24">
        <v>4</v>
      </c>
      <c r="L5" s="22">
        <f t="shared" si="3"/>
        <v>50.4</v>
      </c>
      <c r="M5" s="22">
        <f t="shared" si="4"/>
        <v>28</v>
      </c>
      <c r="N5" s="22">
        <f t="shared" si="5"/>
        <v>56</v>
      </c>
    </row>
    <row r="6" spans="1:14" x14ac:dyDescent="0.35">
      <c r="A6" t="s">
        <v>257</v>
      </c>
      <c r="B6" s="22">
        <v>1.2</v>
      </c>
      <c r="C6" s="22">
        <v>0.8</v>
      </c>
      <c r="D6" s="22">
        <v>1.5</v>
      </c>
      <c r="F6" s="24">
        <v>1</v>
      </c>
      <c r="G6" s="22">
        <f t="shared" si="0"/>
        <v>1.2</v>
      </c>
      <c r="H6" s="22">
        <f t="shared" si="1"/>
        <v>0.8</v>
      </c>
      <c r="I6" s="22">
        <f t="shared" si="2"/>
        <v>1.5</v>
      </c>
      <c r="K6" s="24">
        <v>2</v>
      </c>
      <c r="L6" s="22">
        <f t="shared" si="3"/>
        <v>2.4</v>
      </c>
      <c r="M6" s="22">
        <f t="shared" si="4"/>
        <v>1.6</v>
      </c>
      <c r="N6" s="22">
        <f t="shared" si="5"/>
        <v>3</v>
      </c>
    </row>
    <row r="7" spans="1:14" x14ac:dyDescent="0.35">
      <c r="A7" t="s">
        <v>258</v>
      </c>
      <c r="B7" s="22">
        <v>2.4</v>
      </c>
      <c r="C7" s="22">
        <v>1.4</v>
      </c>
      <c r="D7" s="22">
        <v>2.4</v>
      </c>
      <c r="F7" s="24">
        <v>2</v>
      </c>
      <c r="G7" s="22">
        <f t="shared" si="0"/>
        <v>4.8</v>
      </c>
      <c r="H7" s="22">
        <f t="shared" si="1"/>
        <v>2.8</v>
      </c>
      <c r="I7" s="22">
        <f t="shared" si="2"/>
        <v>4.8</v>
      </c>
      <c r="K7" s="24">
        <v>2</v>
      </c>
      <c r="L7" s="22">
        <f t="shared" si="3"/>
        <v>9.6</v>
      </c>
      <c r="M7" s="22">
        <f t="shared" si="4"/>
        <v>5.6</v>
      </c>
      <c r="N7" s="22">
        <f t="shared" si="5"/>
        <v>9.6</v>
      </c>
    </row>
    <row r="8" spans="1:14" x14ac:dyDescent="0.35">
      <c r="A8" t="s">
        <v>259</v>
      </c>
      <c r="B8" s="22">
        <v>0.9</v>
      </c>
      <c r="C8" s="22">
        <v>0.2</v>
      </c>
      <c r="D8" s="22">
        <v>0.8</v>
      </c>
      <c r="F8" s="24">
        <v>2</v>
      </c>
      <c r="G8" s="22">
        <f t="shared" si="0"/>
        <v>1.8</v>
      </c>
      <c r="H8" s="22">
        <f t="shared" si="1"/>
        <v>0.4</v>
      </c>
      <c r="I8" s="22">
        <f t="shared" si="2"/>
        <v>1.6</v>
      </c>
      <c r="K8" s="24">
        <v>2</v>
      </c>
      <c r="L8" s="22">
        <f t="shared" si="3"/>
        <v>3.6</v>
      </c>
      <c r="M8" s="22">
        <f t="shared" si="4"/>
        <v>0.8</v>
      </c>
      <c r="N8" s="22">
        <f t="shared" si="5"/>
        <v>3.2</v>
      </c>
    </row>
    <row r="9" spans="1:14" x14ac:dyDescent="0.35">
      <c r="A9" t="s">
        <v>260</v>
      </c>
      <c r="B9" s="22">
        <v>0.99</v>
      </c>
      <c r="C9" s="22">
        <v>0.59</v>
      </c>
      <c r="D9" s="22">
        <v>2.59</v>
      </c>
      <c r="F9" s="24">
        <v>1</v>
      </c>
      <c r="G9" s="22">
        <f t="shared" si="0"/>
        <v>0.99</v>
      </c>
      <c r="H9" s="22">
        <f t="shared" si="1"/>
        <v>0.59</v>
      </c>
      <c r="I9" s="22">
        <f t="shared" si="2"/>
        <v>2.59</v>
      </c>
      <c r="K9" s="24">
        <v>1</v>
      </c>
      <c r="L9" s="22">
        <f t="shared" si="3"/>
        <v>0.99</v>
      </c>
      <c r="M9" s="22">
        <f t="shared" si="4"/>
        <v>0.59</v>
      </c>
      <c r="N9" s="22">
        <f t="shared" si="5"/>
        <v>2.59</v>
      </c>
    </row>
    <row r="10" spans="1:14" x14ac:dyDescent="0.35">
      <c r="A10" t="s">
        <v>261</v>
      </c>
      <c r="B10" s="22">
        <v>1.25</v>
      </c>
      <c r="C10" s="22">
        <v>3.25</v>
      </c>
      <c r="D10" s="22">
        <v>2.15</v>
      </c>
      <c r="F10" s="24">
        <v>4</v>
      </c>
      <c r="G10" s="22">
        <f t="shared" si="0"/>
        <v>5</v>
      </c>
      <c r="H10" s="22">
        <f t="shared" si="1"/>
        <v>13</v>
      </c>
      <c r="I10" s="22">
        <f t="shared" si="2"/>
        <v>8.6</v>
      </c>
      <c r="K10" s="24">
        <v>1</v>
      </c>
      <c r="L10" s="22">
        <f t="shared" si="3"/>
        <v>5</v>
      </c>
      <c r="M10" s="22">
        <f t="shared" si="4"/>
        <v>13</v>
      </c>
      <c r="N10" s="22">
        <f t="shared" si="5"/>
        <v>8.6</v>
      </c>
    </row>
    <row r="11" spans="1:14" x14ac:dyDescent="0.35">
      <c r="A11" t="s">
        <v>262</v>
      </c>
      <c r="B11" s="22">
        <v>9.5</v>
      </c>
      <c r="C11" s="22">
        <v>14</v>
      </c>
      <c r="D11" s="22">
        <v>13</v>
      </c>
      <c r="F11" s="24">
        <v>1</v>
      </c>
      <c r="G11" s="22">
        <f t="shared" si="0"/>
        <v>9.5</v>
      </c>
      <c r="H11" s="22">
        <f t="shared" si="1"/>
        <v>14</v>
      </c>
      <c r="I11" s="22">
        <f t="shared" si="2"/>
        <v>13</v>
      </c>
      <c r="K11" s="24">
        <v>1</v>
      </c>
      <c r="L11" s="22">
        <f t="shared" si="3"/>
        <v>9.5</v>
      </c>
      <c r="M11" s="22">
        <f t="shared" si="4"/>
        <v>14</v>
      </c>
      <c r="N11" s="22">
        <f t="shared" si="5"/>
        <v>13</v>
      </c>
    </row>
    <row r="12" spans="1:14" x14ac:dyDescent="0.35">
      <c r="A12" t="s">
        <v>263</v>
      </c>
      <c r="B12" s="22">
        <v>4.55</v>
      </c>
      <c r="C12" s="22">
        <v>2.5499999999999998</v>
      </c>
      <c r="D12" s="22">
        <v>6</v>
      </c>
      <c r="F12" s="24">
        <v>1</v>
      </c>
      <c r="G12" s="22">
        <f t="shared" si="0"/>
        <v>4.55</v>
      </c>
      <c r="H12" s="22">
        <f t="shared" si="1"/>
        <v>2.5499999999999998</v>
      </c>
      <c r="I12" s="22">
        <f t="shared" si="2"/>
        <v>6</v>
      </c>
      <c r="K12" s="24">
        <v>1</v>
      </c>
      <c r="L12" s="22">
        <f t="shared" si="3"/>
        <v>4.55</v>
      </c>
      <c r="M12" s="22">
        <f t="shared" si="4"/>
        <v>2.5499999999999998</v>
      </c>
      <c r="N12" s="22">
        <f t="shared" si="5"/>
        <v>6</v>
      </c>
    </row>
    <row r="13" spans="1:14" x14ac:dyDescent="0.35">
      <c r="A13" t="s">
        <v>264</v>
      </c>
      <c r="B13" s="22">
        <v>4.2</v>
      </c>
      <c r="C13" s="22">
        <v>2.2000000000000002</v>
      </c>
      <c r="D13" s="22">
        <v>3</v>
      </c>
      <c r="F13" s="24">
        <v>1</v>
      </c>
      <c r="G13" s="22">
        <f t="shared" si="0"/>
        <v>4.2</v>
      </c>
      <c r="H13" s="22">
        <f t="shared" si="1"/>
        <v>2.2000000000000002</v>
      </c>
      <c r="I13" s="22">
        <f t="shared" si="2"/>
        <v>3</v>
      </c>
      <c r="K13" s="24">
        <v>0</v>
      </c>
      <c r="L13" s="22">
        <f t="shared" si="3"/>
        <v>0</v>
      </c>
      <c r="M13" s="22">
        <f t="shared" si="4"/>
        <v>0</v>
      </c>
      <c r="N13" s="22">
        <f t="shared" si="5"/>
        <v>0</v>
      </c>
    </row>
    <row r="14" spans="1:14" x14ac:dyDescent="0.35">
      <c r="A14" t="s">
        <v>265</v>
      </c>
      <c r="B14" s="22">
        <v>3.9</v>
      </c>
      <c r="C14" s="22">
        <v>5</v>
      </c>
      <c r="D14" s="22">
        <v>8</v>
      </c>
      <c r="F14" s="24">
        <v>1</v>
      </c>
      <c r="G14" s="22">
        <f t="shared" si="0"/>
        <v>3.9</v>
      </c>
      <c r="H14" s="22">
        <f t="shared" si="1"/>
        <v>5</v>
      </c>
      <c r="I14" s="22">
        <f t="shared" si="2"/>
        <v>8</v>
      </c>
      <c r="K14" s="24">
        <v>0</v>
      </c>
      <c r="L14" s="22">
        <f t="shared" si="3"/>
        <v>0</v>
      </c>
      <c r="M14" s="22">
        <f t="shared" si="4"/>
        <v>0</v>
      </c>
      <c r="N14" s="22">
        <f t="shared" si="5"/>
        <v>0</v>
      </c>
    </row>
    <row r="15" spans="1:14" x14ac:dyDescent="0.35">
      <c r="A15" t="s">
        <v>266</v>
      </c>
      <c r="B15" s="22">
        <v>1</v>
      </c>
      <c r="C15" s="22">
        <v>2</v>
      </c>
      <c r="D15" s="22">
        <v>1</v>
      </c>
      <c r="F15" s="24">
        <v>1</v>
      </c>
      <c r="G15" s="22">
        <f t="shared" si="0"/>
        <v>1</v>
      </c>
      <c r="H15" s="22">
        <f t="shared" si="1"/>
        <v>2</v>
      </c>
      <c r="I15" s="22">
        <f t="shared" si="2"/>
        <v>1</v>
      </c>
      <c r="K15" s="24">
        <v>0</v>
      </c>
      <c r="L15" s="22">
        <f t="shared" si="3"/>
        <v>0</v>
      </c>
      <c r="M15" s="22">
        <f t="shared" si="4"/>
        <v>0</v>
      </c>
      <c r="N15" s="22">
        <f t="shared" si="5"/>
        <v>0</v>
      </c>
    </row>
    <row r="16" spans="1:14" x14ac:dyDescent="0.35">
      <c r="A16" t="s">
        <v>267</v>
      </c>
      <c r="B16" s="22">
        <v>1.75</v>
      </c>
      <c r="C16" s="22">
        <v>2</v>
      </c>
      <c r="D16" s="22">
        <v>1</v>
      </c>
      <c r="F16" s="24">
        <v>1</v>
      </c>
      <c r="G16" s="22">
        <f t="shared" si="0"/>
        <v>1.75</v>
      </c>
      <c r="H16" s="22">
        <f t="shared" si="1"/>
        <v>2</v>
      </c>
      <c r="I16" s="22">
        <f t="shared" si="2"/>
        <v>1</v>
      </c>
      <c r="K16" s="24">
        <v>0</v>
      </c>
      <c r="L16" s="22">
        <f t="shared" si="3"/>
        <v>0</v>
      </c>
      <c r="M16" s="22">
        <f t="shared" si="4"/>
        <v>0</v>
      </c>
      <c r="N16" s="22">
        <f t="shared" si="5"/>
        <v>0</v>
      </c>
    </row>
    <row r="17" spans="1:14" x14ac:dyDescent="0.35">
      <c r="A17" t="s">
        <v>268</v>
      </c>
      <c r="B17" s="22">
        <v>2</v>
      </c>
      <c r="C17" s="22">
        <v>1</v>
      </c>
      <c r="D17" s="22">
        <v>3</v>
      </c>
      <c r="F17" s="24">
        <v>1</v>
      </c>
      <c r="G17" s="22">
        <f t="shared" si="0"/>
        <v>2</v>
      </c>
      <c r="H17" s="22">
        <f t="shared" si="1"/>
        <v>1</v>
      </c>
      <c r="I17" s="22">
        <f t="shared" si="2"/>
        <v>3</v>
      </c>
      <c r="K17" s="24">
        <v>2</v>
      </c>
      <c r="L17" s="22">
        <f t="shared" si="3"/>
        <v>4</v>
      </c>
      <c r="M17" s="22">
        <f t="shared" si="4"/>
        <v>2</v>
      </c>
      <c r="N17" s="22">
        <f t="shared" si="5"/>
        <v>6</v>
      </c>
    </row>
    <row r="18" spans="1:14" x14ac:dyDescent="0.35">
      <c r="B18" s="30"/>
      <c r="F18" s="24"/>
      <c r="G18" s="31" t="s">
        <v>251</v>
      </c>
      <c r="H18" s="31" t="s">
        <v>252</v>
      </c>
      <c r="I18" s="31" t="s">
        <v>253</v>
      </c>
      <c r="K18" s="24"/>
      <c r="L18" s="31" t="s">
        <v>251</v>
      </c>
      <c r="M18" s="31" t="s">
        <v>252</v>
      </c>
      <c r="N18" s="31" t="s">
        <v>253</v>
      </c>
    </row>
    <row r="19" spans="1:14" x14ac:dyDescent="0.35">
      <c r="B19" s="30"/>
      <c r="F19" s="32" t="s">
        <v>44</v>
      </c>
      <c r="G19" s="22">
        <f>SUM(G3:G17)</f>
        <v>82.79</v>
      </c>
      <c r="H19" s="22">
        <f>SUM(H3:H17)</f>
        <v>87.539999999999992</v>
      </c>
      <c r="I19" s="22">
        <f>SUM(I3:I17)</f>
        <v>103.28999999999999</v>
      </c>
      <c r="K19" s="32" t="s">
        <v>44</v>
      </c>
      <c r="L19" s="22">
        <f>SUM(L3:L17)</f>
        <v>125.53999999999999</v>
      </c>
      <c r="M19" s="22">
        <f>SUM(M3:M17)</f>
        <v>107.13999999999999</v>
      </c>
      <c r="N19" s="22">
        <f>SUM(N3:N17)</f>
        <v>159.99</v>
      </c>
    </row>
    <row r="20" spans="1:14" x14ac:dyDescent="0.35">
      <c r="B20" s="3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2543-FC54-4044-803B-FD1706581EC1}">
  <dimension ref="A2:C18"/>
  <sheetViews>
    <sheetView workbookViewId="0">
      <selection activeCell="B18" sqref="B18"/>
    </sheetView>
  </sheetViews>
  <sheetFormatPr defaultRowHeight="14.5" x14ac:dyDescent="0.35"/>
  <cols>
    <col min="1" max="1" width="13.453125" bestFit="1" customWidth="1"/>
    <col min="2" max="2" width="8.90625" bestFit="1" customWidth="1"/>
  </cols>
  <sheetData>
    <row r="2" spans="1:3" x14ac:dyDescent="0.35">
      <c r="B2" t="s">
        <v>271</v>
      </c>
      <c r="C2" t="s">
        <v>272</v>
      </c>
    </row>
    <row r="3" spans="1:3" x14ac:dyDescent="0.35">
      <c r="A3" s="33" t="s">
        <v>273</v>
      </c>
      <c r="B3" s="34"/>
      <c r="C3" s="34"/>
    </row>
    <row r="4" spans="1:3" x14ac:dyDescent="0.35">
      <c r="A4" s="34" t="s">
        <v>274</v>
      </c>
      <c r="B4" s="38">
        <v>50</v>
      </c>
      <c r="C4" s="38">
        <v>90</v>
      </c>
    </row>
    <row r="5" spans="1:3" x14ac:dyDescent="0.35">
      <c r="A5" s="34" t="s">
        <v>275</v>
      </c>
      <c r="B5" s="38">
        <v>2.5</v>
      </c>
      <c r="C5" s="38">
        <v>2</v>
      </c>
    </row>
    <row r="6" spans="1:3" x14ac:dyDescent="0.35">
      <c r="A6" s="34" t="s">
        <v>276</v>
      </c>
      <c r="B6" s="38">
        <v>5.5</v>
      </c>
      <c r="C6" s="38">
        <v>4.5</v>
      </c>
    </row>
    <row r="7" spans="1:3" x14ac:dyDescent="0.35">
      <c r="A7" s="34" t="s">
        <v>277</v>
      </c>
      <c r="B7" s="38">
        <v>7</v>
      </c>
      <c r="C7" s="38">
        <v>7</v>
      </c>
    </row>
    <row r="8" spans="1:3" x14ac:dyDescent="0.35">
      <c r="A8" s="34" t="s">
        <v>278</v>
      </c>
      <c r="B8" s="38">
        <v>3</v>
      </c>
      <c r="C8" s="38">
        <v>0</v>
      </c>
    </row>
    <row r="9" spans="1:3" x14ac:dyDescent="0.35">
      <c r="A9" s="34" t="s">
        <v>286</v>
      </c>
      <c r="B9" s="38">
        <f>SUM(B4:B8)</f>
        <v>68</v>
      </c>
      <c r="C9" s="38">
        <f>SUM(C4:C8)</f>
        <v>103.5</v>
      </c>
    </row>
    <row r="11" spans="1:3" x14ac:dyDescent="0.35">
      <c r="A11" s="35" t="s">
        <v>279</v>
      </c>
      <c r="B11" s="36"/>
      <c r="C11" s="36"/>
    </row>
    <row r="12" spans="1:3" x14ac:dyDescent="0.35">
      <c r="A12" s="36" t="s">
        <v>280</v>
      </c>
      <c r="B12" s="39">
        <v>21</v>
      </c>
      <c r="C12" s="39">
        <v>11</v>
      </c>
    </row>
    <row r="13" spans="1:3" x14ac:dyDescent="0.35">
      <c r="A13" s="36" t="s">
        <v>281</v>
      </c>
      <c r="B13" s="39">
        <v>0</v>
      </c>
      <c r="C13" s="39">
        <v>8</v>
      </c>
    </row>
    <row r="14" spans="1:3" x14ac:dyDescent="0.35">
      <c r="A14" s="36" t="s">
        <v>282</v>
      </c>
      <c r="B14" s="39">
        <v>3</v>
      </c>
      <c r="C14" s="39">
        <v>0</v>
      </c>
    </row>
    <row r="15" spans="1:3" x14ac:dyDescent="0.35">
      <c r="A15" s="36" t="s">
        <v>283</v>
      </c>
      <c r="B15" s="39">
        <f>SUM(B12:B14)</f>
        <v>24</v>
      </c>
      <c r="C15" s="39">
        <f>SUM(C12:C14)</f>
        <v>19</v>
      </c>
    </row>
    <row r="16" spans="1:3" x14ac:dyDescent="0.35">
      <c r="A16" s="36" t="s">
        <v>284</v>
      </c>
      <c r="B16" s="39">
        <f>B15*2</f>
        <v>48</v>
      </c>
      <c r="C16" s="39">
        <f>C15*2</f>
        <v>38</v>
      </c>
    </row>
    <row r="17" spans="1:3" x14ac:dyDescent="0.35">
      <c r="B17" t="s">
        <v>271</v>
      </c>
      <c r="C17" t="s">
        <v>272</v>
      </c>
    </row>
    <row r="18" spans="1:3" x14ac:dyDescent="0.35">
      <c r="A18" s="37" t="s">
        <v>285</v>
      </c>
      <c r="B18" s="40">
        <f>(B16*12)+B9</f>
        <v>644</v>
      </c>
      <c r="C18" s="40">
        <f>(C16*12)+C9</f>
        <v>559.5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05F9-5DEC-4A7B-BE4F-E842F3E6181C}">
  <dimension ref="A1:K39"/>
  <sheetViews>
    <sheetView zoomScale="48" zoomScaleNormal="39" workbookViewId="0">
      <pane ySplit="1" topLeftCell="A20" activePane="bottomLeft" state="frozen"/>
      <selection pane="bottomLeft" activeCell="R24" sqref="R24"/>
    </sheetView>
  </sheetViews>
  <sheetFormatPr defaultRowHeight="14.5" x14ac:dyDescent="0.35"/>
  <cols>
    <col min="1" max="1" width="27.1796875" bestFit="1" customWidth="1"/>
    <col min="2" max="2" width="19.6328125" bestFit="1" customWidth="1"/>
    <col min="3" max="3" width="18.90625" bestFit="1" customWidth="1"/>
    <col min="4" max="4" width="15.08984375" bestFit="1" customWidth="1"/>
    <col min="8" max="8" width="27.1796875" bestFit="1" customWidth="1"/>
    <col min="9" max="9" width="21.453125" bestFit="1" customWidth="1"/>
    <col min="10" max="10" width="21" bestFit="1" customWidth="1"/>
    <col min="11" max="11" width="16.90625" bestFit="1" customWidth="1"/>
  </cols>
  <sheetData>
    <row r="1" spans="1:11" x14ac:dyDescent="0.35">
      <c r="A1" t="s">
        <v>269</v>
      </c>
      <c r="B1" t="s">
        <v>287</v>
      </c>
      <c r="C1" t="s">
        <v>288</v>
      </c>
      <c r="D1" t="s">
        <v>289</v>
      </c>
      <c r="H1" t="s">
        <v>270</v>
      </c>
      <c r="I1" t="s">
        <v>287</v>
      </c>
      <c r="J1" t="s">
        <v>288</v>
      </c>
      <c r="K1" t="s">
        <v>289</v>
      </c>
    </row>
    <row r="5" spans="1:11" x14ac:dyDescent="0.35">
      <c r="A5" s="41" t="s">
        <v>290</v>
      </c>
      <c r="B5" s="15"/>
      <c r="C5" s="15"/>
      <c r="D5" s="15"/>
      <c r="H5" s="41" t="s">
        <v>290</v>
      </c>
      <c r="I5" s="15"/>
      <c r="J5" s="15"/>
      <c r="K5" s="15"/>
    </row>
    <row r="6" spans="1:11" x14ac:dyDescent="0.35">
      <c r="A6" s="15" t="s">
        <v>291</v>
      </c>
      <c r="B6" s="15">
        <v>280</v>
      </c>
      <c r="C6" s="15">
        <v>100</v>
      </c>
      <c r="D6" s="15">
        <v>350</v>
      </c>
      <c r="H6" s="15" t="s">
        <v>291</v>
      </c>
      <c r="I6" s="15">
        <v>280</v>
      </c>
      <c r="J6" s="15">
        <v>100</v>
      </c>
      <c r="K6" s="15">
        <v>350</v>
      </c>
    </row>
    <row r="7" spans="1:11" x14ac:dyDescent="0.35">
      <c r="A7" s="15" t="s">
        <v>292</v>
      </c>
      <c r="B7" s="15">
        <v>18</v>
      </c>
      <c r="C7" s="15">
        <v>0</v>
      </c>
      <c r="D7" s="15">
        <v>0</v>
      </c>
      <c r="H7" s="15" t="s">
        <v>292</v>
      </c>
      <c r="I7" s="15">
        <v>18</v>
      </c>
      <c r="J7" s="15">
        <v>0</v>
      </c>
      <c r="K7" s="15">
        <v>0</v>
      </c>
    </row>
    <row r="8" spans="1:11" x14ac:dyDescent="0.35">
      <c r="A8" s="15" t="s">
        <v>293</v>
      </c>
      <c r="B8" s="15">
        <v>25</v>
      </c>
      <c r="C8" s="15">
        <v>0</v>
      </c>
      <c r="D8" s="15">
        <v>0</v>
      </c>
      <c r="H8" s="15" t="s">
        <v>293</v>
      </c>
      <c r="I8" s="15">
        <v>25</v>
      </c>
      <c r="J8" s="15">
        <v>0</v>
      </c>
      <c r="K8" s="15">
        <v>0</v>
      </c>
    </row>
    <row r="9" spans="1:11" x14ac:dyDescent="0.35">
      <c r="A9" s="15" t="s">
        <v>294</v>
      </c>
      <c r="B9" s="15">
        <v>15</v>
      </c>
      <c r="C9" s="15">
        <v>0</v>
      </c>
      <c r="D9" s="15">
        <v>0</v>
      </c>
      <c r="H9" s="15" t="s">
        <v>294</v>
      </c>
      <c r="I9" s="15">
        <v>15</v>
      </c>
      <c r="J9" s="15">
        <v>0</v>
      </c>
      <c r="K9" s="15">
        <v>0</v>
      </c>
    </row>
    <row r="10" spans="1:11" x14ac:dyDescent="0.35">
      <c r="A10" s="15" t="s">
        <v>295</v>
      </c>
      <c r="B10" s="15">
        <v>9</v>
      </c>
      <c r="C10" s="15">
        <v>0</v>
      </c>
      <c r="D10" s="15">
        <v>0</v>
      </c>
      <c r="H10" s="15" t="s">
        <v>295</v>
      </c>
      <c r="I10" s="15">
        <v>9</v>
      </c>
      <c r="J10" s="15">
        <v>0</v>
      </c>
      <c r="K10" s="15">
        <v>0</v>
      </c>
    </row>
    <row r="11" spans="1:11" x14ac:dyDescent="0.35">
      <c r="A11" s="15" t="s">
        <v>296</v>
      </c>
      <c r="B11" s="15">
        <v>0</v>
      </c>
      <c r="C11" s="15">
        <v>99</v>
      </c>
      <c r="D11" s="15">
        <v>0</v>
      </c>
      <c r="H11" s="15" t="s">
        <v>296</v>
      </c>
      <c r="I11" s="15">
        <v>0</v>
      </c>
      <c r="J11" s="15">
        <v>99</v>
      </c>
      <c r="K11" s="15">
        <v>0</v>
      </c>
    </row>
    <row r="12" spans="1:11" x14ac:dyDescent="0.35">
      <c r="A12" s="15" t="s">
        <v>297</v>
      </c>
      <c r="B12" s="15">
        <v>0</v>
      </c>
      <c r="C12" s="15">
        <v>95</v>
      </c>
      <c r="D12" s="15">
        <v>0</v>
      </c>
      <c r="H12" s="15" t="s">
        <v>297</v>
      </c>
      <c r="I12" s="15">
        <v>0</v>
      </c>
      <c r="J12" s="15">
        <v>95</v>
      </c>
      <c r="K12" s="15">
        <v>0</v>
      </c>
    </row>
    <row r="13" spans="1:11" x14ac:dyDescent="0.35">
      <c r="A13" s="15" t="s">
        <v>298</v>
      </c>
      <c r="B13" s="15">
        <v>0</v>
      </c>
      <c r="C13" s="15">
        <v>85</v>
      </c>
      <c r="D13" s="15">
        <v>0</v>
      </c>
      <c r="H13" s="15" t="s">
        <v>298</v>
      </c>
      <c r="I13" s="15">
        <v>0</v>
      </c>
      <c r="J13" s="15">
        <v>85</v>
      </c>
      <c r="K13" s="15">
        <v>0</v>
      </c>
    </row>
    <row r="14" spans="1:11" x14ac:dyDescent="0.35">
      <c r="A14" s="15" t="s">
        <v>299</v>
      </c>
      <c r="B14" s="15">
        <v>0</v>
      </c>
      <c r="C14" s="15">
        <v>85</v>
      </c>
      <c r="D14" s="15">
        <v>0</v>
      </c>
      <c r="H14" s="15" t="s">
        <v>299</v>
      </c>
      <c r="I14" s="15">
        <v>0</v>
      </c>
      <c r="J14" s="15">
        <v>85</v>
      </c>
      <c r="K14" s="15">
        <v>0</v>
      </c>
    </row>
    <row r="15" spans="1:11" x14ac:dyDescent="0.35">
      <c r="A15" s="15" t="s">
        <v>300</v>
      </c>
      <c r="B15" s="15">
        <v>0</v>
      </c>
      <c r="C15" s="15">
        <v>0</v>
      </c>
      <c r="D15" s="15">
        <v>555</v>
      </c>
      <c r="H15" s="15" t="s">
        <v>300</v>
      </c>
      <c r="I15" s="15">
        <v>0</v>
      </c>
      <c r="J15" s="15">
        <v>0</v>
      </c>
      <c r="K15" s="15">
        <v>555</v>
      </c>
    </row>
    <row r="17" spans="1:11" x14ac:dyDescent="0.35">
      <c r="A17" s="15" t="s">
        <v>305</v>
      </c>
      <c r="B17" s="15">
        <f>SUM(B6:B15)</f>
        <v>347</v>
      </c>
      <c r="C17" s="15">
        <f t="shared" ref="C17:D17" si="0">SUM(C6:C15)</f>
        <v>464</v>
      </c>
      <c r="D17" s="15">
        <f t="shared" si="0"/>
        <v>905</v>
      </c>
      <c r="H17" s="15" t="s">
        <v>305</v>
      </c>
      <c r="I17" s="15">
        <f>SUM(I6:I15)</f>
        <v>347</v>
      </c>
      <c r="J17" s="15">
        <f t="shared" ref="J17:K17" si="1">SUM(J6:J15)</f>
        <v>464</v>
      </c>
      <c r="K17" s="15">
        <f t="shared" si="1"/>
        <v>905</v>
      </c>
    </row>
    <row r="18" spans="1:11" x14ac:dyDescent="0.35">
      <c r="A18" s="15" t="s">
        <v>307</v>
      </c>
      <c r="B18" s="15">
        <v>2</v>
      </c>
      <c r="C18" s="15">
        <v>2</v>
      </c>
      <c r="D18" s="15">
        <v>2</v>
      </c>
      <c r="H18" s="15" t="s">
        <v>307</v>
      </c>
      <c r="I18" s="15">
        <v>4</v>
      </c>
      <c r="J18" s="15">
        <v>4</v>
      </c>
      <c r="K18" s="15">
        <v>4</v>
      </c>
    </row>
    <row r="19" spans="1:11" x14ac:dyDescent="0.35">
      <c r="A19" s="15" t="s">
        <v>306</v>
      </c>
      <c r="B19" s="15">
        <f>PRODUCT(B17:B18)</f>
        <v>694</v>
      </c>
      <c r="C19" s="15">
        <f>PRODUCT(C17:C18)</f>
        <v>928</v>
      </c>
      <c r="D19" s="15">
        <f>PRODUCT(D17:D18)</f>
        <v>1810</v>
      </c>
      <c r="H19" s="15" t="s">
        <v>306</v>
      </c>
      <c r="I19" s="15">
        <f>PRODUCT(I17:I18)</f>
        <v>1388</v>
      </c>
      <c r="J19" s="15">
        <f>PRODUCT(J17:J18)</f>
        <v>1856</v>
      </c>
      <c r="K19" s="15">
        <f>PRODUCT(K17:K18)</f>
        <v>3620</v>
      </c>
    </row>
    <row r="21" spans="1:11" x14ac:dyDescent="0.35">
      <c r="A21" s="42" t="s">
        <v>301</v>
      </c>
      <c r="B21" s="43"/>
      <c r="C21" s="43"/>
      <c r="D21" s="43"/>
      <c r="H21" s="42" t="s">
        <v>301</v>
      </c>
      <c r="I21" s="43"/>
      <c r="J21" s="43"/>
      <c r="K21" s="43"/>
    </row>
    <row r="22" spans="1:11" x14ac:dyDescent="0.35">
      <c r="A22" s="43" t="s">
        <v>302</v>
      </c>
      <c r="B22" s="43">
        <v>120</v>
      </c>
      <c r="C22" s="43">
        <v>105</v>
      </c>
      <c r="D22" s="43">
        <v>0</v>
      </c>
      <c r="H22" s="43" t="s">
        <v>302</v>
      </c>
      <c r="I22" s="43">
        <v>120</v>
      </c>
      <c r="J22" s="43">
        <v>105</v>
      </c>
      <c r="K22" s="43">
        <v>0</v>
      </c>
    </row>
    <row r="23" spans="1:11" x14ac:dyDescent="0.35">
      <c r="A23" s="43" t="s">
        <v>303</v>
      </c>
      <c r="B23" s="43">
        <v>5</v>
      </c>
      <c r="C23" s="43">
        <v>5</v>
      </c>
      <c r="D23" s="43">
        <v>5</v>
      </c>
      <c r="H23" s="43" t="s">
        <v>303</v>
      </c>
      <c r="I23" s="43">
        <v>5</v>
      </c>
      <c r="J23" s="43">
        <v>5</v>
      </c>
      <c r="K23" s="43">
        <v>5</v>
      </c>
    </row>
    <row r="24" spans="1:11" x14ac:dyDescent="0.35">
      <c r="A24" s="43" t="s">
        <v>304</v>
      </c>
      <c r="B24" s="43">
        <f>PRODUCT(B22:B23)</f>
        <v>600</v>
      </c>
      <c r="C24" s="43">
        <f t="shared" ref="C24:D24" si="2">PRODUCT(C22:C23)</f>
        <v>525</v>
      </c>
      <c r="D24" s="43">
        <f t="shared" si="2"/>
        <v>0</v>
      </c>
      <c r="H24" s="43" t="s">
        <v>304</v>
      </c>
      <c r="I24" s="43">
        <f>PRODUCT(I22:I23)</f>
        <v>600</v>
      </c>
      <c r="J24" s="43">
        <f t="shared" ref="J24" si="3">PRODUCT(J22:J23)</f>
        <v>525</v>
      </c>
      <c r="K24" s="43">
        <f t="shared" ref="K24" si="4">PRODUCT(K22:K23)</f>
        <v>0</v>
      </c>
    </row>
    <row r="26" spans="1:11" x14ac:dyDescent="0.35">
      <c r="A26" s="45" t="s">
        <v>308</v>
      </c>
      <c r="B26" s="6"/>
      <c r="C26" s="6"/>
      <c r="D26" s="6"/>
      <c r="H26" s="45" t="s">
        <v>308</v>
      </c>
      <c r="I26" s="6"/>
      <c r="J26" s="6"/>
      <c r="K26" s="6"/>
    </row>
    <row r="27" spans="1:11" x14ac:dyDescent="0.35">
      <c r="A27" s="6" t="s">
        <v>309</v>
      </c>
      <c r="B27" s="6">
        <v>40</v>
      </c>
      <c r="C27" s="6">
        <v>0</v>
      </c>
      <c r="D27" s="6">
        <v>0</v>
      </c>
      <c r="H27" s="6" t="s">
        <v>309</v>
      </c>
      <c r="I27" s="6">
        <v>40</v>
      </c>
      <c r="J27" s="6">
        <v>0</v>
      </c>
      <c r="K27" s="6">
        <v>0</v>
      </c>
    </row>
    <row r="28" spans="1:11" x14ac:dyDescent="0.35">
      <c r="A28" s="6" t="s">
        <v>310</v>
      </c>
      <c r="B28" s="6">
        <v>4</v>
      </c>
      <c r="C28" s="6">
        <v>4</v>
      </c>
      <c r="D28" s="6">
        <v>4</v>
      </c>
      <c r="H28" s="6" t="s">
        <v>310</v>
      </c>
      <c r="I28" s="6">
        <v>4</v>
      </c>
      <c r="J28" s="6">
        <v>4</v>
      </c>
      <c r="K28" s="6">
        <v>4</v>
      </c>
    </row>
    <row r="29" spans="1:11" x14ac:dyDescent="0.35">
      <c r="A29" s="6" t="s">
        <v>311</v>
      </c>
      <c r="B29" s="6">
        <f>B27*B28</f>
        <v>160</v>
      </c>
      <c r="C29" s="6">
        <f t="shared" ref="C29:D29" si="5">C27*C28</f>
        <v>0</v>
      </c>
      <c r="D29" s="6">
        <f t="shared" si="5"/>
        <v>0</v>
      </c>
      <c r="H29" s="6" t="s">
        <v>311</v>
      </c>
      <c r="I29" s="6">
        <f>I27*I28</f>
        <v>160</v>
      </c>
      <c r="J29" s="6">
        <f t="shared" ref="J29" si="6">J27*J28</f>
        <v>0</v>
      </c>
      <c r="K29" s="6">
        <f t="shared" ref="K29" si="7">K27*K28</f>
        <v>0</v>
      </c>
    </row>
    <row r="31" spans="1:11" x14ac:dyDescent="0.35">
      <c r="A31" s="44" t="s">
        <v>312</v>
      </c>
      <c r="B31" s="14"/>
      <c r="C31" s="14"/>
      <c r="D31" s="14"/>
      <c r="H31" s="44" t="s">
        <v>312</v>
      </c>
      <c r="I31" s="14"/>
      <c r="J31" s="14"/>
      <c r="K31" s="14"/>
    </row>
    <row r="32" spans="1:11" x14ac:dyDescent="0.35">
      <c r="A32" s="14" t="s">
        <v>313</v>
      </c>
      <c r="B32" s="14">
        <v>50</v>
      </c>
      <c r="C32" s="14">
        <v>50</v>
      </c>
      <c r="D32" s="14">
        <v>0</v>
      </c>
      <c r="H32" s="14" t="s">
        <v>313</v>
      </c>
      <c r="I32" s="14">
        <v>50</v>
      </c>
      <c r="J32" s="14">
        <v>50</v>
      </c>
      <c r="K32" s="14">
        <v>0</v>
      </c>
    </row>
    <row r="33" spans="1:11" x14ac:dyDescent="0.35">
      <c r="A33" s="14" t="s">
        <v>310</v>
      </c>
      <c r="B33" s="14">
        <v>4</v>
      </c>
      <c r="C33" s="14">
        <v>4</v>
      </c>
      <c r="D33" s="14">
        <v>4</v>
      </c>
      <c r="H33" s="14" t="s">
        <v>310</v>
      </c>
      <c r="I33" s="14">
        <v>4</v>
      </c>
      <c r="J33" s="14">
        <v>4</v>
      </c>
      <c r="K33" s="14">
        <v>4</v>
      </c>
    </row>
    <row r="34" spans="1:11" x14ac:dyDescent="0.35">
      <c r="A34" s="14" t="s">
        <v>314</v>
      </c>
      <c r="B34" s="14">
        <v>2</v>
      </c>
      <c r="C34" s="14">
        <v>2</v>
      </c>
      <c r="D34" s="14">
        <v>2</v>
      </c>
      <c r="H34" s="14" t="s">
        <v>314</v>
      </c>
      <c r="I34" s="14">
        <v>4</v>
      </c>
      <c r="J34" s="14">
        <v>4</v>
      </c>
      <c r="K34" s="14">
        <v>4</v>
      </c>
    </row>
    <row r="35" spans="1:11" x14ac:dyDescent="0.35">
      <c r="A35" s="14" t="s">
        <v>315</v>
      </c>
      <c r="B35" s="14">
        <f>B32*B33*B34</f>
        <v>400</v>
      </c>
      <c r="C35" s="14">
        <f t="shared" ref="C35:D35" si="8">C32*C33*C34</f>
        <v>400</v>
      </c>
      <c r="D35" s="14">
        <f t="shared" si="8"/>
        <v>0</v>
      </c>
      <c r="H35" s="14" t="s">
        <v>315</v>
      </c>
      <c r="I35" s="14">
        <f>I32*I33*I34</f>
        <v>800</v>
      </c>
      <c r="J35" s="14">
        <f t="shared" ref="J35" si="9">J32*J33*J34</f>
        <v>800</v>
      </c>
      <c r="K35" s="14">
        <f t="shared" ref="K35" si="10">K32*K33*K34</f>
        <v>0</v>
      </c>
    </row>
    <row r="38" spans="1:11" x14ac:dyDescent="0.35">
      <c r="B38" t="s">
        <v>287</v>
      </c>
      <c r="C38" t="s">
        <v>288</v>
      </c>
      <c r="D38" t="s">
        <v>289</v>
      </c>
      <c r="I38" t="s">
        <v>287</v>
      </c>
      <c r="J38" t="s">
        <v>288</v>
      </c>
      <c r="K38" t="s">
        <v>289</v>
      </c>
    </row>
    <row r="39" spans="1:11" x14ac:dyDescent="0.35">
      <c r="A39" t="s">
        <v>44</v>
      </c>
      <c r="B39">
        <f>SUM(B19,B24,B29,B35)</f>
        <v>1854</v>
      </c>
      <c r="C39">
        <f t="shared" ref="C39:D39" si="11">SUM(C19,C24,C29,C35)</f>
        <v>1853</v>
      </c>
      <c r="D39">
        <f t="shared" si="11"/>
        <v>1810</v>
      </c>
      <c r="H39" t="s">
        <v>44</v>
      </c>
      <c r="I39">
        <f>SUM(I19,I24,I29,I35)</f>
        <v>2948</v>
      </c>
      <c r="J39">
        <f t="shared" ref="J39:K39" si="12">SUM(J19,J24,J29,J35)</f>
        <v>3181</v>
      </c>
      <c r="K39">
        <f t="shared" si="12"/>
        <v>3620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AFD2-01BD-43C8-AD12-095A0D63130A}">
  <dimension ref="A1:N19"/>
  <sheetViews>
    <sheetView topLeftCell="C15" zoomScale="73" workbookViewId="0">
      <selection activeCell="V30" sqref="V30"/>
    </sheetView>
  </sheetViews>
  <sheetFormatPr defaultRowHeight="14.5" x14ac:dyDescent="0.35"/>
  <cols>
    <col min="1" max="1" width="22" bestFit="1" customWidth="1"/>
    <col min="2" max="2" width="9.90625" customWidth="1"/>
    <col min="3" max="3" width="12.36328125" customWidth="1"/>
    <col min="10" max="10" width="22" bestFit="1" customWidth="1"/>
    <col min="11" max="11" width="7.26953125" bestFit="1" customWidth="1"/>
    <col min="12" max="13" width="11.08984375" bestFit="1" customWidth="1"/>
    <col min="14" max="14" width="10.08984375" bestFit="1" customWidth="1"/>
  </cols>
  <sheetData>
    <row r="1" spans="1:14" x14ac:dyDescent="0.35">
      <c r="A1" s="49" t="s">
        <v>269</v>
      </c>
      <c r="B1" s="49"/>
      <c r="C1" s="49" t="s">
        <v>316</v>
      </c>
      <c r="D1" s="49" t="s">
        <v>332</v>
      </c>
      <c r="E1" s="49" t="s">
        <v>318</v>
      </c>
      <c r="J1" s="49" t="s">
        <v>270</v>
      </c>
      <c r="K1" s="49"/>
      <c r="L1" s="49" t="s">
        <v>316</v>
      </c>
      <c r="M1" s="49" t="s">
        <v>332</v>
      </c>
      <c r="N1" s="49" t="s">
        <v>318</v>
      </c>
    </row>
    <row r="2" spans="1:14" x14ac:dyDescent="0.35">
      <c r="A2" s="49" t="s">
        <v>319</v>
      </c>
      <c r="B2" s="49"/>
      <c r="C2" s="50">
        <v>29</v>
      </c>
      <c r="D2" s="50">
        <v>149</v>
      </c>
      <c r="E2" s="50">
        <v>549</v>
      </c>
      <c r="J2" s="49" t="s">
        <v>319</v>
      </c>
      <c r="K2" s="49"/>
      <c r="L2" s="50">
        <v>29</v>
      </c>
      <c r="M2" s="50">
        <v>149</v>
      </c>
      <c r="N2" s="50">
        <v>549</v>
      </c>
    </row>
    <row r="4" spans="1:14" x14ac:dyDescent="0.35">
      <c r="A4" s="46" t="s">
        <v>320</v>
      </c>
      <c r="B4" s="46"/>
      <c r="C4" s="51">
        <v>40</v>
      </c>
      <c r="D4" s="51">
        <v>90</v>
      </c>
      <c r="E4" s="51">
        <v>370</v>
      </c>
      <c r="J4" s="46" t="s">
        <v>320</v>
      </c>
      <c r="K4" s="46"/>
      <c r="L4" s="51">
        <v>40</v>
      </c>
      <c r="M4" s="51">
        <v>90</v>
      </c>
      <c r="N4" s="51">
        <v>370</v>
      </c>
    </row>
    <row r="5" spans="1:14" x14ac:dyDescent="0.35">
      <c r="A5" s="46" t="s">
        <v>321</v>
      </c>
      <c r="B5" s="46"/>
      <c r="C5" s="46">
        <v>200</v>
      </c>
      <c r="D5" s="52">
        <v>1000</v>
      </c>
      <c r="E5" s="52">
        <v>11000</v>
      </c>
      <c r="J5" s="46" t="s">
        <v>321</v>
      </c>
      <c r="K5" s="46"/>
      <c r="L5" s="46">
        <v>200</v>
      </c>
      <c r="M5" s="52">
        <v>1000</v>
      </c>
      <c r="N5" s="52">
        <v>11000</v>
      </c>
    </row>
    <row r="6" spans="1:14" x14ac:dyDescent="0.35">
      <c r="A6" s="46" t="s">
        <v>322</v>
      </c>
      <c r="B6" s="46"/>
      <c r="C6" s="51">
        <f>C4/C5</f>
        <v>0.2</v>
      </c>
      <c r="D6" s="51">
        <f t="shared" ref="D6:E6" si="0">D4/D5</f>
        <v>0.09</v>
      </c>
      <c r="E6" s="51">
        <f t="shared" si="0"/>
        <v>3.3636363636363638E-2</v>
      </c>
      <c r="J6" s="46" t="s">
        <v>322</v>
      </c>
      <c r="K6" s="46"/>
      <c r="L6" s="51">
        <f>L4/L5</f>
        <v>0.2</v>
      </c>
      <c r="M6" s="51">
        <f t="shared" ref="M6" si="1">M4/M5</f>
        <v>0.09</v>
      </c>
      <c r="N6" s="51">
        <f t="shared" ref="N6" si="2">N4/N5</f>
        <v>3.3636363636363638E-2</v>
      </c>
    </row>
    <row r="8" spans="1:14" x14ac:dyDescent="0.35">
      <c r="A8" s="37" t="s">
        <v>323</v>
      </c>
      <c r="B8" s="53">
        <v>15</v>
      </c>
      <c r="J8" s="37" t="s">
        <v>323</v>
      </c>
      <c r="K8" s="53">
        <v>500</v>
      </c>
    </row>
    <row r="9" spans="1:14" x14ac:dyDescent="0.35">
      <c r="A9" s="37" t="s">
        <v>324</v>
      </c>
      <c r="B9" s="53">
        <v>5</v>
      </c>
      <c r="J9" s="37" t="s">
        <v>324</v>
      </c>
      <c r="K9" s="53">
        <v>5</v>
      </c>
    </row>
    <row r="10" spans="1:14" x14ac:dyDescent="0.35">
      <c r="A10" s="37" t="s">
        <v>325</v>
      </c>
      <c r="B10" s="53">
        <v>50</v>
      </c>
      <c r="J10" s="37" t="s">
        <v>325</v>
      </c>
      <c r="K10" s="53">
        <v>50</v>
      </c>
    </row>
    <row r="11" spans="1:14" x14ac:dyDescent="0.35">
      <c r="A11" s="37" t="s">
        <v>326</v>
      </c>
      <c r="B11" s="54">
        <f>B8*B9*B10</f>
        <v>3750</v>
      </c>
      <c r="J11" s="37" t="s">
        <v>326</v>
      </c>
      <c r="K11" s="54">
        <f>K8*K9*K10</f>
        <v>125000</v>
      </c>
    </row>
    <row r="13" spans="1:14" x14ac:dyDescent="0.35">
      <c r="A13" s="34" t="s">
        <v>327</v>
      </c>
      <c r="B13" s="34"/>
      <c r="C13" s="47">
        <v>3750</v>
      </c>
      <c r="D13" s="47">
        <v>3750</v>
      </c>
      <c r="E13" s="47">
        <v>3750</v>
      </c>
      <c r="J13" s="34" t="s">
        <v>327</v>
      </c>
      <c r="K13" s="34"/>
      <c r="L13" s="47">
        <v>125000</v>
      </c>
      <c r="M13" s="47">
        <v>125000</v>
      </c>
      <c r="N13" s="47">
        <v>125000</v>
      </c>
    </row>
    <row r="14" spans="1:14" x14ac:dyDescent="0.35">
      <c r="A14" s="34" t="s">
        <v>328</v>
      </c>
      <c r="B14" s="34"/>
      <c r="C14" s="55">
        <v>0.2</v>
      </c>
      <c r="D14" s="55">
        <v>0.09</v>
      </c>
      <c r="E14" s="55">
        <v>3.3635999999999999E-2</v>
      </c>
      <c r="J14" s="34" t="s">
        <v>328</v>
      </c>
      <c r="K14" s="34"/>
      <c r="L14" s="55">
        <v>0.2</v>
      </c>
      <c r="M14" s="55">
        <v>0.09</v>
      </c>
      <c r="N14" s="55">
        <v>3.3635999999999999E-2</v>
      </c>
    </row>
    <row r="15" spans="1:14" x14ac:dyDescent="0.35">
      <c r="A15" s="34" t="s">
        <v>329</v>
      </c>
      <c r="B15" s="34"/>
      <c r="C15" s="34">
        <v>2</v>
      </c>
      <c r="D15" s="34">
        <v>2</v>
      </c>
      <c r="E15" s="34">
        <v>2</v>
      </c>
      <c r="J15" s="34" t="s">
        <v>329</v>
      </c>
      <c r="K15" s="34"/>
      <c r="L15" s="34">
        <v>2</v>
      </c>
      <c r="M15" s="34">
        <v>2</v>
      </c>
      <c r="N15" s="34">
        <v>2</v>
      </c>
    </row>
    <row r="16" spans="1:14" x14ac:dyDescent="0.35">
      <c r="A16" s="34" t="s">
        <v>330</v>
      </c>
      <c r="B16" s="34"/>
      <c r="C16" s="55">
        <f>C13*C14*C15</f>
        <v>1500</v>
      </c>
      <c r="D16" s="55">
        <f t="shared" ref="D16:E16" si="3">D13*D14*D15</f>
        <v>675</v>
      </c>
      <c r="E16" s="55">
        <f t="shared" si="3"/>
        <v>252.26999999999998</v>
      </c>
      <c r="J16" s="34" t="s">
        <v>330</v>
      </c>
      <c r="K16" s="34"/>
      <c r="L16" s="55">
        <f>L13*L14*L15</f>
        <v>50000</v>
      </c>
      <c r="M16" s="55">
        <f t="shared" ref="M16" si="4">M13*M14*M15</f>
        <v>22500</v>
      </c>
      <c r="N16" s="55">
        <f t="shared" ref="N16" si="5">N13*N14*N15</f>
        <v>8409</v>
      </c>
    </row>
    <row r="18" spans="1:14" x14ac:dyDescent="0.35">
      <c r="A18" s="48"/>
      <c r="B18" s="48"/>
      <c r="C18" s="48" t="s">
        <v>316</v>
      </c>
      <c r="D18" s="48" t="s">
        <v>317</v>
      </c>
      <c r="E18" s="48" t="s">
        <v>318</v>
      </c>
      <c r="J18" s="48"/>
      <c r="K18" s="48"/>
      <c r="L18" s="48" t="s">
        <v>316</v>
      </c>
      <c r="M18" s="48" t="s">
        <v>317</v>
      </c>
      <c r="N18" s="48" t="s">
        <v>318</v>
      </c>
    </row>
    <row r="19" spans="1:14" x14ac:dyDescent="0.35">
      <c r="A19" s="48" t="s">
        <v>331</v>
      </c>
      <c r="B19" s="48"/>
      <c r="C19" s="56">
        <f>SUM(C16,C2)</f>
        <v>1529</v>
      </c>
      <c r="D19" s="56">
        <f t="shared" ref="D19:E19" si="6">SUM(D16,D2)</f>
        <v>824</v>
      </c>
      <c r="E19" s="56">
        <f t="shared" si="6"/>
        <v>801.27</v>
      </c>
      <c r="J19" s="48" t="s">
        <v>331</v>
      </c>
      <c r="K19" s="48"/>
      <c r="L19" s="56">
        <f>SUM(L16,L2)</f>
        <v>50029</v>
      </c>
      <c r="M19" s="56">
        <f t="shared" ref="M19:N19" si="7">SUM(M16,M2)</f>
        <v>22649</v>
      </c>
      <c r="N19" s="56">
        <f t="shared" si="7"/>
        <v>8958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D2E5-8D9E-4950-89E3-7B888E922975}">
  <dimension ref="A1:K31"/>
  <sheetViews>
    <sheetView tabSelected="1" topLeftCell="A20" zoomScale="65" workbookViewId="0">
      <selection activeCell="M52" sqref="M52"/>
    </sheetView>
  </sheetViews>
  <sheetFormatPr defaultRowHeight="14.5" x14ac:dyDescent="0.35"/>
  <cols>
    <col min="1" max="1" width="29.90625" bestFit="1" customWidth="1"/>
    <col min="2" max="2" width="11.90625" bestFit="1" customWidth="1"/>
    <col min="3" max="3" width="12.36328125" bestFit="1" customWidth="1"/>
    <col min="4" max="4" width="12.6328125" customWidth="1"/>
    <col min="8" max="8" width="29.90625" bestFit="1" customWidth="1"/>
    <col min="9" max="9" width="11.36328125" bestFit="1" customWidth="1"/>
    <col min="10" max="11" width="12.36328125" bestFit="1" customWidth="1"/>
  </cols>
  <sheetData>
    <row r="1" spans="1:11" x14ac:dyDescent="0.35">
      <c r="A1" t="s">
        <v>269</v>
      </c>
      <c r="B1" t="s">
        <v>333</v>
      </c>
      <c r="C1" t="s">
        <v>225</v>
      </c>
      <c r="D1" t="s">
        <v>334</v>
      </c>
      <c r="H1" t="s">
        <v>270</v>
      </c>
      <c r="I1" t="s">
        <v>333</v>
      </c>
      <c r="J1" t="s">
        <v>225</v>
      </c>
      <c r="K1" t="s">
        <v>334</v>
      </c>
    </row>
    <row r="2" spans="1:11" x14ac:dyDescent="0.35">
      <c r="A2" s="14" t="s">
        <v>352</v>
      </c>
      <c r="B2" s="14"/>
      <c r="C2" s="14"/>
      <c r="D2" s="14"/>
      <c r="H2" s="14" t="s">
        <v>352</v>
      </c>
      <c r="I2" s="14"/>
      <c r="J2" s="14"/>
      <c r="K2" s="14"/>
    </row>
    <row r="3" spans="1:11" x14ac:dyDescent="0.35">
      <c r="A3" s="14" t="s">
        <v>319</v>
      </c>
      <c r="B3" s="19">
        <v>14500</v>
      </c>
      <c r="C3" s="19">
        <v>31000</v>
      </c>
      <c r="D3" s="19">
        <v>72000</v>
      </c>
      <c r="H3" s="14" t="s">
        <v>319</v>
      </c>
      <c r="I3" s="19">
        <f>((0.4*14500)+14500)</f>
        <v>20300</v>
      </c>
      <c r="J3" s="19">
        <f>((0.4*31000)+31000)</f>
        <v>43400</v>
      </c>
      <c r="K3" s="19">
        <f>((0.4*72000)+72000)</f>
        <v>100800</v>
      </c>
    </row>
    <row r="4" spans="1:11" x14ac:dyDescent="0.35">
      <c r="A4" s="14" t="s">
        <v>335</v>
      </c>
      <c r="B4" s="19">
        <v>1450</v>
      </c>
      <c r="C4" s="19">
        <v>3100</v>
      </c>
      <c r="D4" s="19">
        <v>7200</v>
      </c>
      <c r="H4" s="14" t="s">
        <v>335</v>
      </c>
      <c r="I4" s="19">
        <v>1450</v>
      </c>
      <c r="J4" s="19">
        <v>3100</v>
      </c>
      <c r="K4" s="19">
        <v>7200</v>
      </c>
    </row>
    <row r="6" spans="1:11" x14ac:dyDescent="0.35">
      <c r="A6" s="57" t="s">
        <v>336</v>
      </c>
      <c r="B6" s="57"/>
      <c r="C6" s="57"/>
      <c r="D6" s="57"/>
      <c r="H6" s="57" t="s">
        <v>336</v>
      </c>
      <c r="I6" s="57"/>
      <c r="J6" s="57"/>
      <c r="K6" s="57"/>
    </row>
    <row r="7" spans="1:11" x14ac:dyDescent="0.35">
      <c r="A7" s="57" t="s">
        <v>337</v>
      </c>
      <c r="B7" s="60">
        <v>1500</v>
      </c>
      <c r="C7" s="60">
        <v>2500</v>
      </c>
      <c r="D7" s="60">
        <v>3100</v>
      </c>
      <c r="H7" s="57" t="s">
        <v>337</v>
      </c>
      <c r="I7" s="60">
        <v>1500</v>
      </c>
      <c r="J7" s="60">
        <v>2500</v>
      </c>
      <c r="K7" s="60">
        <v>3100</v>
      </c>
    </row>
    <row r="8" spans="1:11" x14ac:dyDescent="0.35">
      <c r="A8" s="57" t="s">
        <v>338</v>
      </c>
      <c r="B8" s="60">
        <v>210</v>
      </c>
      <c r="C8" s="60">
        <v>300</v>
      </c>
      <c r="D8" s="60">
        <v>450</v>
      </c>
      <c r="H8" s="57" t="s">
        <v>338</v>
      </c>
      <c r="I8" s="60">
        <v>210</v>
      </c>
      <c r="J8" s="60">
        <v>300</v>
      </c>
      <c r="K8" s="60">
        <v>450</v>
      </c>
    </row>
    <row r="9" spans="1:11" x14ac:dyDescent="0.35">
      <c r="A9" s="57" t="s">
        <v>339</v>
      </c>
      <c r="B9" s="60">
        <v>3420</v>
      </c>
      <c r="C9" s="60">
        <v>6300</v>
      </c>
      <c r="D9" s="60">
        <v>7041.1764709999998</v>
      </c>
      <c r="H9" s="57" t="s">
        <v>339</v>
      </c>
      <c r="I9" s="60">
        <v>3420</v>
      </c>
      <c r="J9" s="60">
        <v>6300</v>
      </c>
      <c r="K9" s="60">
        <v>7041.1764709999998</v>
      </c>
    </row>
    <row r="12" spans="1:11" x14ac:dyDescent="0.35">
      <c r="A12" s="43" t="s">
        <v>340</v>
      </c>
      <c r="B12" s="43"/>
      <c r="C12" s="43"/>
      <c r="D12" s="43"/>
      <c r="H12" s="43" t="s">
        <v>340</v>
      </c>
      <c r="I12" s="43"/>
      <c r="J12" s="43"/>
      <c r="K12" s="43"/>
    </row>
    <row r="13" spans="1:11" x14ac:dyDescent="0.35">
      <c r="A13" s="43" t="s">
        <v>341</v>
      </c>
      <c r="B13" s="61">
        <v>30000</v>
      </c>
      <c r="C13" s="61">
        <v>30000</v>
      </c>
      <c r="D13" s="61">
        <v>30000</v>
      </c>
      <c r="H13" s="43" t="s">
        <v>341</v>
      </c>
      <c r="I13" s="61">
        <v>30000</v>
      </c>
      <c r="J13" s="61">
        <v>30000</v>
      </c>
      <c r="K13" s="61">
        <v>30000</v>
      </c>
    </row>
    <row r="14" spans="1:11" x14ac:dyDescent="0.35">
      <c r="A14" s="43" t="s">
        <v>342</v>
      </c>
      <c r="B14" s="43">
        <v>35</v>
      </c>
      <c r="C14" s="43">
        <v>19</v>
      </c>
      <c r="D14" s="43">
        <v>17</v>
      </c>
      <c r="H14" s="43" t="s">
        <v>342</v>
      </c>
      <c r="I14" s="43">
        <v>35</v>
      </c>
      <c r="J14" s="43">
        <v>19</v>
      </c>
      <c r="K14" s="43">
        <v>17</v>
      </c>
    </row>
    <row r="15" spans="1:11" x14ac:dyDescent="0.35">
      <c r="A15" s="43" t="s">
        <v>343</v>
      </c>
      <c r="B15" s="62">
        <v>3.99</v>
      </c>
      <c r="C15" s="62">
        <v>3.99</v>
      </c>
      <c r="D15" s="62">
        <v>3.99</v>
      </c>
      <c r="H15" s="43" t="s">
        <v>343</v>
      </c>
      <c r="I15" s="62">
        <v>3.99</v>
      </c>
      <c r="J15" s="62">
        <v>3.99</v>
      </c>
      <c r="K15" s="62">
        <v>3.99</v>
      </c>
    </row>
    <row r="16" spans="1:11" x14ac:dyDescent="0.35">
      <c r="A16" s="43" t="s">
        <v>344</v>
      </c>
      <c r="B16" s="62">
        <f>((B13*B15)/B14)</f>
        <v>3420</v>
      </c>
      <c r="C16" s="62">
        <f t="shared" ref="C16:D16" si="0">((C13*C15)/C14)</f>
        <v>6300</v>
      </c>
      <c r="D16" s="62">
        <f t="shared" si="0"/>
        <v>7041.1764705882351</v>
      </c>
      <c r="H16" s="43" t="s">
        <v>344</v>
      </c>
      <c r="I16" s="62">
        <f>((I13*I15)/I14)</f>
        <v>3420</v>
      </c>
      <c r="J16" s="62">
        <f t="shared" ref="J16" si="1">((J13*J15)/J14)</f>
        <v>6300</v>
      </c>
      <c r="K16" s="62">
        <f t="shared" ref="K16" si="2">((K13*K15)/K14)</f>
        <v>7041.1764705882351</v>
      </c>
    </row>
    <row r="18" spans="1:11" x14ac:dyDescent="0.35">
      <c r="A18" s="58" t="s">
        <v>345</v>
      </c>
      <c r="B18" s="22">
        <f>SUM(B7:B9)</f>
        <v>5130</v>
      </c>
      <c r="C18" s="22">
        <f t="shared" ref="C18:D18" si="3">SUM(C7:C9)</f>
        <v>9100</v>
      </c>
      <c r="D18" s="22">
        <f t="shared" si="3"/>
        <v>10591.176470999999</v>
      </c>
      <c r="H18" s="58" t="s">
        <v>345</v>
      </c>
      <c r="I18" s="22">
        <f>SUM(I7:I9)</f>
        <v>5130</v>
      </c>
      <c r="J18" s="22">
        <f t="shared" ref="J18:K18" si="4">SUM(J7:J9)</f>
        <v>9100</v>
      </c>
      <c r="K18" s="22">
        <f t="shared" si="4"/>
        <v>10591.176470999999</v>
      </c>
    </row>
    <row r="20" spans="1:11" x14ac:dyDescent="0.35">
      <c r="A20" s="6" t="s">
        <v>346</v>
      </c>
      <c r="B20" s="6">
        <v>30000</v>
      </c>
      <c r="C20" s="6"/>
      <c r="D20" s="6"/>
      <c r="H20" s="6" t="s">
        <v>346</v>
      </c>
      <c r="I20" s="6">
        <v>30000</v>
      </c>
      <c r="J20" s="6"/>
      <c r="K20" s="6"/>
    </row>
    <row r="21" spans="1:11" x14ac:dyDescent="0.35">
      <c r="A21" s="6" t="s">
        <v>347</v>
      </c>
      <c r="B21" s="6">
        <v>250000</v>
      </c>
      <c r="C21" s="6"/>
      <c r="D21" s="6"/>
      <c r="H21" s="6" t="s">
        <v>354</v>
      </c>
      <c r="I21" s="6">
        <v>250000</v>
      </c>
      <c r="J21" s="6"/>
      <c r="K21" s="6"/>
    </row>
    <row r="22" spans="1:11" x14ac:dyDescent="0.35">
      <c r="A22" s="6" t="s">
        <v>348</v>
      </c>
      <c r="B22" s="63">
        <f>B21/B20</f>
        <v>8.3333333333333339</v>
      </c>
      <c r="C22" s="6"/>
      <c r="D22" s="6"/>
      <c r="H22" s="6" t="s">
        <v>348</v>
      </c>
      <c r="I22" s="63">
        <f>I21/I20</f>
        <v>8.3333333333333339</v>
      </c>
      <c r="J22" s="6"/>
      <c r="K22" s="6"/>
    </row>
    <row r="24" spans="1:11" x14ac:dyDescent="0.35">
      <c r="A24" s="58" t="s">
        <v>353</v>
      </c>
      <c r="B24" s="22">
        <f>$B$22*B18</f>
        <v>42750</v>
      </c>
      <c r="C24" s="22">
        <f t="shared" ref="C24:D24" si="5">$B$22*C18</f>
        <v>75833.333333333343</v>
      </c>
      <c r="D24" s="22">
        <f t="shared" si="5"/>
        <v>88259.803925</v>
      </c>
      <c r="H24" s="58" t="s">
        <v>353</v>
      </c>
      <c r="I24" s="22">
        <f>$I$22*I18</f>
        <v>42750</v>
      </c>
      <c r="J24" s="22">
        <f>$I$22*J18</f>
        <v>75833.333333333343</v>
      </c>
      <c r="K24" s="22">
        <f>$I$22*K18</f>
        <v>88259.803925</v>
      </c>
    </row>
    <row r="26" spans="1:11" x14ac:dyDescent="0.35">
      <c r="A26" s="58" t="s">
        <v>349</v>
      </c>
      <c r="B26" s="22">
        <f>SUM(B24,B3,B4)</f>
        <v>58700</v>
      </c>
      <c r="C26" s="22">
        <f t="shared" ref="C26:D26" si="6">SUM(C24,C3,C4)</f>
        <v>109933.33333333334</v>
      </c>
      <c r="D26" s="22">
        <f t="shared" si="6"/>
        <v>167459.80392500001</v>
      </c>
      <c r="H26" s="58" t="s">
        <v>349</v>
      </c>
      <c r="I26" s="22">
        <f>SUM(I24,I3,I4)</f>
        <v>64500</v>
      </c>
      <c r="J26" s="22">
        <f t="shared" ref="J26:K26" si="7">SUM(J24,J3,J4)</f>
        <v>122333.33333333334</v>
      </c>
      <c r="K26" s="22">
        <f t="shared" si="7"/>
        <v>196259.80392500001</v>
      </c>
    </row>
    <row r="30" spans="1:11" x14ac:dyDescent="0.35">
      <c r="A30" s="59"/>
      <c r="B30" s="59" t="s">
        <v>351</v>
      </c>
      <c r="C30" s="59" t="s">
        <v>225</v>
      </c>
      <c r="D30" s="59" t="s">
        <v>334</v>
      </c>
      <c r="H30" s="59"/>
      <c r="I30" s="59" t="s">
        <v>351</v>
      </c>
      <c r="J30" s="59" t="s">
        <v>225</v>
      </c>
      <c r="K30" s="59" t="s">
        <v>334</v>
      </c>
    </row>
    <row r="31" spans="1:11" x14ac:dyDescent="0.35">
      <c r="A31" s="59" t="s">
        <v>350</v>
      </c>
      <c r="B31" s="64">
        <f>58700/8</f>
        <v>7337.5</v>
      </c>
      <c r="C31" s="64">
        <f>109933.33/8</f>
        <v>13741.66625</v>
      </c>
      <c r="D31" s="64">
        <f>167459.8/8</f>
        <v>20932.474999999999</v>
      </c>
      <c r="H31" s="59" t="s">
        <v>350</v>
      </c>
      <c r="I31" s="64">
        <f>I26/8</f>
        <v>8062.5</v>
      </c>
      <c r="J31" s="64">
        <f t="shared" ref="J31:K31" si="8">J26/8</f>
        <v>15291.666666666668</v>
      </c>
      <c r="K31" s="64">
        <f t="shared" si="8"/>
        <v>24532.475490625002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2C8E-615C-4489-B0E2-CB8B9772A695}">
  <sheetPr>
    <pageSetUpPr fitToPage="1"/>
  </sheetPr>
  <dimension ref="A1:AD26"/>
  <sheetViews>
    <sheetView zoomScale="38" zoomScaleNormal="75" workbookViewId="0">
      <selection activeCell="J38" sqref="J38"/>
    </sheetView>
  </sheetViews>
  <sheetFormatPr defaultRowHeight="14.5" x14ac:dyDescent="0.35"/>
  <cols>
    <col min="1" max="1" width="14.90625" customWidth="1"/>
    <col min="2" max="2" width="11.36328125" customWidth="1"/>
    <col min="3" max="3" width="12.7265625" customWidth="1"/>
    <col min="4" max="13" width="14" customWidth="1"/>
    <col min="14" max="15" width="12.7265625" bestFit="1" customWidth="1"/>
    <col min="16" max="16" width="12.1796875" bestFit="1" customWidth="1"/>
    <col min="17" max="17" width="11.90625" bestFit="1" customWidth="1"/>
    <col min="18" max="18" width="12.6328125" bestFit="1" customWidth="1"/>
    <col min="19" max="23" width="15.1796875" customWidth="1"/>
    <col min="24" max="24" width="12.08984375" customWidth="1"/>
    <col min="25" max="25" width="14.54296875" customWidth="1"/>
    <col min="26" max="26" width="12.26953125" customWidth="1"/>
    <col min="27" max="27" width="12.54296875" bestFit="1" customWidth="1"/>
    <col min="28" max="28" width="13.26953125" bestFit="1" customWidth="1"/>
    <col min="30" max="30" width="12.81640625" bestFit="1" customWidth="1"/>
  </cols>
  <sheetData>
    <row r="1" spans="1:30" x14ac:dyDescent="0.35">
      <c r="A1" t="s">
        <v>0</v>
      </c>
      <c r="C1" t="s">
        <v>45</v>
      </c>
    </row>
    <row r="2" spans="1:30" x14ac:dyDescent="0.35">
      <c r="D2" t="s">
        <v>5</v>
      </c>
      <c r="I2" t="s">
        <v>46</v>
      </c>
      <c r="N2" t="s">
        <v>6</v>
      </c>
      <c r="S2" t="s">
        <v>47</v>
      </c>
      <c r="X2" t="s">
        <v>44</v>
      </c>
      <c r="AD2" t="s">
        <v>48</v>
      </c>
    </row>
    <row r="3" spans="1:30" x14ac:dyDescent="0.35">
      <c r="A3" t="s">
        <v>1</v>
      </c>
      <c r="B3" t="s">
        <v>2</v>
      </c>
      <c r="C3" t="s">
        <v>3</v>
      </c>
      <c r="D3" s="3">
        <v>45658</v>
      </c>
      <c r="E3" s="3">
        <f>D3+7</f>
        <v>45665</v>
      </c>
      <c r="F3" s="3">
        <f t="shared" ref="F3:H3" si="0">E3+7</f>
        <v>45672</v>
      </c>
      <c r="G3" s="3">
        <f t="shared" si="0"/>
        <v>45679</v>
      </c>
      <c r="H3" s="3">
        <f t="shared" si="0"/>
        <v>45686</v>
      </c>
      <c r="I3" s="5">
        <v>45658</v>
      </c>
      <c r="J3" s="5">
        <f>I3+7</f>
        <v>45665</v>
      </c>
      <c r="K3" s="5">
        <f t="shared" ref="K3:M3" si="1">J3+7</f>
        <v>45672</v>
      </c>
      <c r="L3" s="5">
        <f t="shared" si="1"/>
        <v>45679</v>
      </c>
      <c r="M3" s="5">
        <f t="shared" si="1"/>
        <v>45686</v>
      </c>
      <c r="N3" s="7">
        <v>45658</v>
      </c>
      <c r="O3" s="7">
        <f>N3+7</f>
        <v>45665</v>
      </c>
      <c r="P3" s="7">
        <f t="shared" ref="P3:R3" si="2">O3+7</f>
        <v>45672</v>
      </c>
      <c r="Q3" s="7">
        <f t="shared" si="2"/>
        <v>45679</v>
      </c>
      <c r="R3" s="7">
        <f t="shared" si="2"/>
        <v>45686</v>
      </c>
      <c r="S3" s="8">
        <v>45658</v>
      </c>
      <c r="T3" s="8">
        <f>S3+7</f>
        <v>45665</v>
      </c>
      <c r="U3" s="8">
        <f t="shared" ref="U3:W3" si="3">T3+7</f>
        <v>45672</v>
      </c>
      <c r="V3" s="8">
        <f t="shared" si="3"/>
        <v>45679</v>
      </c>
      <c r="W3" s="8">
        <f t="shared" si="3"/>
        <v>45686</v>
      </c>
      <c r="X3" s="9">
        <v>45658</v>
      </c>
      <c r="Y3" s="9">
        <f>X3+7</f>
        <v>45665</v>
      </c>
      <c r="Z3" s="9">
        <f t="shared" ref="Z3:AB3" si="4">Y3+7</f>
        <v>45672</v>
      </c>
      <c r="AA3" s="9">
        <f t="shared" si="4"/>
        <v>45679</v>
      </c>
      <c r="AB3" s="9">
        <f t="shared" si="4"/>
        <v>45686</v>
      </c>
    </row>
    <row r="4" spans="1:30" x14ac:dyDescent="0.35">
      <c r="A4" t="s">
        <v>7</v>
      </c>
      <c r="B4" t="s">
        <v>8</v>
      </c>
      <c r="C4" s="23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 t="shared" ref="I4:I20" si="5">IF(D4&gt;40, D4-40, 0)</f>
        <v>1</v>
      </c>
      <c r="J4" s="6">
        <f t="shared" ref="J4:J20" si="6">IF(E4&gt;40, E4-40, 0)</f>
        <v>2</v>
      </c>
      <c r="K4" s="6">
        <f t="shared" ref="K4:K20" si="7">IF(F4&gt;40, F4-40, 0)</f>
        <v>0</v>
      </c>
      <c r="L4" s="6">
        <f t="shared" ref="L4:L20" si="8">IF(G4&gt;40, G4-40, 0)</f>
        <v>0</v>
      </c>
      <c r="M4" s="6">
        <f t="shared" ref="M4:M20" si="9">IF(H4&gt;40, H4-40, 0)</f>
        <v>6</v>
      </c>
      <c r="N4" s="19">
        <f>$C4*D4</f>
        <v>651.9</v>
      </c>
      <c r="O4" s="19">
        <f>$C4*E4</f>
        <v>667.80000000000007</v>
      </c>
      <c r="P4" s="19">
        <f>$C4*F4</f>
        <v>620.1</v>
      </c>
      <c r="Q4" s="19">
        <f>$C4*G4</f>
        <v>477</v>
      </c>
      <c r="R4" s="19">
        <f>$C4*H4</f>
        <v>731.4</v>
      </c>
      <c r="S4" s="20">
        <f>0.5*$C4*I4</f>
        <v>7.95</v>
      </c>
      <c r="T4" s="20">
        <f t="shared" ref="T4:W19" si="10">0.5*$C4*J4</f>
        <v>15.9</v>
      </c>
      <c r="U4" s="20">
        <f t="shared" si="10"/>
        <v>0</v>
      </c>
      <c r="V4" s="20">
        <f t="shared" si="10"/>
        <v>0</v>
      </c>
      <c r="W4" s="20">
        <f t="shared" si="10"/>
        <v>47.7</v>
      </c>
      <c r="X4" s="21">
        <f>SUM(N4,S4)</f>
        <v>659.85</v>
      </c>
      <c r="Y4" s="21">
        <f t="shared" ref="Y4:Y20" si="11">SUM(O4,T4)</f>
        <v>683.7</v>
      </c>
      <c r="Z4" s="21">
        <f t="shared" ref="Z4:Z20" si="12">SUM(P4,U4)</f>
        <v>620.1</v>
      </c>
      <c r="AA4" s="21">
        <f t="shared" ref="AA4:AA20" si="13">SUM(Q4,V4)</f>
        <v>477</v>
      </c>
      <c r="AB4" s="21">
        <f t="shared" ref="AB4:AB20" si="14">SUM(R4,W4)</f>
        <v>779.1</v>
      </c>
      <c r="AC4" s="22"/>
      <c r="AD4" s="22">
        <f>SUM(X4:AB4)</f>
        <v>3219.75</v>
      </c>
    </row>
    <row r="5" spans="1:30" x14ac:dyDescent="0.35">
      <c r="A5" t="s">
        <v>9</v>
      </c>
      <c r="B5" t="s">
        <v>11</v>
      </c>
      <c r="C5" s="23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si="5"/>
        <v>2</v>
      </c>
      <c r="J5" s="6">
        <f t="shared" si="6"/>
        <v>1</v>
      </c>
      <c r="K5" s="6">
        <f t="shared" si="7"/>
        <v>0</v>
      </c>
      <c r="L5" s="6">
        <f t="shared" si="8"/>
        <v>0</v>
      </c>
      <c r="M5" s="6">
        <f t="shared" si="9"/>
        <v>4</v>
      </c>
      <c r="N5" s="19">
        <f t="shared" ref="N5:R20" si="15">$C5*D5</f>
        <v>420</v>
      </c>
      <c r="O5" s="19">
        <f t="shared" si="15"/>
        <v>410</v>
      </c>
      <c r="P5" s="19">
        <f t="shared" si="15"/>
        <v>400</v>
      </c>
      <c r="Q5" s="19">
        <f t="shared" si="15"/>
        <v>380</v>
      </c>
      <c r="R5" s="19">
        <f t="shared" si="15"/>
        <v>440</v>
      </c>
      <c r="S5" s="20">
        <f t="shared" ref="S5:S20" si="16">0.5*$C5*I5</f>
        <v>10</v>
      </c>
      <c r="T5" s="20">
        <f t="shared" si="10"/>
        <v>5</v>
      </c>
      <c r="U5" s="20">
        <f t="shared" si="10"/>
        <v>0</v>
      </c>
      <c r="V5" s="20">
        <f t="shared" si="10"/>
        <v>0</v>
      </c>
      <c r="W5" s="20">
        <f t="shared" si="10"/>
        <v>20</v>
      </c>
      <c r="X5" s="21">
        <f t="shared" ref="X5:X20" si="17">SUM(N5,S5)</f>
        <v>430</v>
      </c>
      <c r="Y5" s="21">
        <f t="shared" si="11"/>
        <v>415</v>
      </c>
      <c r="Z5" s="21">
        <f t="shared" si="12"/>
        <v>400</v>
      </c>
      <c r="AA5" s="21">
        <f t="shared" si="13"/>
        <v>380</v>
      </c>
      <c r="AB5" s="21">
        <f t="shared" si="14"/>
        <v>460</v>
      </c>
      <c r="AC5" s="22"/>
      <c r="AD5" s="22">
        <f t="shared" ref="AD5:AD20" si="18">SUM(X5:AB5)</f>
        <v>2085</v>
      </c>
    </row>
    <row r="6" spans="1:30" x14ac:dyDescent="0.35">
      <c r="A6" t="s">
        <v>10</v>
      </c>
      <c r="B6" t="s">
        <v>12</v>
      </c>
      <c r="C6" s="23">
        <v>21.1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5"/>
        <v>9</v>
      </c>
      <c r="J6" s="6">
        <f t="shared" si="6"/>
        <v>0</v>
      </c>
      <c r="K6" s="6">
        <f t="shared" si="7"/>
        <v>0</v>
      </c>
      <c r="L6" s="6">
        <f t="shared" si="8"/>
        <v>0</v>
      </c>
      <c r="M6" s="6">
        <f t="shared" si="9"/>
        <v>0</v>
      </c>
      <c r="N6" s="19">
        <f t="shared" si="15"/>
        <v>1033.9000000000001</v>
      </c>
      <c r="O6" s="19">
        <f t="shared" si="15"/>
        <v>844</v>
      </c>
      <c r="P6" s="19">
        <f t="shared" si="15"/>
        <v>696.30000000000007</v>
      </c>
      <c r="Q6" s="19">
        <f t="shared" si="15"/>
        <v>422</v>
      </c>
      <c r="R6" s="19">
        <f t="shared" si="15"/>
        <v>379.8</v>
      </c>
      <c r="S6" s="20">
        <f t="shared" si="16"/>
        <v>94.95</v>
      </c>
      <c r="T6" s="20">
        <f t="shared" si="10"/>
        <v>0</v>
      </c>
      <c r="U6" s="20">
        <f t="shared" si="10"/>
        <v>0</v>
      </c>
      <c r="V6" s="20">
        <f t="shared" si="10"/>
        <v>0</v>
      </c>
      <c r="W6" s="20">
        <f t="shared" si="10"/>
        <v>0</v>
      </c>
      <c r="X6" s="21">
        <f t="shared" si="17"/>
        <v>1128.8500000000001</v>
      </c>
      <c r="Y6" s="21">
        <f t="shared" si="11"/>
        <v>844</v>
      </c>
      <c r="Z6" s="21">
        <f t="shared" si="12"/>
        <v>696.30000000000007</v>
      </c>
      <c r="AA6" s="21">
        <f t="shared" si="13"/>
        <v>422</v>
      </c>
      <c r="AB6" s="21">
        <f t="shared" si="14"/>
        <v>379.8</v>
      </c>
      <c r="AC6" s="22"/>
      <c r="AD6" s="22">
        <f t="shared" si="18"/>
        <v>3470.9500000000003</v>
      </c>
    </row>
    <row r="7" spans="1:30" x14ac:dyDescent="0.35">
      <c r="A7" t="s">
        <v>13</v>
      </c>
      <c r="B7" t="s">
        <v>14</v>
      </c>
      <c r="C7" s="23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5"/>
        <v>1</v>
      </c>
      <c r="J7" s="6">
        <f t="shared" si="6"/>
        <v>10</v>
      </c>
      <c r="K7" s="6">
        <f t="shared" si="7"/>
        <v>7</v>
      </c>
      <c r="L7" s="6">
        <f t="shared" si="8"/>
        <v>0</v>
      </c>
      <c r="M7" s="6">
        <f t="shared" si="9"/>
        <v>0</v>
      </c>
      <c r="N7" s="19">
        <f t="shared" si="15"/>
        <v>783.1</v>
      </c>
      <c r="O7" s="19">
        <f t="shared" si="15"/>
        <v>955.00000000000011</v>
      </c>
      <c r="P7" s="19">
        <f t="shared" si="15"/>
        <v>897.7</v>
      </c>
      <c r="Q7" s="19">
        <f t="shared" si="15"/>
        <v>573</v>
      </c>
      <c r="R7" s="19">
        <f t="shared" si="15"/>
        <v>744.90000000000009</v>
      </c>
      <c r="S7" s="20">
        <f t="shared" si="16"/>
        <v>9.5500000000000007</v>
      </c>
      <c r="T7" s="20">
        <f t="shared" si="10"/>
        <v>95.5</v>
      </c>
      <c r="U7" s="20">
        <f t="shared" si="10"/>
        <v>66.850000000000009</v>
      </c>
      <c r="V7" s="20">
        <f t="shared" si="10"/>
        <v>0</v>
      </c>
      <c r="W7" s="20">
        <f t="shared" si="10"/>
        <v>0</v>
      </c>
      <c r="X7" s="21">
        <f t="shared" si="17"/>
        <v>792.65</v>
      </c>
      <c r="Y7" s="21">
        <f t="shared" si="11"/>
        <v>1050.5</v>
      </c>
      <c r="Z7" s="21">
        <f t="shared" si="12"/>
        <v>964.55000000000007</v>
      </c>
      <c r="AA7" s="21">
        <f t="shared" si="13"/>
        <v>573</v>
      </c>
      <c r="AB7" s="21">
        <f t="shared" si="14"/>
        <v>744.90000000000009</v>
      </c>
      <c r="AC7" s="22"/>
      <c r="AD7" s="22">
        <f t="shared" si="18"/>
        <v>4125.6000000000004</v>
      </c>
    </row>
    <row r="8" spans="1:30" x14ac:dyDescent="0.35">
      <c r="A8" t="s">
        <v>15</v>
      </c>
      <c r="B8" t="s">
        <v>16</v>
      </c>
      <c r="C8" s="23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5"/>
        <v>0</v>
      </c>
      <c r="J8" s="6">
        <f t="shared" si="6"/>
        <v>12</v>
      </c>
      <c r="K8" s="6">
        <f t="shared" si="7"/>
        <v>2</v>
      </c>
      <c r="L8" s="6">
        <f t="shared" si="8"/>
        <v>0</v>
      </c>
      <c r="M8" s="6">
        <f t="shared" si="9"/>
        <v>0</v>
      </c>
      <c r="N8" s="19">
        <f t="shared" si="15"/>
        <v>269.10000000000002</v>
      </c>
      <c r="O8" s="19">
        <f t="shared" si="15"/>
        <v>358.8</v>
      </c>
      <c r="P8" s="19">
        <f t="shared" si="15"/>
        <v>289.8</v>
      </c>
      <c r="Q8" s="19">
        <f t="shared" si="15"/>
        <v>276</v>
      </c>
      <c r="R8" s="19">
        <f t="shared" si="15"/>
        <v>276</v>
      </c>
      <c r="S8" s="20">
        <f t="shared" si="16"/>
        <v>0</v>
      </c>
      <c r="T8" s="20">
        <f t="shared" si="10"/>
        <v>41.400000000000006</v>
      </c>
      <c r="U8" s="20">
        <f t="shared" si="10"/>
        <v>6.9</v>
      </c>
      <c r="V8" s="20">
        <f t="shared" si="10"/>
        <v>0</v>
      </c>
      <c r="W8" s="20">
        <f t="shared" si="10"/>
        <v>0</v>
      </c>
      <c r="X8" s="21">
        <f t="shared" si="17"/>
        <v>269.10000000000002</v>
      </c>
      <c r="Y8" s="21">
        <f t="shared" si="11"/>
        <v>400.20000000000005</v>
      </c>
      <c r="Z8" s="21">
        <f t="shared" si="12"/>
        <v>296.7</v>
      </c>
      <c r="AA8" s="21">
        <f t="shared" si="13"/>
        <v>276</v>
      </c>
      <c r="AB8" s="21">
        <f t="shared" si="14"/>
        <v>276</v>
      </c>
      <c r="AC8" s="22"/>
      <c r="AD8" s="22">
        <f t="shared" si="18"/>
        <v>1518</v>
      </c>
    </row>
    <row r="9" spans="1:30" x14ac:dyDescent="0.35">
      <c r="A9" t="s">
        <v>17</v>
      </c>
      <c r="B9" t="s">
        <v>18</v>
      </c>
      <c r="C9" s="23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5"/>
        <v>4</v>
      </c>
      <c r="J9" s="6">
        <f t="shared" si="6"/>
        <v>11</v>
      </c>
      <c r="K9" s="6">
        <f t="shared" si="7"/>
        <v>2</v>
      </c>
      <c r="L9" s="6">
        <f t="shared" si="8"/>
        <v>0</v>
      </c>
      <c r="M9" s="6">
        <f t="shared" si="9"/>
        <v>0</v>
      </c>
      <c r="N9" s="19">
        <f t="shared" si="15"/>
        <v>624.79999999999995</v>
      </c>
      <c r="O9" s="19">
        <f t="shared" si="15"/>
        <v>724.19999999999993</v>
      </c>
      <c r="P9" s="19">
        <f t="shared" si="15"/>
        <v>596.4</v>
      </c>
      <c r="Q9" s="19">
        <f t="shared" si="15"/>
        <v>568</v>
      </c>
      <c r="R9" s="19">
        <f t="shared" si="15"/>
        <v>284</v>
      </c>
      <c r="S9" s="20">
        <f t="shared" si="16"/>
        <v>28.4</v>
      </c>
      <c r="T9" s="20">
        <f t="shared" si="10"/>
        <v>78.099999999999994</v>
      </c>
      <c r="U9" s="20">
        <f t="shared" si="10"/>
        <v>14.2</v>
      </c>
      <c r="V9" s="20">
        <f t="shared" si="10"/>
        <v>0</v>
      </c>
      <c r="W9" s="20">
        <f t="shared" si="10"/>
        <v>0</v>
      </c>
      <c r="X9" s="21">
        <f t="shared" si="17"/>
        <v>653.19999999999993</v>
      </c>
      <c r="Y9" s="21">
        <f t="shared" si="11"/>
        <v>802.3</v>
      </c>
      <c r="Z9" s="21">
        <f t="shared" si="12"/>
        <v>610.6</v>
      </c>
      <c r="AA9" s="21">
        <f t="shared" si="13"/>
        <v>568</v>
      </c>
      <c r="AB9" s="21">
        <f t="shared" si="14"/>
        <v>284</v>
      </c>
      <c r="AC9" s="22"/>
      <c r="AD9" s="22">
        <f t="shared" si="18"/>
        <v>2918.1</v>
      </c>
    </row>
    <row r="10" spans="1:30" x14ac:dyDescent="0.35">
      <c r="A10" t="s">
        <v>30</v>
      </c>
      <c r="B10" t="s">
        <v>19</v>
      </c>
      <c r="C10" s="23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5"/>
        <v>15</v>
      </c>
      <c r="J10" s="6">
        <f t="shared" si="6"/>
        <v>20</v>
      </c>
      <c r="K10" s="6">
        <f t="shared" si="7"/>
        <v>5</v>
      </c>
      <c r="L10" s="6">
        <f t="shared" si="8"/>
        <v>0</v>
      </c>
      <c r="M10" s="6">
        <f t="shared" si="9"/>
        <v>9</v>
      </c>
      <c r="N10" s="19">
        <f t="shared" si="15"/>
        <v>990</v>
      </c>
      <c r="O10" s="19">
        <f t="shared" si="15"/>
        <v>1080</v>
      </c>
      <c r="P10" s="19">
        <f t="shared" si="15"/>
        <v>810</v>
      </c>
      <c r="Q10" s="19">
        <f t="shared" si="15"/>
        <v>720</v>
      </c>
      <c r="R10" s="19">
        <f t="shared" si="15"/>
        <v>882</v>
      </c>
      <c r="S10" s="20">
        <f t="shared" si="16"/>
        <v>135</v>
      </c>
      <c r="T10" s="20">
        <f t="shared" si="10"/>
        <v>180</v>
      </c>
      <c r="U10" s="20">
        <f t="shared" si="10"/>
        <v>45</v>
      </c>
      <c r="V10" s="20">
        <f t="shared" si="10"/>
        <v>0</v>
      </c>
      <c r="W10" s="20">
        <f t="shared" si="10"/>
        <v>81</v>
      </c>
      <c r="X10" s="21">
        <f t="shared" si="17"/>
        <v>1125</v>
      </c>
      <c r="Y10" s="21">
        <f t="shared" si="11"/>
        <v>1260</v>
      </c>
      <c r="Z10" s="21">
        <f t="shared" si="12"/>
        <v>855</v>
      </c>
      <c r="AA10" s="21">
        <f t="shared" si="13"/>
        <v>720</v>
      </c>
      <c r="AB10" s="21">
        <f t="shared" si="14"/>
        <v>963</v>
      </c>
      <c r="AC10" s="22"/>
      <c r="AD10" s="22">
        <f t="shared" si="18"/>
        <v>4923</v>
      </c>
    </row>
    <row r="11" spans="1:30" x14ac:dyDescent="0.35">
      <c r="A11" t="s">
        <v>31</v>
      </c>
      <c r="B11" t="s">
        <v>20</v>
      </c>
      <c r="C11" s="23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5"/>
        <v>0</v>
      </c>
      <c r="J11" s="6">
        <f t="shared" si="6"/>
        <v>0</v>
      </c>
      <c r="K11" s="6">
        <f t="shared" si="7"/>
        <v>14</v>
      </c>
      <c r="L11" s="6">
        <f t="shared" si="8"/>
        <v>0</v>
      </c>
      <c r="M11" s="6">
        <f t="shared" si="9"/>
        <v>0</v>
      </c>
      <c r="N11" s="19">
        <f t="shared" si="15"/>
        <v>577.5</v>
      </c>
      <c r="O11" s="19">
        <f t="shared" si="15"/>
        <v>385</v>
      </c>
      <c r="P11" s="19">
        <f t="shared" si="15"/>
        <v>945</v>
      </c>
      <c r="Q11" s="19">
        <f t="shared" si="15"/>
        <v>700</v>
      </c>
      <c r="R11" s="19">
        <f t="shared" si="15"/>
        <v>350</v>
      </c>
      <c r="S11" s="20">
        <f t="shared" si="16"/>
        <v>0</v>
      </c>
      <c r="T11" s="20">
        <f t="shared" si="10"/>
        <v>0</v>
      </c>
      <c r="U11" s="20">
        <f t="shared" si="10"/>
        <v>122.5</v>
      </c>
      <c r="V11" s="20">
        <f t="shared" si="10"/>
        <v>0</v>
      </c>
      <c r="W11" s="20">
        <f t="shared" si="10"/>
        <v>0</v>
      </c>
      <c r="X11" s="21">
        <f t="shared" si="17"/>
        <v>577.5</v>
      </c>
      <c r="Y11" s="21">
        <f t="shared" si="11"/>
        <v>385</v>
      </c>
      <c r="Z11" s="21">
        <f t="shared" si="12"/>
        <v>1067.5</v>
      </c>
      <c r="AA11" s="21">
        <f t="shared" si="13"/>
        <v>700</v>
      </c>
      <c r="AB11" s="21">
        <f t="shared" si="14"/>
        <v>350</v>
      </c>
      <c r="AC11" s="22"/>
      <c r="AD11" s="22">
        <f t="shared" si="18"/>
        <v>3080</v>
      </c>
    </row>
    <row r="12" spans="1:30" x14ac:dyDescent="0.35">
      <c r="A12" t="s">
        <v>32</v>
      </c>
      <c r="B12" t="s">
        <v>21</v>
      </c>
      <c r="C12" s="23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5"/>
        <v>0</v>
      </c>
      <c r="J12" s="6">
        <f t="shared" si="6"/>
        <v>0</v>
      </c>
      <c r="K12" s="6">
        <f t="shared" si="7"/>
        <v>2</v>
      </c>
      <c r="L12" s="6">
        <f t="shared" si="8"/>
        <v>0</v>
      </c>
      <c r="M12" s="6">
        <f t="shared" si="9"/>
        <v>0</v>
      </c>
      <c r="N12" s="19">
        <f t="shared" si="15"/>
        <v>426.29999999999995</v>
      </c>
      <c r="O12" s="19">
        <f t="shared" si="15"/>
        <v>588</v>
      </c>
      <c r="P12" s="19">
        <f t="shared" si="15"/>
        <v>617.4</v>
      </c>
      <c r="Q12" s="19">
        <f t="shared" si="15"/>
        <v>588</v>
      </c>
      <c r="R12" s="19">
        <f t="shared" si="15"/>
        <v>588</v>
      </c>
      <c r="S12" s="20">
        <f t="shared" si="16"/>
        <v>0</v>
      </c>
      <c r="T12" s="20">
        <f t="shared" si="10"/>
        <v>0</v>
      </c>
      <c r="U12" s="20">
        <f t="shared" si="10"/>
        <v>14.7</v>
      </c>
      <c r="V12" s="20">
        <f t="shared" si="10"/>
        <v>0</v>
      </c>
      <c r="W12" s="20">
        <f t="shared" si="10"/>
        <v>0</v>
      </c>
      <c r="X12" s="21">
        <f t="shared" si="17"/>
        <v>426.29999999999995</v>
      </c>
      <c r="Y12" s="21">
        <f t="shared" si="11"/>
        <v>588</v>
      </c>
      <c r="Z12" s="21">
        <f t="shared" si="12"/>
        <v>632.1</v>
      </c>
      <c r="AA12" s="21">
        <f t="shared" si="13"/>
        <v>588</v>
      </c>
      <c r="AB12" s="21">
        <f t="shared" si="14"/>
        <v>588</v>
      </c>
      <c r="AC12" s="22"/>
      <c r="AD12" s="22">
        <f t="shared" si="18"/>
        <v>2822.4</v>
      </c>
    </row>
    <row r="13" spans="1:30" x14ac:dyDescent="0.35">
      <c r="A13" t="s">
        <v>33</v>
      </c>
      <c r="B13" t="s">
        <v>22</v>
      </c>
      <c r="C13" s="23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5"/>
        <v>0</v>
      </c>
      <c r="J13" s="6">
        <f t="shared" si="6"/>
        <v>0</v>
      </c>
      <c r="K13" s="6">
        <f t="shared" si="7"/>
        <v>2</v>
      </c>
      <c r="L13" s="6">
        <f t="shared" si="8"/>
        <v>0</v>
      </c>
      <c r="M13" s="6">
        <f t="shared" si="9"/>
        <v>0</v>
      </c>
      <c r="N13" s="19">
        <f t="shared" si="15"/>
        <v>556</v>
      </c>
      <c r="O13" s="19">
        <f t="shared" si="15"/>
        <v>556</v>
      </c>
      <c r="P13" s="19">
        <f t="shared" si="15"/>
        <v>583.80000000000007</v>
      </c>
      <c r="Q13" s="19">
        <f t="shared" si="15"/>
        <v>556</v>
      </c>
      <c r="R13" s="19">
        <f t="shared" si="15"/>
        <v>556</v>
      </c>
      <c r="S13" s="20">
        <f t="shared" si="16"/>
        <v>0</v>
      </c>
      <c r="T13" s="20">
        <f t="shared" si="10"/>
        <v>0</v>
      </c>
      <c r="U13" s="20">
        <f t="shared" si="10"/>
        <v>13.9</v>
      </c>
      <c r="V13" s="20">
        <f t="shared" si="10"/>
        <v>0</v>
      </c>
      <c r="W13" s="20">
        <f t="shared" si="10"/>
        <v>0</v>
      </c>
      <c r="X13" s="21">
        <f t="shared" si="17"/>
        <v>556</v>
      </c>
      <c r="Y13" s="21">
        <f t="shared" si="11"/>
        <v>556</v>
      </c>
      <c r="Z13" s="21">
        <f t="shared" si="12"/>
        <v>597.70000000000005</v>
      </c>
      <c r="AA13" s="21">
        <f t="shared" si="13"/>
        <v>556</v>
      </c>
      <c r="AB13" s="21">
        <f t="shared" si="14"/>
        <v>556</v>
      </c>
      <c r="AC13" s="22"/>
      <c r="AD13" s="22">
        <f t="shared" si="18"/>
        <v>2821.7</v>
      </c>
    </row>
    <row r="14" spans="1:30" x14ac:dyDescent="0.35">
      <c r="A14" t="s">
        <v>34</v>
      </c>
      <c r="B14" t="s">
        <v>23</v>
      </c>
      <c r="C14" s="23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5"/>
        <v>0</v>
      </c>
      <c r="J14" s="6">
        <f t="shared" si="6"/>
        <v>0</v>
      </c>
      <c r="K14" s="6">
        <f t="shared" si="7"/>
        <v>2</v>
      </c>
      <c r="L14" s="6">
        <f t="shared" si="8"/>
        <v>0</v>
      </c>
      <c r="M14" s="6">
        <f t="shared" si="9"/>
        <v>0</v>
      </c>
      <c r="N14" s="19">
        <f t="shared" si="15"/>
        <v>448</v>
      </c>
      <c r="O14" s="19">
        <f t="shared" si="15"/>
        <v>448</v>
      </c>
      <c r="P14" s="19">
        <f t="shared" si="15"/>
        <v>470.4</v>
      </c>
      <c r="Q14" s="19">
        <f t="shared" si="15"/>
        <v>436.79999999999995</v>
      </c>
      <c r="R14" s="19">
        <f t="shared" si="15"/>
        <v>448</v>
      </c>
      <c r="S14" s="20">
        <f t="shared" si="16"/>
        <v>0</v>
      </c>
      <c r="T14" s="20">
        <f t="shared" si="10"/>
        <v>0</v>
      </c>
      <c r="U14" s="20">
        <f t="shared" si="10"/>
        <v>11.2</v>
      </c>
      <c r="V14" s="20">
        <f t="shared" si="10"/>
        <v>0</v>
      </c>
      <c r="W14" s="20">
        <f t="shared" si="10"/>
        <v>0</v>
      </c>
      <c r="X14" s="21">
        <f t="shared" si="17"/>
        <v>448</v>
      </c>
      <c r="Y14" s="21">
        <f t="shared" si="11"/>
        <v>448</v>
      </c>
      <c r="Z14" s="21">
        <f t="shared" si="12"/>
        <v>481.59999999999997</v>
      </c>
      <c r="AA14" s="21">
        <f t="shared" si="13"/>
        <v>436.79999999999995</v>
      </c>
      <c r="AB14" s="21">
        <f t="shared" si="14"/>
        <v>448</v>
      </c>
      <c r="AC14" s="22"/>
      <c r="AD14" s="22">
        <f t="shared" si="18"/>
        <v>2262.3999999999996</v>
      </c>
    </row>
    <row r="15" spans="1:30" x14ac:dyDescent="0.35">
      <c r="A15" t="s">
        <v>35</v>
      </c>
      <c r="B15" t="s">
        <v>24</v>
      </c>
      <c r="C15" s="23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5"/>
        <v>0</v>
      </c>
      <c r="J15" s="6">
        <f t="shared" si="6"/>
        <v>0</v>
      </c>
      <c r="K15" s="6">
        <f t="shared" si="7"/>
        <v>1</v>
      </c>
      <c r="L15" s="6">
        <f t="shared" si="8"/>
        <v>2</v>
      </c>
      <c r="M15" s="6">
        <f t="shared" si="9"/>
        <v>0</v>
      </c>
      <c r="N15" s="19">
        <f t="shared" si="15"/>
        <v>404</v>
      </c>
      <c r="O15" s="19">
        <f t="shared" si="15"/>
        <v>404</v>
      </c>
      <c r="P15" s="19">
        <f t="shared" si="15"/>
        <v>414.09999999999997</v>
      </c>
      <c r="Q15" s="19">
        <f t="shared" si="15"/>
        <v>424.2</v>
      </c>
      <c r="R15" s="19">
        <f t="shared" si="15"/>
        <v>404</v>
      </c>
      <c r="S15" s="20">
        <f t="shared" si="16"/>
        <v>0</v>
      </c>
      <c r="T15" s="20">
        <f t="shared" si="10"/>
        <v>0</v>
      </c>
      <c r="U15" s="20">
        <f t="shared" si="10"/>
        <v>5.05</v>
      </c>
      <c r="V15" s="20">
        <f t="shared" si="10"/>
        <v>10.1</v>
      </c>
      <c r="W15" s="20">
        <f t="shared" si="10"/>
        <v>0</v>
      </c>
      <c r="X15" s="21">
        <f t="shared" si="17"/>
        <v>404</v>
      </c>
      <c r="Y15" s="21">
        <f t="shared" si="11"/>
        <v>404</v>
      </c>
      <c r="Z15" s="21">
        <f t="shared" si="12"/>
        <v>419.15</v>
      </c>
      <c r="AA15" s="21">
        <f t="shared" si="13"/>
        <v>434.3</v>
      </c>
      <c r="AB15" s="21">
        <f t="shared" si="14"/>
        <v>404</v>
      </c>
      <c r="AC15" s="22"/>
      <c r="AD15" s="22">
        <f t="shared" si="18"/>
        <v>2065.4499999999998</v>
      </c>
    </row>
    <row r="16" spans="1:30" x14ac:dyDescent="0.35">
      <c r="A16" t="s">
        <v>36</v>
      </c>
      <c r="B16" t="s">
        <v>25</v>
      </c>
      <c r="C16" s="23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5"/>
        <v>2</v>
      </c>
      <c r="J16" s="6">
        <f t="shared" si="6"/>
        <v>2</v>
      </c>
      <c r="K16" s="6">
        <f t="shared" si="7"/>
        <v>0</v>
      </c>
      <c r="L16" s="6">
        <f t="shared" si="8"/>
        <v>2</v>
      </c>
      <c r="M16" s="6">
        <f t="shared" si="9"/>
        <v>0</v>
      </c>
      <c r="N16" s="19">
        <f t="shared" si="15"/>
        <v>378</v>
      </c>
      <c r="O16" s="19">
        <f t="shared" si="15"/>
        <v>378</v>
      </c>
      <c r="P16" s="19">
        <f t="shared" si="15"/>
        <v>351</v>
      </c>
      <c r="Q16" s="19">
        <f t="shared" si="15"/>
        <v>378</v>
      </c>
      <c r="R16" s="19">
        <f t="shared" si="15"/>
        <v>360</v>
      </c>
      <c r="S16" s="20">
        <f t="shared" si="16"/>
        <v>9</v>
      </c>
      <c r="T16" s="20">
        <f t="shared" si="10"/>
        <v>9</v>
      </c>
      <c r="U16" s="20">
        <f t="shared" si="10"/>
        <v>0</v>
      </c>
      <c r="V16" s="20">
        <f t="shared" si="10"/>
        <v>9</v>
      </c>
      <c r="W16" s="20">
        <f t="shared" si="10"/>
        <v>0</v>
      </c>
      <c r="X16" s="21">
        <f t="shared" si="17"/>
        <v>387</v>
      </c>
      <c r="Y16" s="21">
        <f t="shared" si="11"/>
        <v>387</v>
      </c>
      <c r="Z16" s="21">
        <f t="shared" si="12"/>
        <v>351</v>
      </c>
      <c r="AA16" s="21">
        <f t="shared" si="13"/>
        <v>387</v>
      </c>
      <c r="AB16" s="21">
        <f t="shared" si="14"/>
        <v>360</v>
      </c>
      <c r="AC16" s="22"/>
      <c r="AD16" s="22">
        <f t="shared" si="18"/>
        <v>1872</v>
      </c>
    </row>
    <row r="17" spans="1:30" x14ac:dyDescent="0.35">
      <c r="A17" t="s">
        <v>37</v>
      </c>
      <c r="B17" t="s">
        <v>26</v>
      </c>
      <c r="C17" s="23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5"/>
        <v>0</v>
      </c>
      <c r="J17" s="6">
        <f t="shared" si="6"/>
        <v>3</v>
      </c>
      <c r="K17" s="6">
        <f t="shared" si="7"/>
        <v>0</v>
      </c>
      <c r="L17" s="6">
        <f t="shared" si="8"/>
        <v>1</v>
      </c>
      <c r="M17" s="6">
        <f t="shared" si="9"/>
        <v>0</v>
      </c>
      <c r="N17" s="19">
        <f t="shared" si="15"/>
        <v>337.59999999999997</v>
      </c>
      <c r="O17" s="19">
        <f t="shared" si="15"/>
        <v>362.91999999999996</v>
      </c>
      <c r="P17" s="19">
        <f t="shared" si="15"/>
        <v>329.15999999999997</v>
      </c>
      <c r="Q17" s="19">
        <f t="shared" si="15"/>
        <v>346.03999999999996</v>
      </c>
      <c r="R17" s="19">
        <f t="shared" si="15"/>
        <v>337.59999999999997</v>
      </c>
      <c r="S17" s="20">
        <f t="shared" si="16"/>
        <v>0</v>
      </c>
      <c r="T17" s="20">
        <f t="shared" si="10"/>
        <v>12.66</v>
      </c>
      <c r="U17" s="20">
        <f t="shared" si="10"/>
        <v>0</v>
      </c>
      <c r="V17" s="20">
        <f t="shared" si="10"/>
        <v>4.22</v>
      </c>
      <c r="W17" s="20">
        <f t="shared" si="10"/>
        <v>0</v>
      </c>
      <c r="X17" s="21">
        <f t="shared" si="17"/>
        <v>337.59999999999997</v>
      </c>
      <c r="Y17" s="21">
        <f t="shared" si="11"/>
        <v>375.58</v>
      </c>
      <c r="Z17" s="21">
        <f t="shared" si="12"/>
        <v>329.15999999999997</v>
      </c>
      <c r="AA17" s="21">
        <f t="shared" si="13"/>
        <v>350.26</v>
      </c>
      <c r="AB17" s="21">
        <f t="shared" si="14"/>
        <v>337.59999999999997</v>
      </c>
      <c r="AC17" s="22"/>
      <c r="AD17" s="22">
        <f t="shared" si="18"/>
        <v>1730.1999999999998</v>
      </c>
    </row>
    <row r="18" spans="1:30" x14ac:dyDescent="0.35">
      <c r="A18" t="s">
        <v>38</v>
      </c>
      <c r="B18" t="s">
        <v>27</v>
      </c>
      <c r="C18" s="23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5"/>
        <v>0</v>
      </c>
      <c r="J18" s="6">
        <f t="shared" si="6"/>
        <v>2</v>
      </c>
      <c r="K18" s="6">
        <f t="shared" si="7"/>
        <v>0</v>
      </c>
      <c r="L18" s="6">
        <f t="shared" si="8"/>
        <v>0</v>
      </c>
      <c r="M18" s="6">
        <f t="shared" si="9"/>
        <v>0</v>
      </c>
      <c r="N18" s="19">
        <f t="shared" si="15"/>
        <v>568</v>
      </c>
      <c r="O18" s="19">
        <f t="shared" si="15"/>
        <v>596.4</v>
      </c>
      <c r="P18" s="19">
        <f t="shared" si="15"/>
        <v>553.79999999999995</v>
      </c>
      <c r="Q18" s="19">
        <f t="shared" si="15"/>
        <v>568</v>
      </c>
      <c r="R18" s="19">
        <f t="shared" si="15"/>
        <v>568</v>
      </c>
      <c r="S18" s="20">
        <f t="shared" si="16"/>
        <v>0</v>
      </c>
      <c r="T18" s="20">
        <f t="shared" si="10"/>
        <v>14.2</v>
      </c>
      <c r="U18" s="20">
        <f t="shared" si="10"/>
        <v>0</v>
      </c>
      <c r="V18" s="20">
        <f t="shared" si="10"/>
        <v>0</v>
      </c>
      <c r="W18" s="20">
        <f t="shared" si="10"/>
        <v>0</v>
      </c>
      <c r="X18" s="21">
        <f t="shared" si="17"/>
        <v>568</v>
      </c>
      <c r="Y18" s="21">
        <f t="shared" si="11"/>
        <v>610.6</v>
      </c>
      <c r="Z18" s="21">
        <f t="shared" si="12"/>
        <v>553.79999999999995</v>
      </c>
      <c r="AA18" s="21">
        <f t="shared" si="13"/>
        <v>568</v>
      </c>
      <c r="AB18" s="21">
        <f t="shared" si="14"/>
        <v>568</v>
      </c>
      <c r="AC18" s="22"/>
      <c r="AD18" s="22">
        <f t="shared" si="18"/>
        <v>2868.3999999999996</v>
      </c>
    </row>
    <row r="19" spans="1:30" x14ac:dyDescent="0.35">
      <c r="A19" t="s">
        <v>39</v>
      </c>
      <c r="B19" t="s">
        <v>49</v>
      </c>
      <c r="C19" s="23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5"/>
        <v>1</v>
      </c>
      <c r="J19" s="6">
        <f t="shared" si="6"/>
        <v>2</v>
      </c>
      <c r="K19" s="6">
        <f t="shared" si="7"/>
        <v>0</v>
      </c>
      <c r="L19" s="6">
        <f t="shared" si="8"/>
        <v>0</v>
      </c>
      <c r="M19" s="6">
        <f t="shared" si="9"/>
        <v>0</v>
      </c>
      <c r="N19" s="19">
        <f t="shared" si="15"/>
        <v>1845</v>
      </c>
      <c r="O19" s="19">
        <f t="shared" si="15"/>
        <v>1890</v>
      </c>
      <c r="P19" s="19">
        <f t="shared" si="15"/>
        <v>1800</v>
      </c>
      <c r="Q19" s="19">
        <f t="shared" si="15"/>
        <v>1260</v>
      </c>
      <c r="R19" s="19">
        <f t="shared" si="15"/>
        <v>1800</v>
      </c>
      <c r="S19" s="20">
        <f t="shared" si="16"/>
        <v>22.5</v>
      </c>
      <c r="T19" s="20">
        <f t="shared" si="10"/>
        <v>45</v>
      </c>
      <c r="U19" s="20">
        <f t="shared" si="10"/>
        <v>0</v>
      </c>
      <c r="V19" s="20">
        <f t="shared" si="10"/>
        <v>0</v>
      </c>
      <c r="W19" s="20">
        <f t="shared" si="10"/>
        <v>0</v>
      </c>
      <c r="X19" s="21">
        <f t="shared" si="17"/>
        <v>1867.5</v>
      </c>
      <c r="Y19" s="21">
        <f t="shared" si="11"/>
        <v>1935</v>
      </c>
      <c r="Z19" s="21">
        <f t="shared" si="12"/>
        <v>1800</v>
      </c>
      <c r="AA19" s="21">
        <f t="shared" si="13"/>
        <v>1260</v>
      </c>
      <c r="AB19" s="21">
        <f t="shared" si="14"/>
        <v>1800</v>
      </c>
      <c r="AC19" s="22"/>
      <c r="AD19" s="22">
        <f t="shared" si="18"/>
        <v>8662.5</v>
      </c>
    </row>
    <row r="20" spans="1:30" x14ac:dyDescent="0.35">
      <c r="A20" t="s">
        <v>40</v>
      </c>
      <c r="B20" t="s">
        <v>29</v>
      </c>
      <c r="C20" s="23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 t="shared" si="5"/>
        <v>0</v>
      </c>
      <c r="J20" s="6">
        <f t="shared" si="6"/>
        <v>40</v>
      </c>
      <c r="K20" s="6">
        <f t="shared" si="7"/>
        <v>0</v>
      </c>
      <c r="L20" s="6">
        <f t="shared" si="8"/>
        <v>0</v>
      </c>
      <c r="M20" s="6">
        <f t="shared" si="9"/>
        <v>0</v>
      </c>
      <c r="N20" s="19">
        <f t="shared" si="15"/>
        <v>1170</v>
      </c>
      <c r="O20" s="19">
        <f t="shared" si="15"/>
        <v>2400</v>
      </c>
      <c r="P20" s="19">
        <f t="shared" si="15"/>
        <v>1200</v>
      </c>
      <c r="Q20" s="19">
        <f t="shared" si="15"/>
        <v>600</v>
      </c>
      <c r="R20" s="19">
        <f t="shared" si="15"/>
        <v>1200</v>
      </c>
      <c r="S20" s="20">
        <f t="shared" si="16"/>
        <v>0</v>
      </c>
      <c r="T20" s="20">
        <f t="shared" ref="T20" si="19">0.5*$C20*J20</f>
        <v>600</v>
      </c>
      <c r="U20" s="20">
        <f t="shared" ref="U20" si="20">0.5*$C20*K20</f>
        <v>0</v>
      </c>
      <c r="V20" s="20">
        <f t="shared" ref="V20" si="21">0.5*$C20*L20</f>
        <v>0</v>
      </c>
      <c r="W20" s="20">
        <f t="shared" ref="W20" si="22">0.5*$C20*M20</f>
        <v>0</v>
      </c>
      <c r="X20" s="21">
        <f t="shared" si="17"/>
        <v>1170</v>
      </c>
      <c r="Y20" s="21">
        <f t="shared" si="11"/>
        <v>3000</v>
      </c>
      <c r="Z20" s="21">
        <f t="shared" si="12"/>
        <v>1200</v>
      </c>
      <c r="AA20" s="21">
        <f t="shared" si="13"/>
        <v>600</v>
      </c>
      <c r="AB20" s="21">
        <f t="shared" si="14"/>
        <v>1200</v>
      </c>
      <c r="AC20" s="22"/>
      <c r="AD20" s="22">
        <f t="shared" si="18"/>
        <v>7170</v>
      </c>
    </row>
    <row r="21" spans="1:30" x14ac:dyDescent="0.35">
      <c r="C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x14ac:dyDescent="0.35">
      <c r="A22" t="s">
        <v>41</v>
      </c>
      <c r="C22" s="22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23">
        <f>MAX(N4:N20)</f>
        <v>1845</v>
      </c>
      <c r="O22" s="23">
        <f t="shared" ref="O22:AB22" si="23">MAX(O4:O20)</f>
        <v>2400</v>
      </c>
      <c r="P22" s="23">
        <f t="shared" si="23"/>
        <v>1800</v>
      </c>
      <c r="Q22" s="23">
        <f t="shared" si="23"/>
        <v>1260</v>
      </c>
      <c r="R22" s="23">
        <f t="shared" si="23"/>
        <v>1800</v>
      </c>
      <c r="S22" s="23">
        <f t="shared" si="23"/>
        <v>135</v>
      </c>
      <c r="T22" s="23">
        <f t="shared" si="23"/>
        <v>600</v>
      </c>
      <c r="U22" s="23">
        <f t="shared" si="23"/>
        <v>122.5</v>
      </c>
      <c r="V22" s="23">
        <f t="shared" si="23"/>
        <v>10.1</v>
      </c>
      <c r="W22" s="23">
        <f t="shared" si="23"/>
        <v>81</v>
      </c>
      <c r="X22" s="23">
        <f t="shared" si="23"/>
        <v>1867.5</v>
      </c>
      <c r="Y22" s="23">
        <f t="shared" si="23"/>
        <v>3000</v>
      </c>
      <c r="Z22" s="23">
        <f t="shared" si="23"/>
        <v>1800</v>
      </c>
      <c r="AA22" s="23">
        <f t="shared" si="23"/>
        <v>1260</v>
      </c>
      <c r="AB22" s="23">
        <f t="shared" si="23"/>
        <v>1800</v>
      </c>
      <c r="AC22" s="22"/>
      <c r="AD22" s="23">
        <f t="shared" ref="AD22" si="24">MAX(AD4:AD20)</f>
        <v>8662.5</v>
      </c>
    </row>
    <row r="23" spans="1:30" x14ac:dyDescent="0.35">
      <c r="A23" t="s">
        <v>42</v>
      </c>
      <c r="C23" s="22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23">
        <f>MIN(N4:N20)</f>
        <v>269.10000000000002</v>
      </c>
      <c r="O23" s="23">
        <f t="shared" ref="O23:AB23" si="25">MIN(O4:O20)</f>
        <v>358.8</v>
      </c>
      <c r="P23" s="23">
        <f t="shared" si="25"/>
        <v>289.8</v>
      </c>
      <c r="Q23" s="23">
        <f t="shared" si="25"/>
        <v>276</v>
      </c>
      <c r="R23" s="23">
        <f t="shared" si="25"/>
        <v>276</v>
      </c>
      <c r="S23" s="23">
        <f t="shared" si="25"/>
        <v>0</v>
      </c>
      <c r="T23" s="23">
        <f t="shared" si="25"/>
        <v>0</v>
      </c>
      <c r="U23" s="23">
        <f t="shared" si="25"/>
        <v>0</v>
      </c>
      <c r="V23" s="23">
        <f t="shared" si="25"/>
        <v>0</v>
      </c>
      <c r="W23" s="23">
        <f t="shared" si="25"/>
        <v>0</v>
      </c>
      <c r="X23" s="23">
        <f t="shared" si="25"/>
        <v>269.10000000000002</v>
      </c>
      <c r="Y23" s="23">
        <f t="shared" si="25"/>
        <v>375.58</v>
      </c>
      <c r="Z23" s="23">
        <f t="shared" si="25"/>
        <v>296.7</v>
      </c>
      <c r="AA23" s="23">
        <f t="shared" si="25"/>
        <v>276</v>
      </c>
      <c r="AB23" s="23">
        <f t="shared" si="25"/>
        <v>276</v>
      </c>
      <c r="AC23" s="22"/>
      <c r="AD23" s="23">
        <f t="shared" ref="AD23" si="26">MIN(AD4:AD20)</f>
        <v>1518</v>
      </c>
    </row>
    <row r="24" spans="1:30" x14ac:dyDescent="0.35">
      <c r="A24" t="s">
        <v>43</v>
      </c>
      <c r="C24" s="22">
        <f>AVERAGE(C4:C20)</f>
        <v>16.425882352941176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23">
        <f>AVERAGE(N4:N20)</f>
        <v>675.48235294117649</v>
      </c>
      <c r="O24" s="23">
        <f t="shared" ref="O24:AB24" si="27">AVERAGE(O4:O20)</f>
        <v>767.53647058823537</v>
      </c>
      <c r="P24" s="23">
        <f t="shared" si="27"/>
        <v>680.88000000000011</v>
      </c>
      <c r="Q24" s="23">
        <f t="shared" si="27"/>
        <v>545.47294117647061</v>
      </c>
      <c r="R24" s="23">
        <f t="shared" si="27"/>
        <v>608.80588235294124</v>
      </c>
      <c r="S24" s="23">
        <f t="shared" si="27"/>
        <v>18.66764705882353</v>
      </c>
      <c r="T24" s="23">
        <f t="shared" si="27"/>
        <v>64.515294117647059</v>
      </c>
      <c r="U24" s="23">
        <f t="shared" si="27"/>
        <v>17.664705882352941</v>
      </c>
      <c r="V24" s="23">
        <f t="shared" si="27"/>
        <v>1.371764705882353</v>
      </c>
      <c r="W24" s="23">
        <f t="shared" si="27"/>
        <v>8.7470588235294109</v>
      </c>
      <c r="X24" s="23">
        <f t="shared" si="27"/>
        <v>694.15</v>
      </c>
      <c r="Y24" s="23">
        <f t="shared" si="27"/>
        <v>832.05176470588242</v>
      </c>
      <c r="Z24" s="23">
        <f t="shared" si="27"/>
        <v>698.5447058823529</v>
      </c>
      <c r="AA24" s="23">
        <f t="shared" si="27"/>
        <v>546.84470588235297</v>
      </c>
      <c r="AB24" s="23">
        <f t="shared" si="27"/>
        <v>617.55294117647065</v>
      </c>
      <c r="AC24" s="22"/>
      <c r="AD24" s="23">
        <f t="shared" ref="AD24" si="28">AVERAGE(AD4:AD20)</f>
        <v>3389.1441176470585</v>
      </c>
    </row>
    <row r="25" spans="1:30" x14ac:dyDescent="0.35">
      <c r="A25" t="s">
        <v>44</v>
      </c>
      <c r="D25">
        <f>SUM(D4:D20)</f>
        <v>695</v>
      </c>
      <c r="N25" s="23">
        <f>SUM(N4:N20)</f>
        <v>11483.2</v>
      </c>
      <c r="O25" s="23">
        <f t="shared" ref="O25:AB25" si="29">SUM(O4:O20)</f>
        <v>13048.12</v>
      </c>
      <c r="P25" s="23">
        <f t="shared" si="29"/>
        <v>11574.960000000001</v>
      </c>
      <c r="Q25" s="23">
        <f t="shared" si="29"/>
        <v>9273.0400000000009</v>
      </c>
      <c r="R25" s="23">
        <f t="shared" si="29"/>
        <v>10349.700000000001</v>
      </c>
      <c r="S25" s="23">
        <f t="shared" si="29"/>
        <v>317.35000000000002</v>
      </c>
      <c r="T25" s="23">
        <f t="shared" si="29"/>
        <v>1096.76</v>
      </c>
      <c r="U25" s="23">
        <f t="shared" si="29"/>
        <v>300.3</v>
      </c>
      <c r="V25" s="23">
        <f t="shared" si="29"/>
        <v>23.32</v>
      </c>
      <c r="W25" s="23">
        <f t="shared" si="29"/>
        <v>148.69999999999999</v>
      </c>
      <c r="X25" s="23">
        <f t="shared" si="29"/>
        <v>11800.55</v>
      </c>
      <c r="Y25" s="23">
        <f t="shared" si="29"/>
        <v>14144.880000000001</v>
      </c>
      <c r="Z25" s="23">
        <f t="shared" si="29"/>
        <v>11875.26</v>
      </c>
      <c r="AA25" s="23">
        <f t="shared" si="29"/>
        <v>9296.36</v>
      </c>
      <c r="AB25" s="23">
        <f t="shared" si="29"/>
        <v>10498.400000000001</v>
      </c>
      <c r="AC25" s="22"/>
      <c r="AD25" s="23">
        <f t="shared" ref="AD25" si="30">SUM(AD4:AD20)</f>
        <v>57615.45</v>
      </c>
    </row>
    <row r="26" spans="1:30" x14ac:dyDescent="0.35"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</sheetData>
  <pageMargins left="0.7" right="0.7" top="0.75" bottom="0.75" header="0.3" footer="0.3"/>
  <pageSetup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A860-9722-4657-AB20-80C1A5C169AE}">
  <dimension ref="A1:M24"/>
  <sheetViews>
    <sheetView zoomScale="58" zoomScaleNormal="70" workbookViewId="0">
      <selection activeCell="W24" sqref="W24"/>
    </sheetView>
  </sheetViews>
  <sheetFormatPr defaultRowHeight="14.5" x14ac:dyDescent="0.35"/>
  <cols>
    <col min="1" max="1" width="16" customWidth="1"/>
    <col min="2" max="2" width="13.08984375" customWidth="1"/>
    <col min="3" max="3" width="6.36328125" customWidth="1"/>
    <col min="4" max="4" width="6.81640625" customWidth="1"/>
    <col min="5" max="5" width="7.6328125" customWidth="1"/>
    <col min="6" max="6" width="5.1796875" customWidth="1"/>
  </cols>
  <sheetData>
    <row r="1" spans="1:13" ht="123.5" x14ac:dyDescent="0.35">
      <c r="A1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H1" s="10" t="s">
        <v>51</v>
      </c>
      <c r="I1" s="10" t="s">
        <v>52</v>
      </c>
      <c r="J1" s="10" t="s">
        <v>53</v>
      </c>
      <c r="K1" s="10" t="s">
        <v>54</v>
      </c>
      <c r="M1" s="10" t="s">
        <v>56</v>
      </c>
    </row>
    <row r="2" spans="1:13" x14ac:dyDescent="0.35">
      <c r="B2" t="s">
        <v>55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7</v>
      </c>
      <c r="B4" t="s">
        <v>8</v>
      </c>
      <c r="C4">
        <v>10</v>
      </c>
      <c r="D4">
        <v>19</v>
      </c>
      <c r="E4">
        <v>93</v>
      </c>
      <c r="F4">
        <v>1</v>
      </c>
      <c r="H4" s="11">
        <f>C4/C$2</f>
        <v>1</v>
      </c>
      <c r="I4" s="11">
        <f t="shared" ref="I4:K19" si="0">D4/D$2</f>
        <v>0.95</v>
      </c>
      <c r="J4" s="11">
        <f t="shared" si="0"/>
        <v>0.93</v>
      </c>
      <c r="K4" s="11">
        <f t="shared" si="0"/>
        <v>1</v>
      </c>
      <c r="M4" s="11" t="b">
        <f>OR(H4&lt;0.5,I4&lt;0.5,J4&lt;0.5,K4&lt;0.5)</f>
        <v>0</v>
      </c>
    </row>
    <row r="5" spans="1:13" x14ac:dyDescent="0.35">
      <c r="A5" t="s">
        <v>9</v>
      </c>
      <c r="B5" t="s">
        <v>11</v>
      </c>
      <c r="C5">
        <v>9</v>
      </c>
      <c r="D5">
        <v>20</v>
      </c>
      <c r="E5">
        <v>100</v>
      </c>
      <c r="F5">
        <v>1</v>
      </c>
      <c r="H5" s="11">
        <f t="shared" ref="H5:H20" si="1">C5/C$2</f>
        <v>0.9</v>
      </c>
      <c r="I5" s="11">
        <f t="shared" si="0"/>
        <v>1</v>
      </c>
      <c r="J5" s="11">
        <f t="shared" si="0"/>
        <v>1</v>
      </c>
      <c r="K5" s="11">
        <f t="shared" si="0"/>
        <v>1</v>
      </c>
      <c r="M5" s="11" t="b">
        <f t="shared" ref="M5:M20" si="2">OR(H5&lt;0.5,I5&lt;0.5,J5&lt;0.5,K5&lt;0.5)</f>
        <v>0</v>
      </c>
    </row>
    <row r="6" spans="1:13" x14ac:dyDescent="0.35">
      <c r="A6" t="s">
        <v>10</v>
      </c>
      <c r="B6" t="s">
        <v>12</v>
      </c>
      <c r="C6">
        <v>8</v>
      </c>
      <c r="D6">
        <v>17</v>
      </c>
      <c r="E6">
        <v>82</v>
      </c>
      <c r="F6">
        <v>1</v>
      </c>
      <c r="H6" s="11">
        <f t="shared" si="1"/>
        <v>0.8</v>
      </c>
      <c r="I6" s="11">
        <f t="shared" si="0"/>
        <v>0.85</v>
      </c>
      <c r="J6" s="11">
        <f t="shared" si="0"/>
        <v>0.82</v>
      </c>
      <c r="K6" s="11">
        <f t="shared" si="0"/>
        <v>1</v>
      </c>
      <c r="M6" s="11" t="b">
        <f t="shared" si="2"/>
        <v>0</v>
      </c>
    </row>
    <row r="7" spans="1:13" x14ac:dyDescent="0.35">
      <c r="A7" t="s">
        <v>13</v>
      </c>
      <c r="B7" t="s">
        <v>14</v>
      </c>
      <c r="C7">
        <v>9</v>
      </c>
      <c r="D7">
        <v>10</v>
      </c>
      <c r="E7">
        <v>73</v>
      </c>
      <c r="F7">
        <v>1</v>
      </c>
      <c r="H7" s="11">
        <f t="shared" si="1"/>
        <v>0.9</v>
      </c>
      <c r="I7" s="11">
        <f t="shared" si="0"/>
        <v>0.5</v>
      </c>
      <c r="J7" s="11">
        <f t="shared" si="0"/>
        <v>0.73</v>
      </c>
      <c r="K7" s="11">
        <f t="shared" si="0"/>
        <v>1</v>
      </c>
      <c r="M7" s="11" t="b">
        <f t="shared" si="2"/>
        <v>0</v>
      </c>
    </row>
    <row r="8" spans="1:13" x14ac:dyDescent="0.35">
      <c r="A8" t="s">
        <v>15</v>
      </c>
      <c r="B8" t="s">
        <v>16</v>
      </c>
      <c r="C8">
        <v>10</v>
      </c>
      <c r="D8">
        <v>20</v>
      </c>
      <c r="E8">
        <v>59</v>
      </c>
      <c r="F8">
        <v>1</v>
      </c>
      <c r="H8" s="11">
        <f t="shared" si="1"/>
        <v>1</v>
      </c>
      <c r="I8" s="11">
        <f t="shared" si="0"/>
        <v>1</v>
      </c>
      <c r="J8" s="11">
        <f t="shared" si="0"/>
        <v>0.59</v>
      </c>
      <c r="K8" s="11">
        <f t="shared" si="0"/>
        <v>1</v>
      </c>
      <c r="M8" s="11" t="b">
        <f t="shared" si="2"/>
        <v>0</v>
      </c>
    </row>
    <row r="9" spans="1:13" x14ac:dyDescent="0.35">
      <c r="A9" t="s">
        <v>17</v>
      </c>
      <c r="B9" t="s">
        <v>18</v>
      </c>
      <c r="C9">
        <v>9</v>
      </c>
      <c r="D9">
        <v>17</v>
      </c>
      <c r="E9">
        <v>100</v>
      </c>
      <c r="F9">
        <v>1</v>
      </c>
      <c r="H9" s="11">
        <f t="shared" si="1"/>
        <v>0.9</v>
      </c>
      <c r="I9" s="11">
        <f t="shared" si="0"/>
        <v>0.85</v>
      </c>
      <c r="J9" s="11">
        <f t="shared" si="0"/>
        <v>1</v>
      </c>
      <c r="K9" s="11">
        <f t="shared" si="0"/>
        <v>1</v>
      </c>
      <c r="M9" s="11" t="b">
        <f t="shared" si="2"/>
        <v>0</v>
      </c>
    </row>
    <row r="10" spans="1:13" x14ac:dyDescent="0.35">
      <c r="A10" t="s">
        <v>30</v>
      </c>
      <c r="B10" t="s">
        <v>19</v>
      </c>
      <c r="C10">
        <v>8</v>
      </c>
      <c r="D10">
        <v>20</v>
      </c>
      <c r="E10">
        <v>100</v>
      </c>
      <c r="F10">
        <v>0</v>
      </c>
      <c r="H10" s="11">
        <f t="shared" si="1"/>
        <v>0.8</v>
      </c>
      <c r="I10" s="11">
        <f t="shared" si="0"/>
        <v>1</v>
      </c>
      <c r="J10" s="11">
        <f t="shared" si="0"/>
        <v>1</v>
      </c>
      <c r="K10" s="11">
        <f t="shared" si="0"/>
        <v>0</v>
      </c>
      <c r="M10" s="11" t="b">
        <f t="shared" si="2"/>
        <v>1</v>
      </c>
    </row>
    <row r="11" spans="1:13" x14ac:dyDescent="0.35">
      <c r="A11" t="s">
        <v>31</v>
      </c>
      <c r="B11" t="s">
        <v>20</v>
      </c>
      <c r="C11">
        <v>5</v>
      </c>
      <c r="D11">
        <v>6</v>
      </c>
      <c r="E11">
        <v>100</v>
      </c>
      <c r="F11">
        <v>1</v>
      </c>
      <c r="H11" s="11">
        <f t="shared" si="1"/>
        <v>0.5</v>
      </c>
      <c r="I11" s="11">
        <f t="shared" si="0"/>
        <v>0.3</v>
      </c>
      <c r="J11" s="11">
        <f t="shared" si="0"/>
        <v>1</v>
      </c>
      <c r="K11" s="11">
        <f t="shared" si="0"/>
        <v>1</v>
      </c>
      <c r="M11" s="11" t="b">
        <f t="shared" si="2"/>
        <v>1</v>
      </c>
    </row>
    <row r="12" spans="1:13" x14ac:dyDescent="0.35">
      <c r="A12" t="s">
        <v>32</v>
      </c>
      <c r="B12" t="s">
        <v>21</v>
      </c>
      <c r="C12">
        <v>10</v>
      </c>
      <c r="D12">
        <v>20</v>
      </c>
      <c r="E12">
        <v>67</v>
      </c>
      <c r="F12">
        <v>1</v>
      </c>
      <c r="H12" s="11">
        <f t="shared" si="1"/>
        <v>1</v>
      </c>
      <c r="I12" s="11">
        <f t="shared" si="0"/>
        <v>1</v>
      </c>
      <c r="J12" s="11">
        <f t="shared" si="0"/>
        <v>0.67</v>
      </c>
      <c r="K12" s="11">
        <f t="shared" si="0"/>
        <v>1</v>
      </c>
      <c r="M12" s="11" t="b">
        <f t="shared" si="2"/>
        <v>0</v>
      </c>
    </row>
    <row r="13" spans="1:13" x14ac:dyDescent="0.35">
      <c r="A13" t="s">
        <v>33</v>
      </c>
      <c r="B13" t="s">
        <v>22</v>
      </c>
      <c r="C13">
        <v>9</v>
      </c>
      <c r="D13">
        <v>20</v>
      </c>
      <c r="E13">
        <v>70</v>
      </c>
      <c r="F13">
        <v>1</v>
      </c>
      <c r="H13" s="11">
        <f t="shared" si="1"/>
        <v>0.9</v>
      </c>
      <c r="I13" s="11">
        <f t="shared" si="0"/>
        <v>1</v>
      </c>
      <c r="J13" s="11">
        <f t="shared" si="0"/>
        <v>0.7</v>
      </c>
      <c r="K13" s="11">
        <f t="shared" si="0"/>
        <v>1</v>
      </c>
      <c r="M13" s="11" t="b">
        <f t="shared" si="2"/>
        <v>0</v>
      </c>
    </row>
    <row r="14" spans="1:13" x14ac:dyDescent="0.35">
      <c r="A14" t="s">
        <v>34</v>
      </c>
      <c r="B14" t="s">
        <v>23</v>
      </c>
      <c r="C14">
        <v>10</v>
      </c>
      <c r="D14">
        <v>19</v>
      </c>
      <c r="E14">
        <v>80</v>
      </c>
      <c r="F14">
        <v>1</v>
      </c>
      <c r="H14" s="11">
        <f t="shared" si="1"/>
        <v>1</v>
      </c>
      <c r="I14" s="11">
        <f t="shared" si="0"/>
        <v>0.95</v>
      </c>
      <c r="J14" s="11">
        <f t="shared" si="0"/>
        <v>0.8</v>
      </c>
      <c r="K14" s="11">
        <f t="shared" si="0"/>
        <v>1</v>
      </c>
      <c r="M14" s="11" t="b">
        <f t="shared" si="2"/>
        <v>0</v>
      </c>
    </row>
    <row r="15" spans="1:13" x14ac:dyDescent="0.35">
      <c r="A15" t="s">
        <v>35</v>
      </c>
      <c r="B15" t="s">
        <v>24</v>
      </c>
      <c r="C15">
        <v>8</v>
      </c>
      <c r="D15">
        <v>17</v>
      </c>
      <c r="E15">
        <v>90</v>
      </c>
      <c r="F15">
        <v>1</v>
      </c>
      <c r="H15" s="11">
        <f t="shared" si="1"/>
        <v>0.8</v>
      </c>
      <c r="I15" s="11">
        <f t="shared" si="0"/>
        <v>0.85</v>
      </c>
      <c r="J15" s="11">
        <f t="shared" si="0"/>
        <v>0.9</v>
      </c>
      <c r="K15" s="11">
        <f t="shared" si="0"/>
        <v>1</v>
      </c>
      <c r="M15" s="11" t="b">
        <f t="shared" si="2"/>
        <v>0</v>
      </c>
    </row>
    <row r="16" spans="1:13" x14ac:dyDescent="0.35">
      <c r="A16" t="s">
        <v>36</v>
      </c>
      <c r="B16" t="s">
        <v>25</v>
      </c>
      <c r="C16">
        <v>9</v>
      </c>
      <c r="D16">
        <v>19</v>
      </c>
      <c r="E16">
        <v>45</v>
      </c>
      <c r="F16">
        <v>0</v>
      </c>
      <c r="H16" s="11">
        <f t="shared" si="1"/>
        <v>0.9</v>
      </c>
      <c r="I16" s="11">
        <f t="shared" si="0"/>
        <v>0.95</v>
      </c>
      <c r="J16" s="11">
        <f t="shared" si="0"/>
        <v>0.45</v>
      </c>
      <c r="K16" s="11">
        <f t="shared" si="0"/>
        <v>0</v>
      </c>
      <c r="M16" s="11" t="b">
        <f t="shared" si="2"/>
        <v>1</v>
      </c>
    </row>
    <row r="17" spans="1:13" x14ac:dyDescent="0.35">
      <c r="A17" t="s">
        <v>37</v>
      </c>
      <c r="B17" t="s">
        <v>26</v>
      </c>
      <c r="C17">
        <v>7</v>
      </c>
      <c r="D17">
        <v>20</v>
      </c>
      <c r="E17">
        <v>90</v>
      </c>
      <c r="F17">
        <v>1</v>
      </c>
      <c r="H17" s="11">
        <f t="shared" si="1"/>
        <v>0.7</v>
      </c>
      <c r="I17" s="11">
        <f t="shared" si="0"/>
        <v>1</v>
      </c>
      <c r="J17" s="11">
        <f t="shared" si="0"/>
        <v>0.9</v>
      </c>
      <c r="K17" s="11">
        <f t="shared" si="0"/>
        <v>1</v>
      </c>
      <c r="M17" s="11" t="b">
        <f t="shared" si="2"/>
        <v>0</v>
      </c>
    </row>
    <row r="18" spans="1:13" x14ac:dyDescent="0.35">
      <c r="A18" t="s">
        <v>38</v>
      </c>
      <c r="B18" t="s">
        <v>27</v>
      </c>
      <c r="C18">
        <v>10</v>
      </c>
      <c r="D18">
        <v>10</v>
      </c>
      <c r="E18">
        <v>80</v>
      </c>
      <c r="F18">
        <v>1</v>
      </c>
      <c r="H18" s="11">
        <f t="shared" si="1"/>
        <v>1</v>
      </c>
      <c r="I18" s="11">
        <f t="shared" si="0"/>
        <v>0.5</v>
      </c>
      <c r="J18" s="11">
        <f t="shared" si="0"/>
        <v>0.8</v>
      </c>
      <c r="K18" s="11">
        <f t="shared" si="0"/>
        <v>1</v>
      </c>
      <c r="M18" s="11" t="b">
        <f t="shared" si="2"/>
        <v>0</v>
      </c>
    </row>
    <row r="19" spans="1:13" x14ac:dyDescent="0.35">
      <c r="A19" t="s">
        <v>39</v>
      </c>
      <c r="B19" t="s">
        <v>49</v>
      </c>
      <c r="C19">
        <v>11</v>
      </c>
      <c r="D19">
        <v>20</v>
      </c>
      <c r="E19">
        <v>69</v>
      </c>
      <c r="F19">
        <v>1</v>
      </c>
      <c r="H19" s="11">
        <f t="shared" si="1"/>
        <v>1.1000000000000001</v>
      </c>
      <c r="I19" s="11">
        <f t="shared" si="0"/>
        <v>1</v>
      </c>
      <c r="J19" s="11">
        <f t="shared" si="0"/>
        <v>0.69</v>
      </c>
      <c r="K19" s="11">
        <f t="shared" si="0"/>
        <v>1</v>
      </c>
      <c r="M19" s="11" t="b">
        <f t="shared" si="2"/>
        <v>0</v>
      </c>
    </row>
    <row r="20" spans="1:13" x14ac:dyDescent="0.35">
      <c r="A20" t="s">
        <v>40</v>
      </c>
      <c r="B20" t="s">
        <v>29</v>
      </c>
      <c r="C20">
        <v>10</v>
      </c>
      <c r="D20">
        <v>14</v>
      </c>
      <c r="E20">
        <v>90</v>
      </c>
      <c r="F20">
        <v>1</v>
      </c>
      <c r="H20" s="11">
        <f t="shared" si="1"/>
        <v>1</v>
      </c>
      <c r="I20" s="11">
        <f t="shared" ref="I20" si="3">D20/D$2</f>
        <v>0.7</v>
      </c>
      <c r="J20" s="11">
        <f t="shared" ref="J20" si="4">E20/E$2</f>
        <v>0.9</v>
      </c>
      <c r="K20" s="11">
        <f t="shared" ref="K20" si="5">F20/F$2</f>
        <v>1</v>
      </c>
      <c r="M20" s="11" t="b">
        <f t="shared" si="2"/>
        <v>0</v>
      </c>
    </row>
    <row r="22" spans="1:13" x14ac:dyDescent="0.35">
      <c r="A22" t="s">
        <v>41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1">
        <f>MAX(H4:H20)</f>
        <v>1.1000000000000001</v>
      </c>
      <c r="I22" s="11">
        <f t="shared" ref="I22:K22" si="7">MAX(I4:I20)</f>
        <v>1</v>
      </c>
      <c r="J22" s="11">
        <f t="shared" si="7"/>
        <v>1</v>
      </c>
      <c r="K22" s="11">
        <f t="shared" si="7"/>
        <v>1</v>
      </c>
    </row>
    <row r="23" spans="1:13" x14ac:dyDescent="0.35">
      <c r="A23" t="s">
        <v>42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1">
        <f>MIN(H4:H20)</f>
        <v>0.5</v>
      </c>
      <c r="I23" s="11">
        <f t="shared" ref="I23:K23" si="9">MIN(I4:I20)</f>
        <v>0.3</v>
      </c>
      <c r="J23" s="11">
        <f t="shared" si="9"/>
        <v>0.45</v>
      </c>
      <c r="K23" s="11">
        <f t="shared" si="9"/>
        <v>0</v>
      </c>
    </row>
    <row r="24" spans="1:13" x14ac:dyDescent="0.35">
      <c r="A24" t="s">
        <v>43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11">
        <f>AVERAGE(H4:H20)</f>
        <v>0.89411764705882346</v>
      </c>
      <c r="I24" s="11">
        <f t="shared" ref="I24:K24" si="11">AVERAGE(I4:I20)</f>
        <v>0.84705882352941153</v>
      </c>
      <c r="J24" s="11">
        <f t="shared" si="11"/>
        <v>0.81647058823529417</v>
      </c>
      <c r="K24" s="11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5CD6-0B19-4276-8C0B-49865ED01BEC}">
  <dimension ref="A1:L9"/>
  <sheetViews>
    <sheetView topLeftCell="F1" workbookViewId="0">
      <selection activeCell="C2" sqref="C2"/>
    </sheetView>
  </sheetViews>
  <sheetFormatPr defaultRowHeight="14.5" x14ac:dyDescent="0.35"/>
  <cols>
    <col min="1" max="1" width="22.7265625" customWidth="1"/>
    <col min="4" max="4" width="10.453125" bestFit="1" customWidth="1"/>
    <col min="5" max="5" width="10.453125" customWidth="1"/>
    <col min="6" max="6" width="9.7265625" bestFit="1" customWidth="1"/>
    <col min="7" max="7" width="9.7265625" customWidth="1"/>
    <col min="8" max="8" width="9.08984375" bestFit="1" customWidth="1"/>
    <col min="9" max="9" width="9.08984375" customWidth="1"/>
  </cols>
  <sheetData>
    <row r="1" spans="1:12" x14ac:dyDescent="0.35">
      <c r="A1" t="s">
        <v>57</v>
      </c>
      <c r="C1" t="s">
        <v>45</v>
      </c>
    </row>
    <row r="4" spans="1:12" x14ac:dyDescent="0.35">
      <c r="A4" t="s">
        <v>58</v>
      </c>
      <c r="B4" s="12" t="s">
        <v>6</v>
      </c>
      <c r="C4" s="12">
        <v>3</v>
      </c>
      <c r="D4" s="6" t="s">
        <v>64</v>
      </c>
      <c r="E4" s="6">
        <v>5</v>
      </c>
      <c r="F4" s="13" t="s">
        <v>65</v>
      </c>
      <c r="G4" s="13">
        <v>4</v>
      </c>
      <c r="H4" s="14" t="s">
        <v>66</v>
      </c>
      <c r="I4" s="14">
        <v>3</v>
      </c>
      <c r="J4" s="15" t="s">
        <v>67</v>
      </c>
      <c r="K4" s="15">
        <v>1</v>
      </c>
      <c r="L4" t="s">
        <v>44</v>
      </c>
    </row>
    <row r="5" spans="1:12" x14ac:dyDescent="0.35">
      <c r="A5" t="s">
        <v>59</v>
      </c>
      <c r="B5" s="12">
        <v>4</v>
      </c>
      <c r="C5" s="12">
        <f>C$4*B5</f>
        <v>12</v>
      </c>
      <c r="D5" s="6">
        <v>5</v>
      </c>
      <c r="E5" s="6">
        <f>E$4*D5</f>
        <v>25</v>
      </c>
      <c r="F5" s="13">
        <v>4</v>
      </c>
      <c r="G5" s="13">
        <f>G$4*F5</f>
        <v>16</v>
      </c>
      <c r="H5" s="14">
        <v>5</v>
      </c>
      <c r="I5" s="14">
        <f>I$4*H5</f>
        <v>15</v>
      </c>
      <c r="J5" s="15">
        <v>4</v>
      </c>
      <c r="K5" s="15">
        <f>K$4*J5</f>
        <v>4</v>
      </c>
      <c r="L5">
        <f>SUM(C5,E5,G5,I5,K5)</f>
        <v>72</v>
      </c>
    </row>
    <row r="6" spans="1:12" x14ac:dyDescent="0.35">
      <c r="A6" t="s">
        <v>63</v>
      </c>
      <c r="B6" s="12">
        <v>3</v>
      </c>
      <c r="C6" s="12">
        <f t="shared" ref="C6:E9" si="0">C$4*B6</f>
        <v>9</v>
      </c>
      <c r="D6" s="6">
        <v>5</v>
      </c>
      <c r="E6" s="6">
        <f t="shared" si="0"/>
        <v>25</v>
      </c>
      <c r="F6" s="13">
        <v>5</v>
      </c>
      <c r="G6" s="13">
        <f t="shared" ref="G6:I6" si="1">G$4*F6</f>
        <v>20</v>
      </c>
      <c r="H6" s="14">
        <v>3</v>
      </c>
      <c r="I6" s="14">
        <f t="shared" si="1"/>
        <v>9</v>
      </c>
      <c r="J6" s="15">
        <v>2</v>
      </c>
      <c r="K6" s="15">
        <f t="shared" ref="K6" si="2">K$4*J6</f>
        <v>2</v>
      </c>
      <c r="L6">
        <f t="shared" ref="L6:L9" si="3">SUM(C6,E6,G6,I6,K6)</f>
        <v>65</v>
      </c>
    </row>
    <row r="7" spans="1:12" x14ac:dyDescent="0.35">
      <c r="A7" t="s">
        <v>60</v>
      </c>
      <c r="B7" s="12">
        <v>5</v>
      </c>
      <c r="C7" s="12">
        <f t="shared" si="0"/>
        <v>15</v>
      </c>
      <c r="D7" s="6">
        <v>5</v>
      </c>
      <c r="E7" s="6">
        <f t="shared" si="0"/>
        <v>25</v>
      </c>
      <c r="F7" s="13">
        <v>3</v>
      </c>
      <c r="G7" s="13">
        <f t="shared" ref="G7:I7" si="4">G$4*F7</f>
        <v>12</v>
      </c>
      <c r="H7" s="14">
        <v>2</v>
      </c>
      <c r="I7" s="14">
        <f t="shared" si="4"/>
        <v>6</v>
      </c>
      <c r="J7" s="15">
        <v>2</v>
      </c>
      <c r="K7" s="15">
        <f t="shared" ref="K7" si="5">K$4*J7</f>
        <v>2</v>
      </c>
      <c r="L7">
        <f t="shared" si="3"/>
        <v>60</v>
      </c>
    </row>
    <row r="8" spans="1:12" x14ac:dyDescent="0.35">
      <c r="A8" t="s">
        <v>61</v>
      </c>
      <c r="B8" s="12">
        <v>3</v>
      </c>
      <c r="C8" s="12">
        <f t="shared" si="0"/>
        <v>9</v>
      </c>
      <c r="D8" s="6">
        <v>4</v>
      </c>
      <c r="E8" s="6">
        <f t="shared" si="0"/>
        <v>20</v>
      </c>
      <c r="F8" s="13">
        <v>4</v>
      </c>
      <c r="G8" s="13">
        <f t="shared" ref="G8:I8" si="6">G$4*F8</f>
        <v>16</v>
      </c>
      <c r="H8" s="14">
        <v>5</v>
      </c>
      <c r="I8" s="14">
        <f t="shared" si="6"/>
        <v>15</v>
      </c>
      <c r="J8" s="15">
        <v>5</v>
      </c>
      <c r="K8" s="15">
        <f t="shared" ref="K8" si="7">K$4*J8</f>
        <v>5</v>
      </c>
      <c r="L8">
        <f t="shared" si="3"/>
        <v>65</v>
      </c>
    </row>
    <row r="9" spans="1:12" x14ac:dyDescent="0.35">
      <c r="A9" t="s">
        <v>62</v>
      </c>
      <c r="B9" s="12">
        <v>4</v>
      </c>
      <c r="C9" s="12">
        <f t="shared" si="0"/>
        <v>12</v>
      </c>
      <c r="D9" s="6">
        <v>5</v>
      </c>
      <c r="E9" s="6">
        <f t="shared" si="0"/>
        <v>25</v>
      </c>
      <c r="F9" s="13">
        <v>4</v>
      </c>
      <c r="G9" s="13">
        <f t="shared" ref="G9:I9" si="8">G$4*F9</f>
        <v>16</v>
      </c>
      <c r="H9" s="14">
        <v>4</v>
      </c>
      <c r="I9" s="14">
        <f t="shared" si="8"/>
        <v>12</v>
      </c>
      <c r="J9" s="15">
        <v>4</v>
      </c>
      <c r="K9" s="15">
        <f t="shared" ref="K9" si="9">K$4*J9</f>
        <v>4</v>
      </c>
      <c r="L9">
        <f t="shared" si="3"/>
        <v>69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2946-3322-4528-8CFD-09B3EDFC5CF0}">
  <dimension ref="A1:K179"/>
  <sheetViews>
    <sheetView zoomScale="40" zoomScaleNormal="40" workbookViewId="0">
      <selection activeCell="N46" sqref="N46"/>
    </sheetView>
  </sheetViews>
  <sheetFormatPr defaultColWidth="12" defaultRowHeight="14.5" x14ac:dyDescent="0.35"/>
  <cols>
    <col min="4" max="4" width="20" customWidth="1"/>
    <col min="6" max="6" width="13.81640625" bestFit="1" customWidth="1"/>
    <col min="8" max="8" width="15.08984375" customWidth="1"/>
  </cols>
  <sheetData>
    <row r="1" spans="1:11" ht="72.5" x14ac:dyDescent="0.35">
      <c r="A1" s="18" t="s">
        <v>68</v>
      </c>
      <c r="B1" s="18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113</v>
      </c>
      <c r="I1" s="18" t="s">
        <v>2</v>
      </c>
      <c r="J1" s="18" t="s">
        <v>1</v>
      </c>
      <c r="K1" s="18" t="s">
        <v>75</v>
      </c>
    </row>
    <row r="2" spans="1:11" x14ac:dyDescent="0.35">
      <c r="A2" s="16" t="s">
        <v>76</v>
      </c>
      <c r="B2" s="17">
        <v>1001</v>
      </c>
      <c r="C2">
        <v>9822</v>
      </c>
      <c r="D2" t="s">
        <v>77</v>
      </c>
      <c r="E2" s="23">
        <v>58.3</v>
      </c>
      <c r="F2" s="23">
        <v>98.4</v>
      </c>
      <c r="G2" s="22">
        <f t="shared" ref="G2:G33" si="0">F2-E2</f>
        <v>40.100000000000009</v>
      </c>
      <c r="H2" s="23">
        <f t="shared" ref="H2:H33" si="1">IF(F2&gt;50, 0.2*G2, 0.1*G2)</f>
        <v>8.0200000000000014</v>
      </c>
      <c r="I2" t="s">
        <v>104</v>
      </c>
      <c r="J2" t="s">
        <v>105</v>
      </c>
      <c r="K2" t="s">
        <v>78</v>
      </c>
    </row>
    <row r="3" spans="1:11" x14ac:dyDescent="0.35">
      <c r="A3" s="16" t="s">
        <v>76</v>
      </c>
      <c r="B3" s="17">
        <v>1002</v>
      </c>
      <c r="C3">
        <v>2877</v>
      </c>
      <c r="D3" t="s">
        <v>79</v>
      </c>
      <c r="E3" s="23">
        <v>11.4</v>
      </c>
      <c r="F3" s="23">
        <v>16.3</v>
      </c>
      <c r="G3" s="22">
        <f t="shared" si="0"/>
        <v>4.9000000000000004</v>
      </c>
      <c r="H3" s="23">
        <f t="shared" si="1"/>
        <v>0.49000000000000005</v>
      </c>
      <c r="I3" t="s">
        <v>106</v>
      </c>
      <c r="J3" t="s">
        <v>107</v>
      </c>
      <c r="K3" t="s">
        <v>80</v>
      </c>
    </row>
    <row r="4" spans="1:11" x14ac:dyDescent="0.35">
      <c r="A4" s="16" t="s">
        <v>76</v>
      </c>
      <c r="B4" s="17">
        <v>1003</v>
      </c>
      <c r="C4">
        <v>2499</v>
      </c>
      <c r="D4" t="s">
        <v>81</v>
      </c>
      <c r="E4" s="23">
        <v>6.2</v>
      </c>
      <c r="F4" s="23">
        <v>9.1999999999999993</v>
      </c>
      <c r="G4" s="22">
        <f t="shared" si="0"/>
        <v>2.9999999999999991</v>
      </c>
      <c r="H4" s="23">
        <f t="shared" si="1"/>
        <v>0.29999999999999993</v>
      </c>
      <c r="I4" t="s">
        <v>108</v>
      </c>
      <c r="J4" t="s">
        <v>109</v>
      </c>
      <c r="K4" t="s">
        <v>82</v>
      </c>
    </row>
    <row r="5" spans="1:11" x14ac:dyDescent="0.35">
      <c r="A5" s="16" t="s">
        <v>76</v>
      </c>
      <c r="B5" s="17">
        <v>1004</v>
      </c>
      <c r="C5">
        <v>8722</v>
      </c>
      <c r="D5" t="s">
        <v>83</v>
      </c>
      <c r="E5" s="23">
        <v>344</v>
      </c>
      <c r="F5" s="23">
        <v>502</v>
      </c>
      <c r="G5" s="22">
        <f t="shared" si="0"/>
        <v>158</v>
      </c>
      <c r="H5" s="23">
        <f t="shared" si="1"/>
        <v>31.6</v>
      </c>
      <c r="I5" t="s">
        <v>104</v>
      </c>
      <c r="J5" t="s">
        <v>105</v>
      </c>
      <c r="K5" t="s">
        <v>82</v>
      </c>
    </row>
    <row r="6" spans="1:11" x14ac:dyDescent="0.35">
      <c r="A6" s="16" t="s">
        <v>76</v>
      </c>
      <c r="B6" s="17">
        <v>1005</v>
      </c>
      <c r="C6">
        <v>1109</v>
      </c>
      <c r="D6" t="s">
        <v>84</v>
      </c>
      <c r="E6" s="23">
        <v>3</v>
      </c>
      <c r="F6" s="23">
        <v>8</v>
      </c>
      <c r="G6" s="22">
        <f t="shared" si="0"/>
        <v>5</v>
      </c>
      <c r="H6" s="23">
        <f t="shared" si="1"/>
        <v>0.5</v>
      </c>
      <c r="I6" t="s">
        <v>108</v>
      </c>
      <c r="J6" t="s">
        <v>109</v>
      </c>
      <c r="K6" t="s">
        <v>82</v>
      </c>
    </row>
    <row r="7" spans="1:11" x14ac:dyDescent="0.35">
      <c r="A7" s="16" t="s">
        <v>76</v>
      </c>
      <c r="B7" s="17">
        <v>1006</v>
      </c>
      <c r="C7">
        <v>9822</v>
      </c>
      <c r="D7" t="s">
        <v>77</v>
      </c>
      <c r="E7" s="23">
        <v>58.3</v>
      </c>
      <c r="F7" s="23">
        <v>98.4</v>
      </c>
      <c r="G7" s="22">
        <f t="shared" si="0"/>
        <v>40.100000000000009</v>
      </c>
      <c r="H7" s="23">
        <f t="shared" si="1"/>
        <v>8.0200000000000014</v>
      </c>
      <c r="I7" t="s">
        <v>108</v>
      </c>
      <c r="J7" t="s">
        <v>109</v>
      </c>
      <c r="K7" t="s">
        <v>82</v>
      </c>
    </row>
    <row r="8" spans="1:11" x14ac:dyDescent="0.35">
      <c r="A8" s="16" t="s">
        <v>76</v>
      </c>
      <c r="B8" s="17">
        <v>1007</v>
      </c>
      <c r="C8">
        <v>1109</v>
      </c>
      <c r="D8" t="s">
        <v>84</v>
      </c>
      <c r="E8" s="23">
        <v>3</v>
      </c>
      <c r="F8" s="23">
        <v>8</v>
      </c>
      <c r="G8" s="22">
        <f t="shared" si="0"/>
        <v>5</v>
      </c>
      <c r="H8" s="23">
        <f t="shared" si="1"/>
        <v>0.5</v>
      </c>
      <c r="I8" t="s">
        <v>110</v>
      </c>
      <c r="J8" t="s">
        <v>111</v>
      </c>
      <c r="K8" t="s">
        <v>78</v>
      </c>
    </row>
    <row r="9" spans="1:11" x14ac:dyDescent="0.35">
      <c r="A9" s="16" t="s">
        <v>76</v>
      </c>
      <c r="B9" s="17">
        <v>1008</v>
      </c>
      <c r="C9">
        <v>2877</v>
      </c>
      <c r="D9" t="s">
        <v>79</v>
      </c>
      <c r="E9" s="23">
        <v>11.4</v>
      </c>
      <c r="F9" s="23">
        <v>16.3</v>
      </c>
      <c r="G9" s="22">
        <f t="shared" si="0"/>
        <v>4.9000000000000004</v>
      </c>
      <c r="H9" s="23">
        <f t="shared" si="1"/>
        <v>0.49000000000000005</v>
      </c>
      <c r="I9" t="s">
        <v>108</v>
      </c>
      <c r="J9" t="s">
        <v>109</v>
      </c>
      <c r="K9" t="s">
        <v>78</v>
      </c>
    </row>
    <row r="10" spans="1:11" x14ac:dyDescent="0.35">
      <c r="A10" s="16" t="s">
        <v>76</v>
      </c>
      <c r="B10" s="17">
        <v>1009</v>
      </c>
      <c r="C10">
        <v>1109</v>
      </c>
      <c r="D10" t="s">
        <v>84</v>
      </c>
      <c r="E10" s="23">
        <v>3</v>
      </c>
      <c r="F10" s="23">
        <v>8</v>
      </c>
      <c r="G10" s="22">
        <f t="shared" si="0"/>
        <v>5</v>
      </c>
      <c r="H10" s="23">
        <f t="shared" si="1"/>
        <v>0.5</v>
      </c>
      <c r="I10" t="s">
        <v>108</v>
      </c>
      <c r="J10" t="s">
        <v>109</v>
      </c>
      <c r="K10" t="s">
        <v>82</v>
      </c>
    </row>
    <row r="11" spans="1:11" x14ac:dyDescent="0.35">
      <c r="A11" s="16" t="s">
        <v>76</v>
      </c>
      <c r="B11" s="17">
        <v>1010</v>
      </c>
      <c r="C11">
        <v>2877</v>
      </c>
      <c r="D11" t="s">
        <v>79</v>
      </c>
      <c r="E11" s="23">
        <v>11.4</v>
      </c>
      <c r="F11" s="23">
        <v>16.3</v>
      </c>
      <c r="G11" s="22">
        <f t="shared" si="0"/>
        <v>4.9000000000000004</v>
      </c>
      <c r="H11" s="23">
        <f t="shared" si="1"/>
        <v>0.49000000000000005</v>
      </c>
      <c r="I11" t="s">
        <v>106</v>
      </c>
      <c r="J11" t="s">
        <v>107</v>
      </c>
      <c r="K11" t="s">
        <v>85</v>
      </c>
    </row>
    <row r="12" spans="1:11" x14ac:dyDescent="0.35">
      <c r="A12" s="16" t="s">
        <v>76</v>
      </c>
      <c r="B12" s="17">
        <v>1011</v>
      </c>
      <c r="C12">
        <v>2877</v>
      </c>
      <c r="D12" t="s">
        <v>79</v>
      </c>
      <c r="E12" s="23">
        <v>11.4</v>
      </c>
      <c r="F12" s="23">
        <v>16.3</v>
      </c>
      <c r="G12" s="22">
        <f t="shared" si="0"/>
        <v>4.9000000000000004</v>
      </c>
      <c r="H12" s="23">
        <f t="shared" si="1"/>
        <v>0.49000000000000005</v>
      </c>
      <c r="I12" t="s">
        <v>106</v>
      </c>
      <c r="J12" t="s">
        <v>107</v>
      </c>
      <c r="K12" t="s">
        <v>82</v>
      </c>
    </row>
    <row r="13" spans="1:11" x14ac:dyDescent="0.35">
      <c r="A13" s="16" t="s">
        <v>76</v>
      </c>
      <c r="B13" s="17">
        <v>1012</v>
      </c>
      <c r="C13">
        <v>4421</v>
      </c>
      <c r="D13" t="s">
        <v>86</v>
      </c>
      <c r="E13" s="23">
        <v>45</v>
      </c>
      <c r="F13" s="23">
        <v>87</v>
      </c>
      <c r="G13" s="22">
        <f t="shared" si="0"/>
        <v>42</v>
      </c>
      <c r="H13" s="23">
        <f t="shared" si="1"/>
        <v>8.4</v>
      </c>
      <c r="I13" t="s">
        <v>108</v>
      </c>
      <c r="J13" t="s">
        <v>109</v>
      </c>
      <c r="K13" t="s">
        <v>78</v>
      </c>
    </row>
    <row r="14" spans="1:11" x14ac:dyDescent="0.35">
      <c r="A14" s="16" t="s">
        <v>76</v>
      </c>
      <c r="B14" s="17">
        <v>1013</v>
      </c>
      <c r="C14">
        <v>9212</v>
      </c>
      <c r="D14" t="s">
        <v>87</v>
      </c>
      <c r="E14" s="23">
        <v>4</v>
      </c>
      <c r="F14" s="23">
        <v>7</v>
      </c>
      <c r="G14" s="22">
        <f t="shared" si="0"/>
        <v>3</v>
      </c>
      <c r="H14" s="23">
        <f t="shared" si="1"/>
        <v>0.30000000000000004</v>
      </c>
      <c r="I14" t="s">
        <v>110</v>
      </c>
      <c r="J14" t="s">
        <v>111</v>
      </c>
      <c r="K14" t="s">
        <v>85</v>
      </c>
    </row>
    <row r="15" spans="1:11" x14ac:dyDescent="0.35">
      <c r="A15" s="16" t="s">
        <v>76</v>
      </c>
      <c r="B15" s="17">
        <v>1014</v>
      </c>
      <c r="C15">
        <v>8722</v>
      </c>
      <c r="D15" t="s">
        <v>83</v>
      </c>
      <c r="E15" s="23">
        <v>344</v>
      </c>
      <c r="F15" s="23">
        <v>502</v>
      </c>
      <c r="G15" s="22">
        <f t="shared" si="0"/>
        <v>158</v>
      </c>
      <c r="H15" s="23">
        <f t="shared" si="1"/>
        <v>31.6</v>
      </c>
      <c r="I15" t="s">
        <v>104</v>
      </c>
      <c r="J15" t="s">
        <v>105</v>
      </c>
      <c r="K15" t="s">
        <v>80</v>
      </c>
    </row>
    <row r="16" spans="1:11" x14ac:dyDescent="0.35">
      <c r="A16" s="16" t="s">
        <v>76</v>
      </c>
      <c r="B16" s="17">
        <v>1015</v>
      </c>
      <c r="C16">
        <v>2877</v>
      </c>
      <c r="D16" t="s">
        <v>79</v>
      </c>
      <c r="E16" s="23">
        <v>11.4</v>
      </c>
      <c r="F16" s="23">
        <v>16.3</v>
      </c>
      <c r="G16" s="22">
        <f t="shared" si="0"/>
        <v>4.9000000000000004</v>
      </c>
      <c r="H16" s="23">
        <f t="shared" si="1"/>
        <v>0.49000000000000005</v>
      </c>
      <c r="I16" t="s">
        <v>110</v>
      </c>
      <c r="J16" t="s">
        <v>111</v>
      </c>
      <c r="K16" t="s">
        <v>82</v>
      </c>
    </row>
    <row r="17" spans="1:11" x14ac:dyDescent="0.35">
      <c r="A17" s="16" t="s">
        <v>76</v>
      </c>
      <c r="B17" s="17">
        <v>1016</v>
      </c>
      <c r="C17">
        <v>2499</v>
      </c>
      <c r="D17" t="s">
        <v>81</v>
      </c>
      <c r="E17" s="23">
        <v>6.2</v>
      </c>
      <c r="F17" s="23">
        <v>9.1999999999999993</v>
      </c>
      <c r="G17" s="22">
        <f t="shared" si="0"/>
        <v>2.9999999999999991</v>
      </c>
      <c r="H17" s="23">
        <f t="shared" si="1"/>
        <v>0.29999999999999993</v>
      </c>
      <c r="I17" t="s">
        <v>108</v>
      </c>
      <c r="J17" t="s">
        <v>109</v>
      </c>
      <c r="K17" t="s">
        <v>80</v>
      </c>
    </row>
    <row r="18" spans="1:11" x14ac:dyDescent="0.35">
      <c r="A18" s="16" t="s">
        <v>88</v>
      </c>
      <c r="B18" s="17">
        <v>1017</v>
      </c>
      <c r="C18">
        <v>2242</v>
      </c>
      <c r="D18" t="s">
        <v>89</v>
      </c>
      <c r="E18" s="23">
        <v>60</v>
      </c>
      <c r="F18" s="23">
        <v>124</v>
      </c>
      <c r="G18" s="22">
        <f t="shared" si="0"/>
        <v>64</v>
      </c>
      <c r="H18" s="23">
        <f t="shared" si="1"/>
        <v>12.8</v>
      </c>
      <c r="I18" t="s">
        <v>106</v>
      </c>
      <c r="J18" t="s">
        <v>107</v>
      </c>
      <c r="K18" t="s">
        <v>78</v>
      </c>
    </row>
    <row r="19" spans="1:11" x14ac:dyDescent="0.35">
      <c r="A19" s="16" t="s">
        <v>88</v>
      </c>
      <c r="B19" s="17">
        <v>1018</v>
      </c>
      <c r="C19">
        <v>1109</v>
      </c>
      <c r="D19" t="s">
        <v>84</v>
      </c>
      <c r="E19" s="23">
        <v>3</v>
      </c>
      <c r="F19" s="23">
        <v>8</v>
      </c>
      <c r="G19" s="22">
        <f t="shared" si="0"/>
        <v>5</v>
      </c>
      <c r="H19" s="23">
        <f t="shared" si="1"/>
        <v>0.5</v>
      </c>
      <c r="I19" t="s">
        <v>108</v>
      </c>
      <c r="J19" t="s">
        <v>109</v>
      </c>
      <c r="K19" t="s">
        <v>80</v>
      </c>
    </row>
    <row r="20" spans="1:11" x14ac:dyDescent="0.35">
      <c r="A20" s="16" t="s">
        <v>88</v>
      </c>
      <c r="B20" s="17">
        <v>1019</v>
      </c>
      <c r="C20">
        <v>2499</v>
      </c>
      <c r="D20" t="s">
        <v>81</v>
      </c>
      <c r="E20" s="23">
        <v>6.2</v>
      </c>
      <c r="F20" s="23">
        <v>9.1999999999999993</v>
      </c>
      <c r="G20" s="22">
        <f t="shared" si="0"/>
        <v>2.9999999999999991</v>
      </c>
      <c r="H20" s="23">
        <f t="shared" si="1"/>
        <v>0.29999999999999993</v>
      </c>
      <c r="I20" t="s">
        <v>108</v>
      </c>
      <c r="J20" t="s">
        <v>109</v>
      </c>
      <c r="K20" t="s">
        <v>85</v>
      </c>
    </row>
    <row r="21" spans="1:11" x14ac:dyDescent="0.35">
      <c r="A21" s="16" t="s">
        <v>88</v>
      </c>
      <c r="B21" s="17">
        <v>1020</v>
      </c>
      <c r="C21">
        <v>2499</v>
      </c>
      <c r="D21" t="s">
        <v>81</v>
      </c>
      <c r="E21" s="23">
        <v>6.2</v>
      </c>
      <c r="F21" s="23">
        <v>9.1999999999999993</v>
      </c>
      <c r="G21" s="22">
        <f t="shared" si="0"/>
        <v>2.9999999999999991</v>
      </c>
      <c r="H21" s="23">
        <f t="shared" si="1"/>
        <v>0.29999999999999993</v>
      </c>
      <c r="I21" t="s">
        <v>108</v>
      </c>
      <c r="J21" t="s">
        <v>109</v>
      </c>
      <c r="K21" t="s">
        <v>90</v>
      </c>
    </row>
    <row r="22" spans="1:11" x14ac:dyDescent="0.35">
      <c r="A22" s="16" t="s">
        <v>88</v>
      </c>
      <c r="B22" s="17">
        <v>1021</v>
      </c>
      <c r="C22">
        <v>1109</v>
      </c>
      <c r="D22" t="s">
        <v>84</v>
      </c>
      <c r="E22" s="23">
        <v>3</v>
      </c>
      <c r="F22" s="23">
        <v>8</v>
      </c>
      <c r="G22" s="22">
        <f t="shared" si="0"/>
        <v>5</v>
      </c>
      <c r="H22" s="23">
        <f t="shared" si="1"/>
        <v>0.5</v>
      </c>
      <c r="I22" t="s">
        <v>106</v>
      </c>
      <c r="J22" t="s">
        <v>107</v>
      </c>
      <c r="K22" t="s">
        <v>85</v>
      </c>
    </row>
    <row r="23" spans="1:11" x14ac:dyDescent="0.35">
      <c r="A23" s="16" t="s">
        <v>88</v>
      </c>
      <c r="B23" s="17">
        <v>1022</v>
      </c>
      <c r="C23">
        <v>2877</v>
      </c>
      <c r="D23" t="s">
        <v>79</v>
      </c>
      <c r="E23" s="23">
        <v>11.4</v>
      </c>
      <c r="F23" s="23">
        <v>16.3</v>
      </c>
      <c r="G23" s="22">
        <f t="shared" si="0"/>
        <v>4.9000000000000004</v>
      </c>
      <c r="H23" s="23">
        <f t="shared" si="1"/>
        <v>0.49000000000000005</v>
      </c>
      <c r="I23" t="s">
        <v>108</v>
      </c>
      <c r="J23" t="s">
        <v>109</v>
      </c>
      <c r="K23" t="s">
        <v>91</v>
      </c>
    </row>
    <row r="24" spans="1:11" x14ac:dyDescent="0.35">
      <c r="A24" s="16" t="s">
        <v>88</v>
      </c>
      <c r="B24" s="17">
        <v>1023</v>
      </c>
      <c r="C24">
        <v>1109</v>
      </c>
      <c r="D24" t="s">
        <v>84</v>
      </c>
      <c r="E24" s="23">
        <v>3</v>
      </c>
      <c r="F24" s="23">
        <v>8</v>
      </c>
      <c r="G24" s="22">
        <f t="shared" si="0"/>
        <v>5</v>
      </c>
      <c r="H24" s="23">
        <f t="shared" si="1"/>
        <v>0.5</v>
      </c>
      <c r="I24" t="s">
        <v>110</v>
      </c>
      <c r="J24" t="s">
        <v>111</v>
      </c>
      <c r="K24" t="s">
        <v>78</v>
      </c>
    </row>
    <row r="25" spans="1:11" x14ac:dyDescent="0.35">
      <c r="A25" s="16" t="s">
        <v>88</v>
      </c>
      <c r="B25" s="17">
        <v>1024</v>
      </c>
      <c r="C25">
        <v>9212</v>
      </c>
      <c r="D25" t="s">
        <v>87</v>
      </c>
      <c r="E25" s="23">
        <v>4</v>
      </c>
      <c r="F25" s="23">
        <v>7</v>
      </c>
      <c r="G25" s="22">
        <f t="shared" si="0"/>
        <v>3</v>
      </c>
      <c r="H25" s="23">
        <f t="shared" si="1"/>
        <v>0.30000000000000004</v>
      </c>
      <c r="I25" t="s">
        <v>106</v>
      </c>
      <c r="J25" t="s">
        <v>107</v>
      </c>
      <c r="K25" t="s">
        <v>91</v>
      </c>
    </row>
    <row r="26" spans="1:11" x14ac:dyDescent="0.35">
      <c r="A26" s="16" t="s">
        <v>88</v>
      </c>
      <c r="B26" s="17">
        <v>1025</v>
      </c>
      <c r="C26">
        <v>2877</v>
      </c>
      <c r="D26" t="s">
        <v>79</v>
      </c>
      <c r="E26" s="23">
        <v>11.4</v>
      </c>
      <c r="F26" s="23">
        <v>16.3</v>
      </c>
      <c r="G26" s="22">
        <f t="shared" si="0"/>
        <v>4.9000000000000004</v>
      </c>
      <c r="H26" s="23">
        <f t="shared" si="1"/>
        <v>0.49000000000000005</v>
      </c>
      <c r="I26" t="s">
        <v>110</v>
      </c>
      <c r="J26" t="s">
        <v>111</v>
      </c>
      <c r="K26" t="s">
        <v>90</v>
      </c>
    </row>
    <row r="27" spans="1:11" x14ac:dyDescent="0.35">
      <c r="A27" s="16" t="s">
        <v>88</v>
      </c>
      <c r="B27" s="17">
        <v>1026</v>
      </c>
      <c r="C27">
        <v>6119</v>
      </c>
      <c r="D27" t="s">
        <v>92</v>
      </c>
      <c r="E27" s="23">
        <v>9</v>
      </c>
      <c r="F27" s="23">
        <v>14</v>
      </c>
      <c r="G27" s="22">
        <f t="shared" si="0"/>
        <v>5</v>
      </c>
      <c r="H27" s="23">
        <f t="shared" si="1"/>
        <v>0.5</v>
      </c>
      <c r="I27" t="s">
        <v>110</v>
      </c>
      <c r="J27" t="s">
        <v>111</v>
      </c>
      <c r="K27" t="s">
        <v>78</v>
      </c>
    </row>
    <row r="28" spans="1:11" x14ac:dyDescent="0.35">
      <c r="A28" s="16" t="s">
        <v>88</v>
      </c>
      <c r="B28" s="17">
        <v>1027</v>
      </c>
      <c r="C28">
        <v>6119</v>
      </c>
      <c r="D28" t="s">
        <v>92</v>
      </c>
      <c r="E28" s="23">
        <v>9</v>
      </c>
      <c r="F28" s="23">
        <v>14</v>
      </c>
      <c r="G28" s="22">
        <f t="shared" si="0"/>
        <v>5</v>
      </c>
      <c r="H28" s="23">
        <f t="shared" si="1"/>
        <v>0.5</v>
      </c>
      <c r="I28" t="s">
        <v>104</v>
      </c>
      <c r="J28" t="s">
        <v>105</v>
      </c>
      <c r="K28" t="s">
        <v>90</v>
      </c>
    </row>
    <row r="29" spans="1:11" x14ac:dyDescent="0.35">
      <c r="A29" s="16" t="s">
        <v>88</v>
      </c>
      <c r="B29" s="17">
        <v>1028</v>
      </c>
      <c r="C29">
        <v>8722</v>
      </c>
      <c r="D29" t="s">
        <v>83</v>
      </c>
      <c r="E29" s="23">
        <v>344</v>
      </c>
      <c r="F29" s="23">
        <v>502</v>
      </c>
      <c r="G29" s="22">
        <f t="shared" si="0"/>
        <v>158</v>
      </c>
      <c r="H29" s="23">
        <f t="shared" si="1"/>
        <v>31.6</v>
      </c>
      <c r="I29" t="s">
        <v>104</v>
      </c>
      <c r="J29" t="s">
        <v>105</v>
      </c>
      <c r="K29" t="s">
        <v>82</v>
      </c>
    </row>
    <row r="30" spans="1:11" x14ac:dyDescent="0.35">
      <c r="A30" s="16" t="s">
        <v>88</v>
      </c>
      <c r="B30" s="17">
        <v>1029</v>
      </c>
      <c r="C30">
        <v>2499</v>
      </c>
      <c r="D30" t="s">
        <v>81</v>
      </c>
      <c r="E30" s="23">
        <v>6.2</v>
      </c>
      <c r="F30" s="23">
        <v>9.1999999999999993</v>
      </c>
      <c r="G30" s="22">
        <f t="shared" si="0"/>
        <v>2.9999999999999991</v>
      </c>
      <c r="H30" s="23">
        <f t="shared" si="1"/>
        <v>0.29999999999999993</v>
      </c>
      <c r="I30" t="s">
        <v>106</v>
      </c>
      <c r="J30" t="s">
        <v>107</v>
      </c>
      <c r="K30" t="s">
        <v>82</v>
      </c>
    </row>
    <row r="31" spans="1:11" x14ac:dyDescent="0.35">
      <c r="A31" s="16" t="s">
        <v>88</v>
      </c>
      <c r="B31" s="17">
        <v>1030</v>
      </c>
      <c r="C31">
        <v>4421</v>
      </c>
      <c r="D31" t="s">
        <v>86</v>
      </c>
      <c r="E31" s="23">
        <v>45</v>
      </c>
      <c r="F31" s="23">
        <v>87</v>
      </c>
      <c r="G31" s="22">
        <f t="shared" si="0"/>
        <v>42</v>
      </c>
      <c r="H31" s="23">
        <f t="shared" si="1"/>
        <v>8.4</v>
      </c>
      <c r="I31" t="s">
        <v>106</v>
      </c>
      <c r="J31" t="s">
        <v>107</v>
      </c>
      <c r="K31" t="s">
        <v>90</v>
      </c>
    </row>
    <row r="32" spans="1:11" x14ac:dyDescent="0.35">
      <c r="A32" s="16" t="s">
        <v>88</v>
      </c>
      <c r="B32" s="17">
        <v>1031</v>
      </c>
      <c r="C32">
        <v>1109</v>
      </c>
      <c r="D32" t="s">
        <v>84</v>
      </c>
      <c r="E32" s="23">
        <v>3</v>
      </c>
      <c r="F32" s="23">
        <v>8</v>
      </c>
      <c r="G32" s="22">
        <f t="shared" si="0"/>
        <v>5</v>
      </c>
      <c r="H32" s="23">
        <f t="shared" si="1"/>
        <v>0.5</v>
      </c>
      <c r="I32" t="s">
        <v>106</v>
      </c>
      <c r="J32" t="s">
        <v>107</v>
      </c>
      <c r="K32" t="s">
        <v>80</v>
      </c>
    </row>
    <row r="33" spans="1:11" x14ac:dyDescent="0.35">
      <c r="A33" s="16" t="s">
        <v>88</v>
      </c>
      <c r="B33" s="17">
        <v>1032</v>
      </c>
      <c r="C33">
        <v>2877</v>
      </c>
      <c r="D33" t="s">
        <v>79</v>
      </c>
      <c r="E33" s="23">
        <v>11.4</v>
      </c>
      <c r="F33" s="23">
        <v>16.3</v>
      </c>
      <c r="G33" s="22">
        <f t="shared" si="0"/>
        <v>4.9000000000000004</v>
      </c>
      <c r="H33" s="23">
        <f t="shared" si="1"/>
        <v>0.49000000000000005</v>
      </c>
      <c r="I33" t="s">
        <v>104</v>
      </c>
      <c r="J33" t="s">
        <v>105</v>
      </c>
      <c r="K33" t="s">
        <v>82</v>
      </c>
    </row>
    <row r="34" spans="1:11" x14ac:dyDescent="0.35">
      <c r="A34" s="16" t="s">
        <v>88</v>
      </c>
      <c r="B34" s="17">
        <v>1033</v>
      </c>
      <c r="C34">
        <v>9822</v>
      </c>
      <c r="D34" t="s">
        <v>77</v>
      </c>
      <c r="E34" s="23">
        <v>58.3</v>
      </c>
      <c r="F34" s="23">
        <v>98.4</v>
      </c>
      <c r="G34" s="22">
        <f t="shared" ref="G34:G65" si="2">F34-E34</f>
        <v>40.100000000000009</v>
      </c>
      <c r="H34" s="23">
        <f t="shared" ref="H34:H65" si="3">IF(F34&gt;50, 0.2*G34, 0.1*G34)</f>
        <v>8.0200000000000014</v>
      </c>
      <c r="I34" t="s">
        <v>106</v>
      </c>
      <c r="J34" t="s">
        <v>107</v>
      </c>
      <c r="K34" t="s">
        <v>80</v>
      </c>
    </row>
    <row r="35" spans="1:11" x14ac:dyDescent="0.35">
      <c r="A35" s="16" t="s">
        <v>88</v>
      </c>
      <c r="B35" s="17">
        <v>1034</v>
      </c>
      <c r="C35">
        <v>2877</v>
      </c>
      <c r="D35" t="s">
        <v>79</v>
      </c>
      <c r="E35" s="23">
        <v>11.4</v>
      </c>
      <c r="F35" s="23">
        <v>16.3</v>
      </c>
      <c r="G35" s="22">
        <f t="shared" si="2"/>
        <v>4.9000000000000004</v>
      </c>
      <c r="H35" s="23">
        <f t="shared" si="3"/>
        <v>0.49000000000000005</v>
      </c>
      <c r="I35" t="s">
        <v>106</v>
      </c>
      <c r="J35" t="s">
        <v>107</v>
      </c>
      <c r="K35" t="s">
        <v>85</v>
      </c>
    </row>
    <row r="36" spans="1:11" x14ac:dyDescent="0.35">
      <c r="A36" s="16" t="s">
        <v>93</v>
      </c>
      <c r="B36" s="17">
        <v>1035</v>
      </c>
      <c r="C36">
        <v>2499</v>
      </c>
      <c r="D36" t="s">
        <v>81</v>
      </c>
      <c r="E36" s="23">
        <v>6.2</v>
      </c>
      <c r="F36" s="23">
        <v>9.1999999999999993</v>
      </c>
      <c r="G36" s="22">
        <f t="shared" si="2"/>
        <v>2.9999999999999991</v>
      </c>
      <c r="H36" s="23">
        <f t="shared" si="3"/>
        <v>0.29999999999999993</v>
      </c>
      <c r="I36" t="s">
        <v>110</v>
      </c>
      <c r="J36" t="s">
        <v>111</v>
      </c>
      <c r="K36" t="s">
        <v>80</v>
      </c>
    </row>
    <row r="37" spans="1:11" x14ac:dyDescent="0.35">
      <c r="A37" s="16" t="s">
        <v>93</v>
      </c>
      <c r="B37" s="17">
        <v>1036</v>
      </c>
      <c r="C37">
        <v>2499</v>
      </c>
      <c r="D37" t="s">
        <v>81</v>
      </c>
      <c r="E37" s="23">
        <v>6.2</v>
      </c>
      <c r="F37" s="23">
        <v>9.1999999999999993</v>
      </c>
      <c r="G37" s="22">
        <f t="shared" si="2"/>
        <v>2.9999999999999991</v>
      </c>
      <c r="H37" s="23">
        <f t="shared" si="3"/>
        <v>0.29999999999999993</v>
      </c>
      <c r="I37" t="s">
        <v>106</v>
      </c>
      <c r="J37" t="s">
        <v>107</v>
      </c>
      <c r="K37" t="s">
        <v>90</v>
      </c>
    </row>
    <row r="38" spans="1:11" x14ac:dyDescent="0.35">
      <c r="A38" s="16" t="s">
        <v>93</v>
      </c>
      <c r="B38" s="17">
        <v>1037</v>
      </c>
      <c r="C38">
        <v>6622</v>
      </c>
      <c r="D38" t="s">
        <v>94</v>
      </c>
      <c r="E38" s="23">
        <v>42</v>
      </c>
      <c r="F38" s="23">
        <v>77</v>
      </c>
      <c r="G38" s="22">
        <f t="shared" si="2"/>
        <v>35</v>
      </c>
      <c r="H38" s="23">
        <f t="shared" si="3"/>
        <v>7</v>
      </c>
      <c r="I38" t="s">
        <v>106</v>
      </c>
      <c r="J38" t="s">
        <v>107</v>
      </c>
      <c r="K38" t="s">
        <v>90</v>
      </c>
    </row>
    <row r="39" spans="1:11" x14ac:dyDescent="0.35">
      <c r="A39" s="16" t="s">
        <v>93</v>
      </c>
      <c r="B39" s="17">
        <v>1038</v>
      </c>
      <c r="C39">
        <v>2499</v>
      </c>
      <c r="D39" t="s">
        <v>81</v>
      </c>
      <c r="E39" s="23">
        <v>6.2</v>
      </c>
      <c r="F39" s="23">
        <v>9.1999999999999993</v>
      </c>
      <c r="G39" s="22">
        <f t="shared" si="2"/>
        <v>2.9999999999999991</v>
      </c>
      <c r="H39" s="23">
        <f t="shared" si="3"/>
        <v>0.29999999999999993</v>
      </c>
      <c r="I39" t="s">
        <v>106</v>
      </c>
      <c r="J39" t="s">
        <v>107</v>
      </c>
      <c r="K39" t="s">
        <v>90</v>
      </c>
    </row>
    <row r="40" spans="1:11" x14ac:dyDescent="0.35">
      <c r="A40" s="16" t="s">
        <v>93</v>
      </c>
      <c r="B40" s="17">
        <v>1039</v>
      </c>
      <c r="C40">
        <v>2877</v>
      </c>
      <c r="D40" t="s">
        <v>79</v>
      </c>
      <c r="E40" s="23">
        <v>11.4</v>
      </c>
      <c r="F40" s="23">
        <v>16.3</v>
      </c>
      <c r="G40" s="22">
        <f t="shared" si="2"/>
        <v>4.9000000000000004</v>
      </c>
      <c r="H40" s="23">
        <f t="shared" si="3"/>
        <v>0.49000000000000005</v>
      </c>
      <c r="I40" t="s">
        <v>106</v>
      </c>
      <c r="J40" t="s">
        <v>107</v>
      </c>
      <c r="K40" t="s">
        <v>80</v>
      </c>
    </row>
    <row r="41" spans="1:11" x14ac:dyDescent="0.35">
      <c r="A41" s="16" t="s">
        <v>93</v>
      </c>
      <c r="B41" s="17">
        <v>1040</v>
      </c>
      <c r="C41">
        <v>1109</v>
      </c>
      <c r="D41" t="s">
        <v>84</v>
      </c>
      <c r="E41" s="23">
        <v>3</v>
      </c>
      <c r="F41" s="23">
        <v>8</v>
      </c>
      <c r="G41" s="22">
        <f t="shared" si="2"/>
        <v>5</v>
      </c>
      <c r="H41" s="23">
        <f t="shared" si="3"/>
        <v>0.5</v>
      </c>
      <c r="I41" t="s">
        <v>106</v>
      </c>
      <c r="J41" t="s">
        <v>107</v>
      </c>
      <c r="K41" t="s">
        <v>82</v>
      </c>
    </row>
    <row r="42" spans="1:11" x14ac:dyDescent="0.35">
      <c r="A42" s="16" t="s">
        <v>93</v>
      </c>
      <c r="B42" s="17">
        <v>1041</v>
      </c>
      <c r="C42">
        <v>2499</v>
      </c>
      <c r="D42" t="s">
        <v>81</v>
      </c>
      <c r="E42" s="23">
        <v>6.2</v>
      </c>
      <c r="F42" s="23">
        <v>9.1999999999999993</v>
      </c>
      <c r="G42" s="22">
        <f t="shared" si="2"/>
        <v>2.9999999999999991</v>
      </c>
      <c r="H42" s="23">
        <f t="shared" si="3"/>
        <v>0.29999999999999993</v>
      </c>
      <c r="I42" t="s">
        <v>104</v>
      </c>
      <c r="J42" t="s">
        <v>105</v>
      </c>
      <c r="K42" t="s">
        <v>78</v>
      </c>
    </row>
    <row r="43" spans="1:11" x14ac:dyDescent="0.35">
      <c r="A43" s="16" t="s">
        <v>93</v>
      </c>
      <c r="B43" s="17">
        <v>1042</v>
      </c>
      <c r="C43">
        <v>8722</v>
      </c>
      <c r="D43" t="s">
        <v>83</v>
      </c>
      <c r="E43" s="23">
        <v>344</v>
      </c>
      <c r="F43" s="23">
        <v>502</v>
      </c>
      <c r="G43" s="22">
        <f t="shared" si="2"/>
        <v>158</v>
      </c>
      <c r="H43" s="23">
        <f t="shared" si="3"/>
        <v>31.6</v>
      </c>
      <c r="I43" t="s">
        <v>108</v>
      </c>
      <c r="J43" t="s">
        <v>109</v>
      </c>
      <c r="K43" t="s">
        <v>78</v>
      </c>
    </row>
    <row r="44" spans="1:11" x14ac:dyDescent="0.35">
      <c r="A44" s="16" t="s">
        <v>93</v>
      </c>
      <c r="B44" s="17">
        <v>1043</v>
      </c>
      <c r="C44">
        <v>2242</v>
      </c>
      <c r="D44" t="s">
        <v>89</v>
      </c>
      <c r="E44" s="23">
        <v>60</v>
      </c>
      <c r="F44" s="23">
        <v>124</v>
      </c>
      <c r="G44" s="22">
        <f t="shared" si="2"/>
        <v>64</v>
      </c>
      <c r="H44" s="23">
        <f t="shared" si="3"/>
        <v>12.8</v>
      </c>
      <c r="I44" t="s">
        <v>108</v>
      </c>
      <c r="J44" t="s">
        <v>109</v>
      </c>
      <c r="K44" t="s">
        <v>80</v>
      </c>
    </row>
    <row r="45" spans="1:11" x14ac:dyDescent="0.35">
      <c r="A45" s="16" t="s">
        <v>93</v>
      </c>
      <c r="B45" s="17">
        <v>1044</v>
      </c>
      <c r="C45">
        <v>2877</v>
      </c>
      <c r="D45" t="s">
        <v>79</v>
      </c>
      <c r="E45" s="23">
        <v>11.4</v>
      </c>
      <c r="F45" s="23">
        <v>16.3</v>
      </c>
      <c r="G45" s="22">
        <f t="shared" si="2"/>
        <v>4.9000000000000004</v>
      </c>
      <c r="H45" s="23">
        <f t="shared" si="3"/>
        <v>0.49000000000000005</v>
      </c>
      <c r="I45" t="s">
        <v>108</v>
      </c>
      <c r="J45" t="s">
        <v>109</v>
      </c>
      <c r="K45" t="s">
        <v>80</v>
      </c>
    </row>
    <row r="46" spans="1:11" x14ac:dyDescent="0.35">
      <c r="A46" s="16" t="s">
        <v>93</v>
      </c>
      <c r="B46" s="17">
        <v>1045</v>
      </c>
      <c r="C46">
        <v>8722</v>
      </c>
      <c r="D46" t="s">
        <v>83</v>
      </c>
      <c r="E46" s="23">
        <v>344</v>
      </c>
      <c r="F46" s="23">
        <v>502</v>
      </c>
      <c r="G46" s="22">
        <f t="shared" si="2"/>
        <v>158</v>
      </c>
      <c r="H46" s="23">
        <f t="shared" si="3"/>
        <v>31.6</v>
      </c>
      <c r="I46" t="s">
        <v>110</v>
      </c>
      <c r="J46" t="s">
        <v>111</v>
      </c>
      <c r="K46" t="s">
        <v>82</v>
      </c>
    </row>
    <row r="47" spans="1:11" x14ac:dyDescent="0.35">
      <c r="A47" s="16" t="s">
        <v>93</v>
      </c>
      <c r="B47" s="17">
        <v>1046</v>
      </c>
      <c r="C47">
        <v>6119</v>
      </c>
      <c r="D47" t="s">
        <v>92</v>
      </c>
      <c r="E47" s="23">
        <v>9</v>
      </c>
      <c r="F47" s="23">
        <v>14</v>
      </c>
      <c r="G47" s="22">
        <f t="shared" si="2"/>
        <v>5</v>
      </c>
      <c r="H47" s="23">
        <f t="shared" si="3"/>
        <v>0.5</v>
      </c>
      <c r="I47" t="s">
        <v>106</v>
      </c>
      <c r="J47" t="s">
        <v>107</v>
      </c>
      <c r="K47" t="s">
        <v>91</v>
      </c>
    </row>
    <row r="48" spans="1:11" x14ac:dyDescent="0.35">
      <c r="A48" s="16" t="s">
        <v>93</v>
      </c>
      <c r="B48" s="17">
        <v>1047</v>
      </c>
      <c r="C48">
        <v>6622</v>
      </c>
      <c r="D48" t="s">
        <v>94</v>
      </c>
      <c r="E48" s="23">
        <v>42</v>
      </c>
      <c r="F48" s="23">
        <v>77</v>
      </c>
      <c r="G48" s="22">
        <f t="shared" si="2"/>
        <v>35</v>
      </c>
      <c r="H48" s="23">
        <f t="shared" si="3"/>
        <v>7</v>
      </c>
      <c r="I48" t="s">
        <v>110</v>
      </c>
      <c r="J48" t="s">
        <v>111</v>
      </c>
      <c r="K48" t="s">
        <v>82</v>
      </c>
    </row>
    <row r="49" spans="1:11" x14ac:dyDescent="0.35">
      <c r="A49" s="16" t="s">
        <v>93</v>
      </c>
      <c r="B49" s="17">
        <v>1048</v>
      </c>
      <c r="C49">
        <v>8722</v>
      </c>
      <c r="D49" t="s">
        <v>83</v>
      </c>
      <c r="E49" s="23">
        <v>344</v>
      </c>
      <c r="F49" s="23">
        <v>502</v>
      </c>
      <c r="G49" s="22">
        <f t="shared" si="2"/>
        <v>158</v>
      </c>
      <c r="H49" s="23">
        <f t="shared" si="3"/>
        <v>31.6</v>
      </c>
      <c r="I49" t="s">
        <v>104</v>
      </c>
      <c r="J49" t="s">
        <v>105</v>
      </c>
      <c r="K49" t="s">
        <v>82</v>
      </c>
    </row>
    <row r="50" spans="1:11" x14ac:dyDescent="0.35">
      <c r="A50" s="16" t="s">
        <v>95</v>
      </c>
      <c r="B50" s="17">
        <v>1049</v>
      </c>
      <c r="C50">
        <v>2499</v>
      </c>
      <c r="D50" t="s">
        <v>81</v>
      </c>
      <c r="E50" s="23">
        <v>6.2</v>
      </c>
      <c r="F50" s="23">
        <v>9.1999999999999993</v>
      </c>
      <c r="G50" s="22">
        <f t="shared" si="2"/>
        <v>2.9999999999999991</v>
      </c>
      <c r="H50" s="23">
        <f t="shared" si="3"/>
        <v>0.29999999999999993</v>
      </c>
      <c r="I50" t="s">
        <v>104</v>
      </c>
      <c r="J50" t="s">
        <v>105</v>
      </c>
      <c r="K50" t="s">
        <v>85</v>
      </c>
    </row>
    <row r="51" spans="1:11" x14ac:dyDescent="0.35">
      <c r="A51" s="16" t="s">
        <v>95</v>
      </c>
      <c r="B51" s="17">
        <v>1050</v>
      </c>
      <c r="C51">
        <v>2877</v>
      </c>
      <c r="D51" t="s">
        <v>79</v>
      </c>
      <c r="E51" s="23">
        <v>11.4</v>
      </c>
      <c r="F51" s="23">
        <v>16.3</v>
      </c>
      <c r="G51" s="22">
        <f t="shared" si="2"/>
        <v>4.9000000000000004</v>
      </c>
      <c r="H51" s="23">
        <f t="shared" si="3"/>
        <v>0.49000000000000005</v>
      </c>
      <c r="I51" t="s">
        <v>104</v>
      </c>
      <c r="J51" t="s">
        <v>105</v>
      </c>
      <c r="K51" t="s">
        <v>82</v>
      </c>
    </row>
    <row r="52" spans="1:11" x14ac:dyDescent="0.35">
      <c r="A52" s="16" t="s">
        <v>95</v>
      </c>
      <c r="B52" s="17">
        <v>1051</v>
      </c>
      <c r="C52">
        <v>6119</v>
      </c>
      <c r="D52" t="s">
        <v>92</v>
      </c>
      <c r="E52" s="23">
        <v>9</v>
      </c>
      <c r="F52" s="23">
        <v>14</v>
      </c>
      <c r="G52" s="22">
        <f t="shared" si="2"/>
        <v>5</v>
      </c>
      <c r="H52" s="23">
        <f t="shared" si="3"/>
        <v>0.5</v>
      </c>
      <c r="I52" t="s">
        <v>108</v>
      </c>
      <c r="J52" t="s">
        <v>109</v>
      </c>
      <c r="K52" t="s">
        <v>91</v>
      </c>
    </row>
    <row r="53" spans="1:11" x14ac:dyDescent="0.35">
      <c r="A53" s="16" t="s">
        <v>95</v>
      </c>
      <c r="B53" s="17">
        <v>1052</v>
      </c>
      <c r="C53">
        <v>6622</v>
      </c>
      <c r="D53" t="s">
        <v>94</v>
      </c>
      <c r="E53" s="23">
        <v>42</v>
      </c>
      <c r="F53" s="23">
        <v>77</v>
      </c>
      <c r="G53" s="22">
        <f t="shared" si="2"/>
        <v>35</v>
      </c>
      <c r="H53" s="23">
        <f t="shared" si="3"/>
        <v>7</v>
      </c>
      <c r="I53" t="s">
        <v>108</v>
      </c>
      <c r="J53" t="s">
        <v>109</v>
      </c>
      <c r="K53" t="s">
        <v>82</v>
      </c>
    </row>
    <row r="54" spans="1:11" x14ac:dyDescent="0.35">
      <c r="A54" s="16" t="s">
        <v>95</v>
      </c>
      <c r="B54" s="17">
        <v>1053</v>
      </c>
      <c r="C54">
        <v>2242</v>
      </c>
      <c r="D54" t="s">
        <v>89</v>
      </c>
      <c r="E54" s="23">
        <v>60</v>
      </c>
      <c r="F54" s="23">
        <v>124</v>
      </c>
      <c r="G54" s="22">
        <f t="shared" si="2"/>
        <v>64</v>
      </c>
      <c r="H54" s="23">
        <f t="shared" si="3"/>
        <v>12.8</v>
      </c>
      <c r="I54" t="s">
        <v>104</v>
      </c>
      <c r="J54" t="s">
        <v>105</v>
      </c>
      <c r="K54" t="s">
        <v>80</v>
      </c>
    </row>
    <row r="55" spans="1:11" x14ac:dyDescent="0.35">
      <c r="A55" s="16" t="s">
        <v>95</v>
      </c>
      <c r="B55" s="17">
        <v>1054</v>
      </c>
      <c r="C55">
        <v>4421</v>
      </c>
      <c r="D55" t="s">
        <v>86</v>
      </c>
      <c r="E55" s="23">
        <v>45</v>
      </c>
      <c r="F55" s="23">
        <v>87</v>
      </c>
      <c r="G55" s="22">
        <f t="shared" si="2"/>
        <v>42</v>
      </c>
      <c r="H55" s="23">
        <f t="shared" si="3"/>
        <v>8.4</v>
      </c>
      <c r="I55" t="s">
        <v>108</v>
      </c>
      <c r="J55" t="s">
        <v>109</v>
      </c>
      <c r="K55" t="s">
        <v>90</v>
      </c>
    </row>
    <row r="56" spans="1:11" x14ac:dyDescent="0.35">
      <c r="A56" s="16" t="s">
        <v>95</v>
      </c>
      <c r="B56" s="17">
        <v>1055</v>
      </c>
      <c r="C56">
        <v>6119</v>
      </c>
      <c r="D56" t="s">
        <v>92</v>
      </c>
      <c r="E56" s="23">
        <v>9</v>
      </c>
      <c r="F56" s="23">
        <v>14</v>
      </c>
      <c r="G56" s="22">
        <f t="shared" si="2"/>
        <v>5</v>
      </c>
      <c r="H56" s="23">
        <f t="shared" si="3"/>
        <v>0.5</v>
      </c>
      <c r="I56" t="s">
        <v>106</v>
      </c>
      <c r="J56" t="s">
        <v>107</v>
      </c>
      <c r="K56" t="s">
        <v>90</v>
      </c>
    </row>
    <row r="57" spans="1:11" x14ac:dyDescent="0.35">
      <c r="A57" s="16" t="s">
        <v>95</v>
      </c>
      <c r="B57" s="17">
        <v>1056</v>
      </c>
      <c r="C57">
        <v>1109</v>
      </c>
      <c r="D57" t="s">
        <v>84</v>
      </c>
      <c r="E57" s="23">
        <v>3</v>
      </c>
      <c r="F57" s="23">
        <v>8</v>
      </c>
      <c r="G57" s="22">
        <f t="shared" si="2"/>
        <v>5</v>
      </c>
      <c r="H57" s="23">
        <f t="shared" si="3"/>
        <v>0.5</v>
      </c>
      <c r="I57" t="s">
        <v>108</v>
      </c>
      <c r="J57" t="s">
        <v>109</v>
      </c>
      <c r="K57" t="s">
        <v>80</v>
      </c>
    </row>
    <row r="58" spans="1:11" x14ac:dyDescent="0.35">
      <c r="A58" s="16" t="s">
        <v>95</v>
      </c>
      <c r="B58" s="17">
        <v>1057</v>
      </c>
      <c r="C58">
        <v>2499</v>
      </c>
      <c r="D58" t="s">
        <v>81</v>
      </c>
      <c r="E58" s="23">
        <v>6.2</v>
      </c>
      <c r="F58" s="23">
        <v>9.1999999999999993</v>
      </c>
      <c r="G58" s="22">
        <f t="shared" si="2"/>
        <v>2.9999999999999991</v>
      </c>
      <c r="H58" s="23">
        <f t="shared" si="3"/>
        <v>0.29999999999999993</v>
      </c>
      <c r="I58" t="s">
        <v>106</v>
      </c>
      <c r="J58" t="s">
        <v>107</v>
      </c>
      <c r="K58" t="s">
        <v>80</v>
      </c>
    </row>
    <row r="59" spans="1:11" x14ac:dyDescent="0.35">
      <c r="A59" s="16" t="s">
        <v>95</v>
      </c>
      <c r="B59" s="17">
        <v>1058</v>
      </c>
      <c r="C59">
        <v>6119</v>
      </c>
      <c r="D59" t="s">
        <v>92</v>
      </c>
      <c r="E59" s="23">
        <v>9</v>
      </c>
      <c r="F59" s="23">
        <v>14</v>
      </c>
      <c r="G59" s="22">
        <f t="shared" si="2"/>
        <v>5</v>
      </c>
      <c r="H59" s="23">
        <f t="shared" si="3"/>
        <v>0.5</v>
      </c>
      <c r="I59" t="s">
        <v>110</v>
      </c>
      <c r="J59" t="s">
        <v>111</v>
      </c>
      <c r="K59" t="s">
        <v>82</v>
      </c>
    </row>
    <row r="60" spans="1:11" x14ac:dyDescent="0.35">
      <c r="A60" s="16" t="s">
        <v>95</v>
      </c>
      <c r="B60" s="17">
        <v>1059</v>
      </c>
      <c r="C60">
        <v>2242</v>
      </c>
      <c r="D60" t="s">
        <v>89</v>
      </c>
      <c r="E60" s="23">
        <v>60</v>
      </c>
      <c r="F60" s="23">
        <v>124</v>
      </c>
      <c r="G60" s="22">
        <f t="shared" si="2"/>
        <v>64</v>
      </c>
      <c r="H60" s="23">
        <f t="shared" si="3"/>
        <v>12.8</v>
      </c>
      <c r="I60" t="s">
        <v>108</v>
      </c>
      <c r="J60" t="s">
        <v>109</v>
      </c>
      <c r="K60" t="s">
        <v>82</v>
      </c>
    </row>
    <row r="61" spans="1:11" x14ac:dyDescent="0.35">
      <c r="A61" s="16" t="s">
        <v>95</v>
      </c>
      <c r="B61" s="17">
        <v>1060</v>
      </c>
      <c r="C61">
        <v>6119</v>
      </c>
      <c r="D61" t="s">
        <v>92</v>
      </c>
      <c r="E61" s="23">
        <v>9</v>
      </c>
      <c r="F61" s="23">
        <v>14</v>
      </c>
      <c r="G61" s="22">
        <f t="shared" si="2"/>
        <v>5</v>
      </c>
      <c r="H61" s="23">
        <f t="shared" si="3"/>
        <v>0.5</v>
      </c>
      <c r="I61" t="s">
        <v>108</v>
      </c>
      <c r="J61" t="s">
        <v>109</v>
      </c>
      <c r="K61" t="s">
        <v>90</v>
      </c>
    </row>
    <row r="62" spans="1:11" x14ac:dyDescent="0.35">
      <c r="A62" s="16" t="s">
        <v>96</v>
      </c>
      <c r="B62" s="17">
        <v>1061</v>
      </c>
      <c r="C62">
        <v>1109</v>
      </c>
      <c r="D62" t="s">
        <v>84</v>
      </c>
      <c r="E62" s="23">
        <v>3</v>
      </c>
      <c r="F62" s="23">
        <v>8</v>
      </c>
      <c r="G62" s="22">
        <f t="shared" si="2"/>
        <v>5</v>
      </c>
      <c r="H62" s="23">
        <f t="shared" si="3"/>
        <v>0.5</v>
      </c>
      <c r="I62" t="s">
        <v>108</v>
      </c>
      <c r="J62" t="s">
        <v>109</v>
      </c>
      <c r="K62" t="s">
        <v>90</v>
      </c>
    </row>
    <row r="63" spans="1:11" x14ac:dyDescent="0.35">
      <c r="A63" s="16" t="s">
        <v>96</v>
      </c>
      <c r="B63" s="17">
        <v>1062</v>
      </c>
      <c r="C63">
        <v>2499</v>
      </c>
      <c r="D63" t="s">
        <v>81</v>
      </c>
      <c r="E63" s="23">
        <v>6.2</v>
      </c>
      <c r="F63" s="23">
        <v>9.1999999999999993</v>
      </c>
      <c r="G63" s="22">
        <f t="shared" si="2"/>
        <v>2.9999999999999991</v>
      </c>
      <c r="H63" s="23">
        <f t="shared" si="3"/>
        <v>0.29999999999999993</v>
      </c>
      <c r="I63" t="s">
        <v>104</v>
      </c>
      <c r="J63" t="s">
        <v>105</v>
      </c>
      <c r="K63" t="s">
        <v>82</v>
      </c>
    </row>
    <row r="64" spans="1:11" x14ac:dyDescent="0.35">
      <c r="A64" s="16" t="s">
        <v>96</v>
      </c>
      <c r="B64" s="17">
        <v>1063</v>
      </c>
      <c r="C64">
        <v>1109</v>
      </c>
      <c r="D64" t="s">
        <v>84</v>
      </c>
      <c r="E64" s="23">
        <v>3</v>
      </c>
      <c r="F64" s="23">
        <v>8</v>
      </c>
      <c r="G64" s="22">
        <f t="shared" si="2"/>
        <v>5</v>
      </c>
      <c r="H64" s="23">
        <f t="shared" si="3"/>
        <v>0.5</v>
      </c>
      <c r="I64" t="s">
        <v>108</v>
      </c>
      <c r="J64" t="s">
        <v>109</v>
      </c>
      <c r="K64" t="s">
        <v>80</v>
      </c>
    </row>
    <row r="65" spans="1:11" x14ac:dyDescent="0.35">
      <c r="A65" s="16" t="s">
        <v>96</v>
      </c>
      <c r="B65" s="17">
        <v>1064</v>
      </c>
      <c r="C65">
        <v>2499</v>
      </c>
      <c r="D65" t="s">
        <v>81</v>
      </c>
      <c r="E65" s="23">
        <v>6.2</v>
      </c>
      <c r="F65" s="23">
        <v>9.1999999999999993</v>
      </c>
      <c r="G65" s="22">
        <f t="shared" si="2"/>
        <v>2.9999999999999991</v>
      </c>
      <c r="H65" s="23">
        <f t="shared" si="3"/>
        <v>0.29999999999999993</v>
      </c>
      <c r="I65" t="s">
        <v>110</v>
      </c>
      <c r="J65" t="s">
        <v>111</v>
      </c>
      <c r="K65" t="s">
        <v>82</v>
      </c>
    </row>
    <row r="66" spans="1:11" x14ac:dyDescent="0.35">
      <c r="A66" s="16" t="s">
        <v>96</v>
      </c>
      <c r="B66" s="17">
        <v>1065</v>
      </c>
      <c r="C66">
        <v>2499</v>
      </c>
      <c r="D66" t="s">
        <v>81</v>
      </c>
      <c r="E66" s="23">
        <v>6.2</v>
      </c>
      <c r="F66" s="23">
        <v>9.1999999999999993</v>
      </c>
      <c r="G66" s="22">
        <f t="shared" ref="G66:G97" si="4">F66-E66</f>
        <v>2.9999999999999991</v>
      </c>
      <c r="H66" s="23">
        <f t="shared" ref="H66:H97" si="5">IF(F66&gt;50, 0.2*G66, 0.1*G66)</f>
        <v>0.29999999999999993</v>
      </c>
      <c r="I66" t="s">
        <v>108</v>
      </c>
      <c r="J66" t="s">
        <v>109</v>
      </c>
      <c r="K66" t="s">
        <v>78</v>
      </c>
    </row>
    <row r="67" spans="1:11" x14ac:dyDescent="0.35">
      <c r="A67" s="16" t="s">
        <v>96</v>
      </c>
      <c r="B67" s="17">
        <v>1066</v>
      </c>
      <c r="C67">
        <v>2877</v>
      </c>
      <c r="D67" t="s">
        <v>79</v>
      </c>
      <c r="E67" s="23">
        <v>11.4</v>
      </c>
      <c r="F67" s="23">
        <v>16.3</v>
      </c>
      <c r="G67" s="22">
        <f t="shared" si="4"/>
        <v>4.9000000000000004</v>
      </c>
      <c r="H67" s="23">
        <f t="shared" si="5"/>
        <v>0.49000000000000005</v>
      </c>
      <c r="I67" t="s">
        <v>108</v>
      </c>
      <c r="J67" t="s">
        <v>109</v>
      </c>
      <c r="K67" t="s">
        <v>90</v>
      </c>
    </row>
    <row r="68" spans="1:11" x14ac:dyDescent="0.35">
      <c r="A68" s="16" t="s">
        <v>96</v>
      </c>
      <c r="B68" s="17">
        <v>1067</v>
      </c>
      <c r="C68">
        <v>2877</v>
      </c>
      <c r="D68" t="s">
        <v>79</v>
      </c>
      <c r="E68" s="23">
        <v>11.4</v>
      </c>
      <c r="F68" s="23">
        <v>16.3</v>
      </c>
      <c r="G68" s="22">
        <f t="shared" si="4"/>
        <v>4.9000000000000004</v>
      </c>
      <c r="H68" s="23">
        <f t="shared" si="5"/>
        <v>0.49000000000000005</v>
      </c>
      <c r="I68" t="s">
        <v>108</v>
      </c>
      <c r="J68" t="s">
        <v>109</v>
      </c>
      <c r="K68" t="s">
        <v>91</v>
      </c>
    </row>
    <row r="69" spans="1:11" x14ac:dyDescent="0.35">
      <c r="A69" s="16" t="s">
        <v>96</v>
      </c>
      <c r="B69" s="17">
        <v>1068</v>
      </c>
      <c r="C69">
        <v>6119</v>
      </c>
      <c r="D69" t="s">
        <v>92</v>
      </c>
      <c r="E69" s="23">
        <v>9</v>
      </c>
      <c r="F69" s="23">
        <v>14</v>
      </c>
      <c r="G69" s="22">
        <f t="shared" si="4"/>
        <v>5</v>
      </c>
      <c r="H69" s="23">
        <f t="shared" si="5"/>
        <v>0.5</v>
      </c>
      <c r="I69" t="s">
        <v>106</v>
      </c>
      <c r="J69" t="s">
        <v>107</v>
      </c>
      <c r="K69" t="s">
        <v>80</v>
      </c>
    </row>
    <row r="70" spans="1:11" x14ac:dyDescent="0.35">
      <c r="A70" s="16" t="s">
        <v>96</v>
      </c>
      <c r="B70" s="17">
        <v>1069</v>
      </c>
      <c r="C70">
        <v>1109</v>
      </c>
      <c r="D70" t="s">
        <v>84</v>
      </c>
      <c r="E70" s="23">
        <v>3</v>
      </c>
      <c r="F70" s="23">
        <v>8</v>
      </c>
      <c r="G70" s="22">
        <f t="shared" si="4"/>
        <v>5</v>
      </c>
      <c r="H70" s="23">
        <f t="shared" si="5"/>
        <v>0.5</v>
      </c>
      <c r="I70" t="s">
        <v>108</v>
      </c>
      <c r="J70" t="s">
        <v>109</v>
      </c>
      <c r="K70" t="s">
        <v>82</v>
      </c>
    </row>
    <row r="71" spans="1:11" x14ac:dyDescent="0.35">
      <c r="A71" s="16" t="s">
        <v>96</v>
      </c>
      <c r="B71" s="17">
        <v>1070</v>
      </c>
      <c r="C71">
        <v>2499</v>
      </c>
      <c r="D71" t="s">
        <v>81</v>
      </c>
      <c r="E71" s="23">
        <v>6.2</v>
      </c>
      <c r="F71" s="23">
        <v>9.1999999999999993</v>
      </c>
      <c r="G71" s="22">
        <f t="shared" si="4"/>
        <v>2.9999999999999991</v>
      </c>
      <c r="H71" s="23">
        <f t="shared" si="5"/>
        <v>0.29999999999999993</v>
      </c>
      <c r="I71" t="s">
        <v>110</v>
      </c>
      <c r="J71" t="s">
        <v>111</v>
      </c>
      <c r="K71" t="s">
        <v>82</v>
      </c>
    </row>
    <row r="72" spans="1:11" x14ac:dyDescent="0.35">
      <c r="A72" s="16" t="s">
        <v>96</v>
      </c>
      <c r="B72" s="17">
        <v>1071</v>
      </c>
      <c r="C72">
        <v>1109</v>
      </c>
      <c r="D72" t="s">
        <v>84</v>
      </c>
      <c r="E72" s="23">
        <v>3</v>
      </c>
      <c r="F72" s="23">
        <v>8</v>
      </c>
      <c r="G72" s="22">
        <f t="shared" si="4"/>
        <v>5</v>
      </c>
      <c r="H72" s="23">
        <f t="shared" si="5"/>
        <v>0.5</v>
      </c>
      <c r="I72" t="s">
        <v>104</v>
      </c>
      <c r="J72" t="s">
        <v>105</v>
      </c>
      <c r="K72" t="s">
        <v>82</v>
      </c>
    </row>
    <row r="73" spans="1:11" x14ac:dyDescent="0.35">
      <c r="A73" s="16" t="s">
        <v>96</v>
      </c>
      <c r="B73" s="17">
        <v>1072</v>
      </c>
      <c r="C73">
        <v>1109</v>
      </c>
      <c r="D73" t="s">
        <v>84</v>
      </c>
      <c r="E73" s="23">
        <v>3</v>
      </c>
      <c r="F73" s="23">
        <v>8</v>
      </c>
      <c r="G73" s="22">
        <f t="shared" si="4"/>
        <v>5</v>
      </c>
      <c r="H73" s="23">
        <f t="shared" si="5"/>
        <v>0.5</v>
      </c>
      <c r="I73" t="s">
        <v>108</v>
      </c>
      <c r="J73" t="s">
        <v>109</v>
      </c>
      <c r="K73" t="s">
        <v>90</v>
      </c>
    </row>
    <row r="74" spans="1:11" x14ac:dyDescent="0.35">
      <c r="A74" s="16" t="s">
        <v>96</v>
      </c>
      <c r="B74" s="17">
        <v>1073</v>
      </c>
      <c r="C74">
        <v>6622</v>
      </c>
      <c r="D74" t="s">
        <v>94</v>
      </c>
      <c r="E74" s="23">
        <v>42</v>
      </c>
      <c r="F74" s="23">
        <v>77</v>
      </c>
      <c r="G74" s="22">
        <f t="shared" si="4"/>
        <v>35</v>
      </c>
      <c r="H74" s="23">
        <f t="shared" si="5"/>
        <v>7</v>
      </c>
      <c r="I74" t="s">
        <v>108</v>
      </c>
      <c r="J74" t="s">
        <v>109</v>
      </c>
      <c r="K74" t="s">
        <v>80</v>
      </c>
    </row>
    <row r="75" spans="1:11" x14ac:dyDescent="0.35">
      <c r="A75" s="16" t="s">
        <v>96</v>
      </c>
      <c r="B75" s="17">
        <v>1074</v>
      </c>
      <c r="C75">
        <v>2877</v>
      </c>
      <c r="D75" t="s">
        <v>79</v>
      </c>
      <c r="E75" s="23">
        <v>11.4</v>
      </c>
      <c r="F75" s="23">
        <v>16.3</v>
      </c>
      <c r="G75" s="22">
        <f t="shared" si="4"/>
        <v>4.9000000000000004</v>
      </c>
      <c r="H75" s="23">
        <f t="shared" si="5"/>
        <v>0.49000000000000005</v>
      </c>
      <c r="I75" t="s">
        <v>108</v>
      </c>
      <c r="J75" t="s">
        <v>109</v>
      </c>
      <c r="K75" t="s">
        <v>82</v>
      </c>
    </row>
    <row r="76" spans="1:11" x14ac:dyDescent="0.35">
      <c r="A76" s="16" t="s">
        <v>96</v>
      </c>
      <c r="B76" s="17">
        <v>1075</v>
      </c>
      <c r="C76">
        <v>1109</v>
      </c>
      <c r="D76" t="s">
        <v>84</v>
      </c>
      <c r="E76" s="23">
        <v>3</v>
      </c>
      <c r="F76" s="23">
        <v>8</v>
      </c>
      <c r="G76" s="22">
        <f t="shared" si="4"/>
        <v>5</v>
      </c>
      <c r="H76" s="23">
        <f t="shared" si="5"/>
        <v>0.5</v>
      </c>
      <c r="I76" t="s">
        <v>110</v>
      </c>
      <c r="J76" t="s">
        <v>111</v>
      </c>
      <c r="K76" t="s">
        <v>80</v>
      </c>
    </row>
    <row r="77" spans="1:11" x14ac:dyDescent="0.35">
      <c r="A77" s="16" t="s">
        <v>96</v>
      </c>
      <c r="B77" s="17">
        <v>1076</v>
      </c>
      <c r="C77">
        <v>1109</v>
      </c>
      <c r="D77" t="s">
        <v>84</v>
      </c>
      <c r="E77" s="23">
        <v>3</v>
      </c>
      <c r="F77" s="23">
        <v>8</v>
      </c>
      <c r="G77" s="22">
        <f t="shared" si="4"/>
        <v>5</v>
      </c>
      <c r="H77" s="23">
        <f t="shared" si="5"/>
        <v>0.5</v>
      </c>
      <c r="I77" t="s">
        <v>106</v>
      </c>
      <c r="J77" t="s">
        <v>107</v>
      </c>
      <c r="K77" t="s">
        <v>82</v>
      </c>
    </row>
    <row r="78" spans="1:11" x14ac:dyDescent="0.35">
      <c r="A78" s="16" t="s">
        <v>96</v>
      </c>
      <c r="B78" s="17">
        <v>1077</v>
      </c>
      <c r="C78">
        <v>9822</v>
      </c>
      <c r="D78" t="s">
        <v>77</v>
      </c>
      <c r="E78" s="23">
        <v>58.3</v>
      </c>
      <c r="F78" s="23">
        <v>98.4</v>
      </c>
      <c r="G78" s="22">
        <f t="shared" si="4"/>
        <v>40.100000000000009</v>
      </c>
      <c r="H78" s="23">
        <f t="shared" si="5"/>
        <v>8.0200000000000014</v>
      </c>
      <c r="I78" t="s">
        <v>110</v>
      </c>
      <c r="J78" t="s">
        <v>111</v>
      </c>
      <c r="K78" t="s">
        <v>82</v>
      </c>
    </row>
    <row r="79" spans="1:11" x14ac:dyDescent="0.35">
      <c r="A79" s="16" t="s">
        <v>96</v>
      </c>
      <c r="B79" s="17">
        <v>1078</v>
      </c>
      <c r="C79">
        <v>2877</v>
      </c>
      <c r="D79" t="s">
        <v>79</v>
      </c>
      <c r="E79" s="23">
        <v>11.4</v>
      </c>
      <c r="F79" s="23">
        <v>16.3</v>
      </c>
      <c r="G79" s="22">
        <f t="shared" si="4"/>
        <v>4.9000000000000004</v>
      </c>
      <c r="H79" s="23">
        <f t="shared" si="5"/>
        <v>0.49000000000000005</v>
      </c>
      <c r="I79" t="s">
        <v>106</v>
      </c>
      <c r="J79" t="s">
        <v>107</v>
      </c>
      <c r="K79" t="s">
        <v>90</v>
      </c>
    </row>
    <row r="80" spans="1:11" x14ac:dyDescent="0.35">
      <c r="A80" s="16" t="s">
        <v>97</v>
      </c>
      <c r="B80" s="17">
        <v>1079</v>
      </c>
      <c r="C80">
        <v>2877</v>
      </c>
      <c r="D80" t="s">
        <v>79</v>
      </c>
      <c r="E80" s="23">
        <v>11.4</v>
      </c>
      <c r="F80" s="23">
        <v>16.3</v>
      </c>
      <c r="G80" s="22">
        <f t="shared" si="4"/>
        <v>4.9000000000000004</v>
      </c>
      <c r="H80" s="23">
        <f t="shared" si="5"/>
        <v>0.49000000000000005</v>
      </c>
      <c r="I80" t="s">
        <v>106</v>
      </c>
      <c r="J80" t="s">
        <v>107</v>
      </c>
      <c r="K80" t="s">
        <v>78</v>
      </c>
    </row>
    <row r="81" spans="1:11" x14ac:dyDescent="0.35">
      <c r="A81" s="16" t="s">
        <v>97</v>
      </c>
      <c r="B81" s="17">
        <v>1080</v>
      </c>
      <c r="C81">
        <v>4421</v>
      </c>
      <c r="D81" t="s">
        <v>86</v>
      </c>
      <c r="E81" s="23">
        <v>45</v>
      </c>
      <c r="F81" s="23">
        <v>87</v>
      </c>
      <c r="G81" s="22">
        <f t="shared" si="4"/>
        <v>42</v>
      </c>
      <c r="H81" s="23">
        <f t="shared" si="5"/>
        <v>8.4</v>
      </c>
      <c r="I81" t="s">
        <v>108</v>
      </c>
      <c r="J81" t="s">
        <v>109</v>
      </c>
      <c r="K81" t="s">
        <v>80</v>
      </c>
    </row>
    <row r="82" spans="1:11" x14ac:dyDescent="0.35">
      <c r="A82" s="16" t="s">
        <v>97</v>
      </c>
      <c r="B82" s="17">
        <v>1081</v>
      </c>
      <c r="C82">
        <v>6119</v>
      </c>
      <c r="D82" t="s">
        <v>92</v>
      </c>
      <c r="E82" s="23">
        <v>9</v>
      </c>
      <c r="F82" s="23">
        <v>14</v>
      </c>
      <c r="G82" s="22">
        <f t="shared" si="4"/>
        <v>5</v>
      </c>
      <c r="H82" s="23">
        <f t="shared" si="5"/>
        <v>0.5</v>
      </c>
      <c r="I82" t="s">
        <v>108</v>
      </c>
      <c r="J82" t="s">
        <v>109</v>
      </c>
      <c r="K82" t="s">
        <v>91</v>
      </c>
    </row>
    <row r="83" spans="1:11" x14ac:dyDescent="0.35">
      <c r="A83" s="16" t="s">
        <v>97</v>
      </c>
      <c r="B83" s="17">
        <v>1082</v>
      </c>
      <c r="C83">
        <v>1109</v>
      </c>
      <c r="D83" t="s">
        <v>84</v>
      </c>
      <c r="E83" s="23">
        <v>3</v>
      </c>
      <c r="F83" s="23">
        <v>8</v>
      </c>
      <c r="G83" s="22">
        <f t="shared" si="4"/>
        <v>5</v>
      </c>
      <c r="H83" s="23">
        <f t="shared" si="5"/>
        <v>0.5</v>
      </c>
      <c r="I83" t="s">
        <v>104</v>
      </c>
      <c r="J83" t="s">
        <v>105</v>
      </c>
      <c r="K83" t="s">
        <v>80</v>
      </c>
    </row>
    <row r="84" spans="1:11" x14ac:dyDescent="0.35">
      <c r="A84" s="16" t="s">
        <v>97</v>
      </c>
      <c r="B84" s="17">
        <v>1083</v>
      </c>
      <c r="C84">
        <v>1109</v>
      </c>
      <c r="D84" t="s">
        <v>84</v>
      </c>
      <c r="E84" s="23">
        <v>3</v>
      </c>
      <c r="F84" s="23">
        <v>8</v>
      </c>
      <c r="G84" s="22">
        <f t="shared" si="4"/>
        <v>5</v>
      </c>
      <c r="H84" s="23">
        <f t="shared" si="5"/>
        <v>0.5</v>
      </c>
      <c r="I84" t="s">
        <v>104</v>
      </c>
      <c r="J84" t="s">
        <v>105</v>
      </c>
      <c r="K84" t="s">
        <v>90</v>
      </c>
    </row>
    <row r="85" spans="1:11" x14ac:dyDescent="0.35">
      <c r="A85" s="16" t="s">
        <v>97</v>
      </c>
      <c r="B85" s="17">
        <v>1084</v>
      </c>
      <c r="C85">
        <v>6119</v>
      </c>
      <c r="D85" t="s">
        <v>92</v>
      </c>
      <c r="E85" s="23">
        <v>9</v>
      </c>
      <c r="F85" s="23">
        <v>14</v>
      </c>
      <c r="G85" s="22">
        <f t="shared" si="4"/>
        <v>5</v>
      </c>
      <c r="H85" s="23">
        <f t="shared" si="5"/>
        <v>0.5</v>
      </c>
      <c r="I85" t="s">
        <v>104</v>
      </c>
      <c r="J85" t="s">
        <v>105</v>
      </c>
      <c r="K85" t="s">
        <v>82</v>
      </c>
    </row>
    <row r="86" spans="1:11" x14ac:dyDescent="0.35">
      <c r="A86" s="16" t="s">
        <v>97</v>
      </c>
      <c r="B86" s="17">
        <v>1085</v>
      </c>
      <c r="C86">
        <v>9822</v>
      </c>
      <c r="D86" t="s">
        <v>77</v>
      </c>
      <c r="E86" s="23">
        <v>58.3</v>
      </c>
      <c r="F86" s="23">
        <v>98.4</v>
      </c>
      <c r="G86" s="22">
        <f t="shared" si="4"/>
        <v>40.100000000000009</v>
      </c>
      <c r="H86" s="23">
        <f t="shared" si="5"/>
        <v>8.0200000000000014</v>
      </c>
      <c r="I86" t="s">
        <v>108</v>
      </c>
      <c r="J86" t="s">
        <v>109</v>
      </c>
      <c r="K86" t="s">
        <v>90</v>
      </c>
    </row>
    <row r="87" spans="1:11" x14ac:dyDescent="0.35">
      <c r="A87" s="16" t="s">
        <v>97</v>
      </c>
      <c r="B87" s="17">
        <v>1086</v>
      </c>
      <c r="C87">
        <v>1109</v>
      </c>
      <c r="D87" t="s">
        <v>84</v>
      </c>
      <c r="E87" s="23">
        <v>3</v>
      </c>
      <c r="F87" s="23">
        <v>8</v>
      </c>
      <c r="G87" s="22">
        <f t="shared" si="4"/>
        <v>5</v>
      </c>
      <c r="H87" s="23">
        <f t="shared" si="5"/>
        <v>0.5</v>
      </c>
      <c r="I87" t="s">
        <v>110</v>
      </c>
      <c r="J87" t="s">
        <v>111</v>
      </c>
      <c r="K87" t="s">
        <v>82</v>
      </c>
    </row>
    <row r="88" spans="1:11" x14ac:dyDescent="0.35">
      <c r="A88" s="16" t="s">
        <v>97</v>
      </c>
      <c r="B88" s="17">
        <v>1087</v>
      </c>
      <c r="C88">
        <v>2499</v>
      </c>
      <c r="D88" t="s">
        <v>81</v>
      </c>
      <c r="E88" s="23">
        <v>6.2</v>
      </c>
      <c r="F88" s="23">
        <v>9.1999999999999993</v>
      </c>
      <c r="G88" s="22">
        <f t="shared" si="4"/>
        <v>2.9999999999999991</v>
      </c>
      <c r="H88" s="23">
        <f t="shared" si="5"/>
        <v>0.29999999999999993</v>
      </c>
      <c r="I88" t="s">
        <v>104</v>
      </c>
      <c r="J88" t="s">
        <v>105</v>
      </c>
      <c r="K88" t="s">
        <v>80</v>
      </c>
    </row>
    <row r="89" spans="1:11" x14ac:dyDescent="0.35">
      <c r="A89" s="16" t="s">
        <v>97</v>
      </c>
      <c r="B89" s="17">
        <v>1088</v>
      </c>
      <c r="C89">
        <v>2499</v>
      </c>
      <c r="D89" t="s">
        <v>81</v>
      </c>
      <c r="E89" s="23">
        <v>6.2</v>
      </c>
      <c r="F89" s="23">
        <v>9.1999999999999993</v>
      </c>
      <c r="G89" s="22">
        <f t="shared" si="4"/>
        <v>2.9999999999999991</v>
      </c>
      <c r="H89" s="23">
        <f t="shared" si="5"/>
        <v>0.29999999999999993</v>
      </c>
      <c r="I89" t="s">
        <v>104</v>
      </c>
      <c r="J89" t="s">
        <v>105</v>
      </c>
      <c r="K89" t="s">
        <v>78</v>
      </c>
    </row>
    <row r="90" spans="1:11" x14ac:dyDescent="0.35">
      <c r="A90" s="16" t="s">
        <v>97</v>
      </c>
      <c r="B90" s="17">
        <v>1089</v>
      </c>
      <c r="C90">
        <v>6119</v>
      </c>
      <c r="D90" t="s">
        <v>92</v>
      </c>
      <c r="E90" s="23">
        <v>9</v>
      </c>
      <c r="F90" s="23">
        <v>14</v>
      </c>
      <c r="G90" s="22">
        <f t="shared" si="4"/>
        <v>5</v>
      </c>
      <c r="H90" s="23">
        <f t="shared" si="5"/>
        <v>0.5</v>
      </c>
      <c r="I90" t="s">
        <v>108</v>
      </c>
      <c r="J90" t="s">
        <v>109</v>
      </c>
      <c r="K90" t="s">
        <v>90</v>
      </c>
    </row>
    <row r="91" spans="1:11" x14ac:dyDescent="0.35">
      <c r="A91" s="16" t="s">
        <v>97</v>
      </c>
      <c r="B91" s="17">
        <v>1090</v>
      </c>
      <c r="C91">
        <v>2877</v>
      </c>
      <c r="D91" t="s">
        <v>79</v>
      </c>
      <c r="E91" s="23">
        <v>11.4</v>
      </c>
      <c r="F91" s="23">
        <v>16.3</v>
      </c>
      <c r="G91" s="22">
        <f t="shared" si="4"/>
        <v>4.9000000000000004</v>
      </c>
      <c r="H91" s="23">
        <f t="shared" si="5"/>
        <v>0.49000000000000005</v>
      </c>
      <c r="I91" t="s">
        <v>104</v>
      </c>
      <c r="J91" t="s">
        <v>105</v>
      </c>
      <c r="K91" t="s">
        <v>80</v>
      </c>
    </row>
    <row r="92" spans="1:11" x14ac:dyDescent="0.35">
      <c r="A92" s="16" t="s">
        <v>97</v>
      </c>
      <c r="B92" s="17">
        <v>1091</v>
      </c>
      <c r="C92">
        <v>2877</v>
      </c>
      <c r="D92" t="s">
        <v>79</v>
      </c>
      <c r="E92" s="23">
        <v>11.4</v>
      </c>
      <c r="F92" s="23">
        <v>16.3</v>
      </c>
      <c r="G92" s="22">
        <f t="shared" si="4"/>
        <v>4.9000000000000004</v>
      </c>
      <c r="H92" s="23">
        <f t="shared" si="5"/>
        <v>0.49000000000000005</v>
      </c>
      <c r="I92" t="s">
        <v>110</v>
      </c>
      <c r="J92" t="s">
        <v>111</v>
      </c>
      <c r="K92" t="s">
        <v>90</v>
      </c>
    </row>
    <row r="93" spans="1:11" x14ac:dyDescent="0.35">
      <c r="A93" s="16" t="s">
        <v>97</v>
      </c>
      <c r="B93" s="17">
        <v>1092</v>
      </c>
      <c r="C93">
        <v>2877</v>
      </c>
      <c r="D93" t="s">
        <v>79</v>
      </c>
      <c r="E93" s="23">
        <v>11.4</v>
      </c>
      <c r="F93" s="23">
        <v>16.3</v>
      </c>
      <c r="G93" s="22">
        <f t="shared" si="4"/>
        <v>4.9000000000000004</v>
      </c>
      <c r="H93" s="23">
        <f t="shared" si="5"/>
        <v>0.49000000000000005</v>
      </c>
      <c r="I93" t="s">
        <v>108</v>
      </c>
      <c r="J93" t="s">
        <v>109</v>
      </c>
      <c r="K93" t="s">
        <v>80</v>
      </c>
    </row>
    <row r="94" spans="1:11" x14ac:dyDescent="0.35">
      <c r="A94" s="16" t="s">
        <v>97</v>
      </c>
      <c r="B94" s="17">
        <v>1093</v>
      </c>
      <c r="C94">
        <v>6119</v>
      </c>
      <c r="D94" t="s">
        <v>92</v>
      </c>
      <c r="E94" s="23">
        <v>9</v>
      </c>
      <c r="F94" s="23">
        <v>14</v>
      </c>
      <c r="G94" s="22">
        <f t="shared" si="4"/>
        <v>5</v>
      </c>
      <c r="H94" s="23">
        <f t="shared" si="5"/>
        <v>0.5</v>
      </c>
      <c r="I94" t="s">
        <v>106</v>
      </c>
      <c r="J94" t="s">
        <v>107</v>
      </c>
      <c r="K94" t="s">
        <v>82</v>
      </c>
    </row>
    <row r="95" spans="1:11" x14ac:dyDescent="0.35">
      <c r="A95" s="16" t="s">
        <v>97</v>
      </c>
      <c r="B95" s="17">
        <v>1094</v>
      </c>
      <c r="C95">
        <v>6119</v>
      </c>
      <c r="D95" t="s">
        <v>92</v>
      </c>
      <c r="E95" s="23">
        <v>9</v>
      </c>
      <c r="F95" s="23">
        <v>14</v>
      </c>
      <c r="G95" s="22">
        <f t="shared" si="4"/>
        <v>5</v>
      </c>
      <c r="H95" s="23">
        <f t="shared" si="5"/>
        <v>0.5</v>
      </c>
      <c r="I95" t="s">
        <v>108</v>
      </c>
      <c r="J95" t="s">
        <v>109</v>
      </c>
      <c r="K95" t="s">
        <v>80</v>
      </c>
    </row>
    <row r="96" spans="1:11" x14ac:dyDescent="0.35">
      <c r="A96" s="16" t="s">
        <v>97</v>
      </c>
      <c r="B96" s="17">
        <v>1095</v>
      </c>
      <c r="C96">
        <v>2499</v>
      </c>
      <c r="D96" t="s">
        <v>81</v>
      </c>
      <c r="E96" s="23">
        <v>6.2</v>
      </c>
      <c r="F96" s="23">
        <v>9.1999999999999993</v>
      </c>
      <c r="G96" s="22">
        <f t="shared" si="4"/>
        <v>2.9999999999999991</v>
      </c>
      <c r="H96" s="23">
        <f t="shared" si="5"/>
        <v>0.29999999999999993</v>
      </c>
      <c r="I96" t="s">
        <v>110</v>
      </c>
      <c r="J96" t="s">
        <v>111</v>
      </c>
      <c r="K96" t="s">
        <v>82</v>
      </c>
    </row>
    <row r="97" spans="1:11" x14ac:dyDescent="0.35">
      <c r="A97" s="16" t="s">
        <v>97</v>
      </c>
      <c r="B97" s="17">
        <v>1096</v>
      </c>
      <c r="C97">
        <v>6119</v>
      </c>
      <c r="D97" t="s">
        <v>92</v>
      </c>
      <c r="E97" s="23">
        <v>9</v>
      </c>
      <c r="F97" s="23">
        <v>14</v>
      </c>
      <c r="G97" s="22">
        <f t="shared" si="4"/>
        <v>5</v>
      </c>
      <c r="H97" s="23">
        <f t="shared" si="5"/>
        <v>0.5</v>
      </c>
      <c r="I97" t="s">
        <v>108</v>
      </c>
      <c r="J97" t="s">
        <v>109</v>
      </c>
      <c r="K97" t="s">
        <v>82</v>
      </c>
    </row>
    <row r="98" spans="1:11" x14ac:dyDescent="0.35">
      <c r="A98" s="16" t="s">
        <v>97</v>
      </c>
      <c r="B98" s="17">
        <v>1097</v>
      </c>
      <c r="C98">
        <v>9212</v>
      </c>
      <c r="D98" t="s">
        <v>87</v>
      </c>
      <c r="E98" s="23">
        <v>4</v>
      </c>
      <c r="F98" s="23">
        <v>7</v>
      </c>
      <c r="G98" s="22">
        <f t="shared" ref="G98:G129" si="6">F98-E98</f>
        <v>3</v>
      </c>
      <c r="H98" s="23">
        <f t="shared" ref="H98:H129" si="7">IF(F98&gt;50, 0.2*G98, 0.1*G98)</f>
        <v>0.30000000000000004</v>
      </c>
      <c r="I98" t="s">
        <v>110</v>
      </c>
      <c r="J98" t="s">
        <v>111</v>
      </c>
      <c r="K98" t="s">
        <v>90</v>
      </c>
    </row>
    <row r="99" spans="1:11" x14ac:dyDescent="0.35">
      <c r="A99" s="16" t="s">
        <v>97</v>
      </c>
      <c r="B99" s="17">
        <v>1098</v>
      </c>
      <c r="C99">
        <v>2877</v>
      </c>
      <c r="D99" t="s">
        <v>79</v>
      </c>
      <c r="E99" s="23">
        <v>11.4</v>
      </c>
      <c r="F99" s="23">
        <v>16.3</v>
      </c>
      <c r="G99" s="22">
        <f t="shared" si="6"/>
        <v>4.9000000000000004</v>
      </c>
      <c r="H99" s="23">
        <f t="shared" si="7"/>
        <v>0.49000000000000005</v>
      </c>
      <c r="I99" t="s">
        <v>106</v>
      </c>
      <c r="J99" t="s">
        <v>107</v>
      </c>
      <c r="K99" t="s">
        <v>78</v>
      </c>
    </row>
    <row r="100" spans="1:11" x14ac:dyDescent="0.35">
      <c r="A100" s="16" t="s">
        <v>98</v>
      </c>
      <c r="B100" s="17">
        <v>1099</v>
      </c>
      <c r="C100">
        <v>2877</v>
      </c>
      <c r="D100" t="s">
        <v>79</v>
      </c>
      <c r="E100" s="23">
        <v>11.4</v>
      </c>
      <c r="F100" s="23">
        <v>16.3</v>
      </c>
      <c r="G100" s="22">
        <f t="shared" si="6"/>
        <v>4.9000000000000004</v>
      </c>
      <c r="H100" s="23">
        <f t="shared" si="7"/>
        <v>0.49000000000000005</v>
      </c>
      <c r="I100" t="s">
        <v>108</v>
      </c>
      <c r="J100" t="s">
        <v>109</v>
      </c>
      <c r="K100" t="s">
        <v>80</v>
      </c>
    </row>
    <row r="101" spans="1:11" x14ac:dyDescent="0.35">
      <c r="A101" s="16" t="s">
        <v>98</v>
      </c>
      <c r="B101" s="17">
        <v>1100</v>
      </c>
      <c r="C101">
        <v>6119</v>
      </c>
      <c r="D101" t="s">
        <v>92</v>
      </c>
      <c r="E101" s="23">
        <v>9</v>
      </c>
      <c r="F101" s="23">
        <v>14</v>
      </c>
      <c r="G101" s="22">
        <f t="shared" si="6"/>
        <v>5</v>
      </c>
      <c r="H101" s="23">
        <f t="shared" si="7"/>
        <v>0.5</v>
      </c>
      <c r="I101" t="s">
        <v>104</v>
      </c>
      <c r="J101" t="s">
        <v>105</v>
      </c>
      <c r="K101" t="s">
        <v>91</v>
      </c>
    </row>
    <row r="102" spans="1:11" x14ac:dyDescent="0.35">
      <c r="A102" s="16" t="s">
        <v>98</v>
      </c>
      <c r="B102" s="17">
        <v>1101</v>
      </c>
      <c r="C102">
        <v>2499</v>
      </c>
      <c r="D102" t="s">
        <v>81</v>
      </c>
      <c r="E102" s="23">
        <v>6.2</v>
      </c>
      <c r="F102" s="23">
        <v>9.1999999999999993</v>
      </c>
      <c r="G102" s="22">
        <f t="shared" si="6"/>
        <v>2.9999999999999991</v>
      </c>
      <c r="H102" s="23">
        <f t="shared" si="7"/>
        <v>0.29999999999999993</v>
      </c>
      <c r="I102" t="s">
        <v>108</v>
      </c>
      <c r="J102" t="s">
        <v>109</v>
      </c>
      <c r="K102" t="s">
        <v>80</v>
      </c>
    </row>
    <row r="103" spans="1:11" x14ac:dyDescent="0.35">
      <c r="A103" s="16" t="s">
        <v>98</v>
      </c>
      <c r="B103" s="17">
        <v>1102</v>
      </c>
      <c r="C103">
        <v>2242</v>
      </c>
      <c r="D103" t="s">
        <v>89</v>
      </c>
      <c r="E103" s="23">
        <v>60</v>
      </c>
      <c r="F103" s="23">
        <v>124</v>
      </c>
      <c r="G103" s="22">
        <f t="shared" si="6"/>
        <v>64</v>
      </c>
      <c r="H103" s="23">
        <f t="shared" si="7"/>
        <v>12.8</v>
      </c>
      <c r="I103" t="s">
        <v>106</v>
      </c>
      <c r="J103" t="s">
        <v>107</v>
      </c>
      <c r="K103" t="s">
        <v>90</v>
      </c>
    </row>
    <row r="104" spans="1:11" x14ac:dyDescent="0.35">
      <c r="A104" s="16" t="s">
        <v>98</v>
      </c>
      <c r="B104" s="17">
        <v>1103</v>
      </c>
      <c r="C104">
        <v>2877</v>
      </c>
      <c r="D104" t="s">
        <v>79</v>
      </c>
      <c r="E104" s="23">
        <v>11.4</v>
      </c>
      <c r="F104" s="23">
        <v>16.3</v>
      </c>
      <c r="G104" s="22">
        <f t="shared" si="6"/>
        <v>4.9000000000000004</v>
      </c>
      <c r="H104" s="23">
        <f t="shared" si="7"/>
        <v>0.49000000000000005</v>
      </c>
      <c r="I104" t="s">
        <v>106</v>
      </c>
      <c r="J104" t="s">
        <v>107</v>
      </c>
      <c r="K104" t="s">
        <v>82</v>
      </c>
    </row>
    <row r="105" spans="1:11" x14ac:dyDescent="0.35">
      <c r="A105" s="16" t="s">
        <v>98</v>
      </c>
      <c r="B105" s="17">
        <v>1104</v>
      </c>
      <c r="C105">
        <v>2877</v>
      </c>
      <c r="D105" t="s">
        <v>79</v>
      </c>
      <c r="E105" s="23">
        <v>11.4</v>
      </c>
      <c r="F105" s="23">
        <v>16.3</v>
      </c>
      <c r="G105" s="22">
        <f t="shared" si="6"/>
        <v>4.9000000000000004</v>
      </c>
      <c r="H105" s="23">
        <f t="shared" si="7"/>
        <v>0.49000000000000005</v>
      </c>
      <c r="I105" t="s">
        <v>108</v>
      </c>
      <c r="J105" t="s">
        <v>109</v>
      </c>
      <c r="K105" t="s">
        <v>90</v>
      </c>
    </row>
    <row r="106" spans="1:11" x14ac:dyDescent="0.35">
      <c r="A106" s="16" t="s">
        <v>98</v>
      </c>
      <c r="B106" s="17">
        <v>1105</v>
      </c>
      <c r="C106">
        <v>2499</v>
      </c>
      <c r="D106" t="s">
        <v>81</v>
      </c>
      <c r="E106" s="23">
        <v>6.2</v>
      </c>
      <c r="F106" s="23">
        <v>9.1999999999999993</v>
      </c>
      <c r="G106" s="22">
        <f t="shared" si="6"/>
        <v>2.9999999999999991</v>
      </c>
      <c r="H106" s="23">
        <f t="shared" si="7"/>
        <v>0.29999999999999993</v>
      </c>
      <c r="I106" t="s">
        <v>106</v>
      </c>
      <c r="J106" t="s">
        <v>107</v>
      </c>
      <c r="K106" t="s">
        <v>82</v>
      </c>
    </row>
    <row r="107" spans="1:11" x14ac:dyDescent="0.35">
      <c r="A107" s="16" t="s">
        <v>98</v>
      </c>
      <c r="B107" s="17">
        <v>1106</v>
      </c>
      <c r="C107">
        <v>9822</v>
      </c>
      <c r="D107" t="s">
        <v>77</v>
      </c>
      <c r="E107" s="23">
        <v>58.3</v>
      </c>
      <c r="F107" s="23">
        <v>98.4</v>
      </c>
      <c r="G107" s="22">
        <f t="shared" si="6"/>
        <v>40.100000000000009</v>
      </c>
      <c r="H107" s="23">
        <f t="shared" si="7"/>
        <v>8.0200000000000014</v>
      </c>
      <c r="I107" t="s">
        <v>106</v>
      </c>
      <c r="J107" t="s">
        <v>107</v>
      </c>
      <c r="K107" t="s">
        <v>80</v>
      </c>
    </row>
    <row r="108" spans="1:11" x14ac:dyDescent="0.35">
      <c r="A108" s="16" t="s">
        <v>98</v>
      </c>
      <c r="B108" s="17">
        <v>1107</v>
      </c>
      <c r="C108">
        <v>1109</v>
      </c>
      <c r="D108" t="s">
        <v>84</v>
      </c>
      <c r="E108" s="23">
        <v>3</v>
      </c>
      <c r="F108" s="23">
        <v>8</v>
      </c>
      <c r="G108" s="22">
        <f t="shared" si="6"/>
        <v>5</v>
      </c>
      <c r="H108" s="23">
        <f t="shared" si="7"/>
        <v>0.5</v>
      </c>
      <c r="I108" t="s">
        <v>110</v>
      </c>
      <c r="J108" t="s">
        <v>111</v>
      </c>
      <c r="K108" t="s">
        <v>78</v>
      </c>
    </row>
    <row r="109" spans="1:11" x14ac:dyDescent="0.35">
      <c r="A109" s="16" t="s">
        <v>98</v>
      </c>
      <c r="B109" s="17">
        <v>1108</v>
      </c>
      <c r="C109">
        <v>9822</v>
      </c>
      <c r="D109" t="s">
        <v>77</v>
      </c>
      <c r="E109" s="23">
        <v>58.3</v>
      </c>
      <c r="F109" s="23">
        <v>98.4</v>
      </c>
      <c r="G109" s="22">
        <f t="shared" si="6"/>
        <v>40.100000000000009</v>
      </c>
      <c r="H109" s="23">
        <f t="shared" si="7"/>
        <v>8.0200000000000014</v>
      </c>
      <c r="I109" t="s">
        <v>108</v>
      </c>
      <c r="J109" t="s">
        <v>109</v>
      </c>
      <c r="K109" t="s">
        <v>90</v>
      </c>
    </row>
    <row r="110" spans="1:11" x14ac:dyDescent="0.35">
      <c r="A110" s="16" t="s">
        <v>98</v>
      </c>
      <c r="B110" s="17">
        <v>1109</v>
      </c>
      <c r="C110">
        <v>8722</v>
      </c>
      <c r="D110" t="s">
        <v>83</v>
      </c>
      <c r="E110" s="23">
        <v>344</v>
      </c>
      <c r="F110" s="23">
        <v>502</v>
      </c>
      <c r="G110" s="22">
        <f t="shared" si="6"/>
        <v>158</v>
      </c>
      <c r="H110" s="23">
        <f t="shared" si="7"/>
        <v>31.6</v>
      </c>
      <c r="I110" t="s">
        <v>106</v>
      </c>
      <c r="J110" t="s">
        <v>107</v>
      </c>
      <c r="K110" t="s">
        <v>80</v>
      </c>
    </row>
    <row r="111" spans="1:11" x14ac:dyDescent="0.35">
      <c r="A111" s="16" t="s">
        <v>98</v>
      </c>
      <c r="B111" s="17">
        <v>1110</v>
      </c>
      <c r="C111">
        <v>8722</v>
      </c>
      <c r="D111" t="s">
        <v>83</v>
      </c>
      <c r="E111" s="23">
        <v>344</v>
      </c>
      <c r="F111" s="23">
        <v>502</v>
      </c>
      <c r="G111" s="22">
        <f t="shared" si="6"/>
        <v>158</v>
      </c>
      <c r="H111" s="23">
        <f t="shared" si="7"/>
        <v>31.6</v>
      </c>
      <c r="I111" t="s">
        <v>110</v>
      </c>
      <c r="J111" t="s">
        <v>111</v>
      </c>
      <c r="K111" t="s">
        <v>90</v>
      </c>
    </row>
    <row r="112" spans="1:11" x14ac:dyDescent="0.35">
      <c r="A112" s="16" t="s">
        <v>98</v>
      </c>
      <c r="B112" s="17">
        <v>1111</v>
      </c>
      <c r="C112">
        <v>6622</v>
      </c>
      <c r="D112" t="s">
        <v>94</v>
      </c>
      <c r="E112" s="23">
        <v>42</v>
      </c>
      <c r="F112" s="23">
        <v>77</v>
      </c>
      <c r="G112" s="22">
        <f t="shared" si="6"/>
        <v>35</v>
      </c>
      <c r="H112" s="23">
        <f t="shared" si="7"/>
        <v>7</v>
      </c>
      <c r="I112" t="s">
        <v>110</v>
      </c>
      <c r="J112" t="s">
        <v>111</v>
      </c>
      <c r="K112" t="s">
        <v>80</v>
      </c>
    </row>
    <row r="113" spans="1:11" x14ac:dyDescent="0.35">
      <c r="A113" s="16" t="s">
        <v>98</v>
      </c>
      <c r="B113" s="17">
        <v>1112</v>
      </c>
      <c r="C113">
        <v>6622</v>
      </c>
      <c r="D113" t="s">
        <v>94</v>
      </c>
      <c r="E113" s="23">
        <v>42</v>
      </c>
      <c r="F113" s="23">
        <v>77</v>
      </c>
      <c r="G113" s="22">
        <f t="shared" si="6"/>
        <v>35</v>
      </c>
      <c r="H113" s="23">
        <f t="shared" si="7"/>
        <v>7</v>
      </c>
      <c r="I113" t="s">
        <v>108</v>
      </c>
      <c r="J113" t="s">
        <v>109</v>
      </c>
      <c r="K113" t="s">
        <v>82</v>
      </c>
    </row>
    <row r="114" spans="1:11" x14ac:dyDescent="0.35">
      <c r="A114" s="16" t="s">
        <v>98</v>
      </c>
      <c r="B114" s="17">
        <v>1113</v>
      </c>
      <c r="C114">
        <v>9822</v>
      </c>
      <c r="D114" t="s">
        <v>77</v>
      </c>
      <c r="E114" s="23">
        <v>58.3</v>
      </c>
      <c r="F114" s="23">
        <v>98.4</v>
      </c>
      <c r="G114" s="22">
        <f t="shared" si="6"/>
        <v>40.100000000000009</v>
      </c>
      <c r="H114" s="23">
        <f t="shared" si="7"/>
        <v>8.0200000000000014</v>
      </c>
      <c r="I114" t="s">
        <v>104</v>
      </c>
      <c r="J114" t="s">
        <v>105</v>
      </c>
      <c r="K114" t="s">
        <v>80</v>
      </c>
    </row>
    <row r="115" spans="1:11" x14ac:dyDescent="0.35">
      <c r="A115" s="16" t="s">
        <v>98</v>
      </c>
      <c r="B115" s="17">
        <v>1114</v>
      </c>
      <c r="C115">
        <v>2242</v>
      </c>
      <c r="D115" t="s">
        <v>89</v>
      </c>
      <c r="E115" s="23">
        <v>60</v>
      </c>
      <c r="F115" s="23">
        <v>124</v>
      </c>
      <c r="G115" s="22">
        <f t="shared" si="6"/>
        <v>64</v>
      </c>
      <c r="H115" s="23">
        <f t="shared" si="7"/>
        <v>12.8</v>
      </c>
      <c r="I115" t="s">
        <v>106</v>
      </c>
      <c r="J115" t="s">
        <v>107</v>
      </c>
      <c r="K115" t="s">
        <v>82</v>
      </c>
    </row>
    <row r="116" spans="1:11" x14ac:dyDescent="0.35">
      <c r="A116" s="16" t="s">
        <v>98</v>
      </c>
      <c r="B116" s="17">
        <v>1115</v>
      </c>
      <c r="C116">
        <v>8722</v>
      </c>
      <c r="D116" t="s">
        <v>83</v>
      </c>
      <c r="E116" s="23">
        <v>344</v>
      </c>
      <c r="F116" s="23">
        <v>502</v>
      </c>
      <c r="G116" s="22">
        <f t="shared" si="6"/>
        <v>158</v>
      </c>
      <c r="H116" s="23">
        <f t="shared" si="7"/>
        <v>31.6</v>
      </c>
      <c r="I116" t="s">
        <v>104</v>
      </c>
      <c r="J116" t="s">
        <v>105</v>
      </c>
      <c r="K116" t="s">
        <v>82</v>
      </c>
    </row>
    <row r="117" spans="1:11" x14ac:dyDescent="0.35">
      <c r="A117" s="16" t="s">
        <v>98</v>
      </c>
      <c r="B117" s="17">
        <v>1116</v>
      </c>
      <c r="C117">
        <v>6622</v>
      </c>
      <c r="D117" t="s">
        <v>94</v>
      </c>
      <c r="E117" s="23">
        <v>42</v>
      </c>
      <c r="F117" s="23">
        <v>77</v>
      </c>
      <c r="G117" s="22">
        <f t="shared" si="6"/>
        <v>35</v>
      </c>
      <c r="H117" s="23">
        <f t="shared" si="7"/>
        <v>7</v>
      </c>
      <c r="I117" t="s">
        <v>108</v>
      </c>
      <c r="J117" t="s">
        <v>109</v>
      </c>
      <c r="K117" t="s">
        <v>90</v>
      </c>
    </row>
    <row r="118" spans="1:11" x14ac:dyDescent="0.35">
      <c r="A118" s="16" t="s">
        <v>98</v>
      </c>
      <c r="B118" s="17">
        <v>1117</v>
      </c>
      <c r="C118">
        <v>8722</v>
      </c>
      <c r="D118" t="s">
        <v>83</v>
      </c>
      <c r="E118" s="23">
        <v>344</v>
      </c>
      <c r="F118" s="23">
        <v>502</v>
      </c>
      <c r="G118" s="22">
        <f t="shared" si="6"/>
        <v>158</v>
      </c>
      <c r="H118" s="23">
        <f t="shared" si="7"/>
        <v>31.6</v>
      </c>
      <c r="I118" t="s">
        <v>110</v>
      </c>
      <c r="J118" t="s">
        <v>111</v>
      </c>
      <c r="K118" t="s">
        <v>78</v>
      </c>
    </row>
    <row r="119" spans="1:11" x14ac:dyDescent="0.35">
      <c r="A119" s="16" t="s">
        <v>98</v>
      </c>
      <c r="B119" s="17">
        <v>1118</v>
      </c>
      <c r="C119">
        <v>9822</v>
      </c>
      <c r="D119" t="s">
        <v>77</v>
      </c>
      <c r="E119" s="23">
        <v>58.3</v>
      </c>
      <c r="F119" s="23">
        <v>98.4</v>
      </c>
      <c r="G119" s="22">
        <f t="shared" si="6"/>
        <v>40.100000000000009</v>
      </c>
      <c r="H119" s="23">
        <f t="shared" si="7"/>
        <v>8.0200000000000014</v>
      </c>
      <c r="I119" t="s">
        <v>106</v>
      </c>
      <c r="J119" t="s">
        <v>107</v>
      </c>
      <c r="K119" t="s">
        <v>80</v>
      </c>
    </row>
    <row r="120" spans="1:11" x14ac:dyDescent="0.35">
      <c r="A120" s="16" t="s">
        <v>98</v>
      </c>
      <c r="B120" s="17">
        <v>1119</v>
      </c>
      <c r="C120">
        <v>2242</v>
      </c>
      <c r="D120" t="s">
        <v>89</v>
      </c>
      <c r="E120" s="23">
        <v>60</v>
      </c>
      <c r="F120" s="23">
        <v>124</v>
      </c>
      <c r="G120" s="22">
        <f t="shared" si="6"/>
        <v>64</v>
      </c>
      <c r="H120" s="23">
        <f t="shared" si="7"/>
        <v>12.8</v>
      </c>
      <c r="I120" t="s">
        <v>104</v>
      </c>
      <c r="J120" t="s">
        <v>105</v>
      </c>
      <c r="K120" t="s">
        <v>91</v>
      </c>
    </row>
    <row r="121" spans="1:11" x14ac:dyDescent="0.35">
      <c r="A121" s="16" t="s">
        <v>98</v>
      </c>
      <c r="B121" s="17">
        <v>1120</v>
      </c>
      <c r="C121">
        <v>2242</v>
      </c>
      <c r="D121" t="s">
        <v>89</v>
      </c>
      <c r="E121" s="23">
        <v>60</v>
      </c>
      <c r="F121" s="23">
        <v>124</v>
      </c>
      <c r="G121" s="22">
        <f t="shared" si="6"/>
        <v>64</v>
      </c>
      <c r="H121" s="23">
        <f t="shared" si="7"/>
        <v>12.8</v>
      </c>
      <c r="I121" t="s">
        <v>108</v>
      </c>
      <c r="J121" t="s">
        <v>109</v>
      </c>
      <c r="K121" t="s">
        <v>80</v>
      </c>
    </row>
    <row r="122" spans="1:11" x14ac:dyDescent="0.35">
      <c r="A122" s="16" t="s">
        <v>98</v>
      </c>
      <c r="B122" s="17">
        <v>1121</v>
      </c>
      <c r="C122">
        <v>4421</v>
      </c>
      <c r="D122" t="s">
        <v>86</v>
      </c>
      <c r="E122" s="23">
        <v>45</v>
      </c>
      <c r="F122" s="23">
        <v>87</v>
      </c>
      <c r="G122" s="22">
        <f t="shared" si="6"/>
        <v>42</v>
      </c>
      <c r="H122" s="23">
        <f t="shared" si="7"/>
        <v>8.4</v>
      </c>
      <c r="I122" t="s">
        <v>108</v>
      </c>
      <c r="J122" t="s">
        <v>109</v>
      </c>
      <c r="K122" t="s">
        <v>90</v>
      </c>
    </row>
    <row r="123" spans="1:11" x14ac:dyDescent="0.35">
      <c r="A123" s="16" t="s">
        <v>98</v>
      </c>
      <c r="B123" s="17">
        <v>1122</v>
      </c>
      <c r="C123">
        <v>8722</v>
      </c>
      <c r="D123" t="s">
        <v>83</v>
      </c>
      <c r="E123" s="23">
        <v>344</v>
      </c>
      <c r="F123" s="23">
        <v>502</v>
      </c>
      <c r="G123" s="22">
        <f t="shared" si="6"/>
        <v>158</v>
      </c>
      <c r="H123" s="23">
        <f t="shared" si="7"/>
        <v>31.6</v>
      </c>
      <c r="I123" t="s">
        <v>108</v>
      </c>
      <c r="J123" t="s">
        <v>109</v>
      </c>
      <c r="K123" t="s">
        <v>82</v>
      </c>
    </row>
    <row r="124" spans="1:11" x14ac:dyDescent="0.35">
      <c r="A124" s="16" t="s">
        <v>98</v>
      </c>
      <c r="B124" s="17">
        <v>1123</v>
      </c>
      <c r="C124">
        <v>9822</v>
      </c>
      <c r="D124" t="s">
        <v>77</v>
      </c>
      <c r="E124" s="23">
        <v>58.3</v>
      </c>
      <c r="F124" s="23">
        <v>98.4</v>
      </c>
      <c r="G124" s="22">
        <f t="shared" si="6"/>
        <v>40.100000000000009</v>
      </c>
      <c r="H124" s="23">
        <f t="shared" si="7"/>
        <v>8.0200000000000014</v>
      </c>
      <c r="I124" t="s">
        <v>108</v>
      </c>
      <c r="J124" t="s">
        <v>109</v>
      </c>
      <c r="K124" t="s">
        <v>90</v>
      </c>
    </row>
    <row r="125" spans="1:11" x14ac:dyDescent="0.35">
      <c r="A125" s="16" t="s">
        <v>98</v>
      </c>
      <c r="B125" s="17">
        <v>1124</v>
      </c>
      <c r="C125">
        <v>4421</v>
      </c>
      <c r="D125" t="s">
        <v>86</v>
      </c>
      <c r="E125" s="23">
        <v>45</v>
      </c>
      <c r="F125" s="23">
        <v>87</v>
      </c>
      <c r="G125" s="22">
        <f t="shared" si="6"/>
        <v>42</v>
      </c>
      <c r="H125" s="23">
        <f t="shared" si="7"/>
        <v>8.4</v>
      </c>
      <c r="I125" t="s">
        <v>108</v>
      </c>
      <c r="J125" t="s">
        <v>109</v>
      </c>
      <c r="K125" t="s">
        <v>82</v>
      </c>
    </row>
    <row r="126" spans="1:11" x14ac:dyDescent="0.35">
      <c r="A126" s="16" t="s">
        <v>99</v>
      </c>
      <c r="B126" s="17">
        <v>1125</v>
      </c>
      <c r="C126">
        <v>2242</v>
      </c>
      <c r="D126" t="s">
        <v>89</v>
      </c>
      <c r="E126" s="23">
        <v>60</v>
      </c>
      <c r="F126" s="23">
        <v>124</v>
      </c>
      <c r="G126" s="22">
        <f t="shared" si="6"/>
        <v>64</v>
      </c>
      <c r="H126" s="23">
        <f t="shared" si="7"/>
        <v>12.8</v>
      </c>
      <c r="I126" t="s">
        <v>108</v>
      </c>
      <c r="J126" t="s">
        <v>109</v>
      </c>
      <c r="K126" t="s">
        <v>80</v>
      </c>
    </row>
    <row r="127" spans="1:11" x14ac:dyDescent="0.35">
      <c r="A127" s="16" t="s">
        <v>99</v>
      </c>
      <c r="B127" s="17">
        <v>1126</v>
      </c>
      <c r="C127">
        <v>9212</v>
      </c>
      <c r="D127" t="s">
        <v>87</v>
      </c>
      <c r="E127" s="23">
        <v>4</v>
      </c>
      <c r="F127" s="23">
        <v>7</v>
      </c>
      <c r="G127" s="22">
        <f t="shared" si="6"/>
        <v>3</v>
      </c>
      <c r="H127" s="23">
        <f t="shared" si="7"/>
        <v>0.30000000000000004</v>
      </c>
      <c r="I127" t="s">
        <v>108</v>
      </c>
      <c r="J127" t="s">
        <v>109</v>
      </c>
      <c r="K127" t="s">
        <v>78</v>
      </c>
    </row>
    <row r="128" spans="1:11" x14ac:dyDescent="0.35">
      <c r="A128" s="16" t="s">
        <v>99</v>
      </c>
      <c r="B128" s="17">
        <v>1127</v>
      </c>
      <c r="C128">
        <v>8722</v>
      </c>
      <c r="D128" t="s">
        <v>83</v>
      </c>
      <c r="E128" s="23">
        <v>344</v>
      </c>
      <c r="F128" s="23">
        <v>502</v>
      </c>
      <c r="G128" s="22">
        <f t="shared" si="6"/>
        <v>158</v>
      </c>
      <c r="H128" s="23">
        <f t="shared" si="7"/>
        <v>31.6</v>
      </c>
      <c r="I128" t="s">
        <v>104</v>
      </c>
      <c r="J128" t="s">
        <v>105</v>
      </c>
      <c r="K128" t="s">
        <v>90</v>
      </c>
    </row>
    <row r="129" spans="1:11" x14ac:dyDescent="0.35">
      <c r="A129" s="16" t="s">
        <v>99</v>
      </c>
      <c r="B129" s="17">
        <v>1128</v>
      </c>
      <c r="C129">
        <v>6622</v>
      </c>
      <c r="D129" t="s">
        <v>94</v>
      </c>
      <c r="E129" s="23">
        <v>42</v>
      </c>
      <c r="F129" s="23">
        <v>77</v>
      </c>
      <c r="G129" s="22">
        <f t="shared" si="6"/>
        <v>35</v>
      </c>
      <c r="H129" s="23">
        <f t="shared" si="7"/>
        <v>7</v>
      </c>
      <c r="I129" t="s">
        <v>106</v>
      </c>
      <c r="J129" t="s">
        <v>107</v>
      </c>
      <c r="K129" t="s">
        <v>80</v>
      </c>
    </row>
    <row r="130" spans="1:11" x14ac:dyDescent="0.35">
      <c r="A130" s="16" t="s">
        <v>99</v>
      </c>
      <c r="B130" s="17">
        <v>1129</v>
      </c>
      <c r="C130">
        <v>9822</v>
      </c>
      <c r="D130" t="s">
        <v>77</v>
      </c>
      <c r="E130" s="23">
        <v>58.3</v>
      </c>
      <c r="F130" s="23">
        <v>98.4</v>
      </c>
      <c r="G130" s="22">
        <f t="shared" ref="G130:G161" si="8">F130-E130</f>
        <v>40.100000000000009</v>
      </c>
      <c r="H130" s="23">
        <f t="shared" ref="H130:H161" si="9">IF(F130&gt;50, 0.2*G130, 0.1*G130)</f>
        <v>8.0200000000000014</v>
      </c>
      <c r="I130" t="s">
        <v>110</v>
      </c>
      <c r="J130" t="s">
        <v>111</v>
      </c>
      <c r="K130" t="s">
        <v>90</v>
      </c>
    </row>
    <row r="131" spans="1:11" x14ac:dyDescent="0.35">
      <c r="A131" s="16" t="s">
        <v>99</v>
      </c>
      <c r="B131" s="17">
        <v>1130</v>
      </c>
      <c r="C131">
        <v>4421</v>
      </c>
      <c r="D131" t="s">
        <v>86</v>
      </c>
      <c r="E131" s="23">
        <v>45</v>
      </c>
      <c r="F131" s="23">
        <v>87</v>
      </c>
      <c r="G131" s="22">
        <f t="shared" si="8"/>
        <v>42</v>
      </c>
      <c r="H131" s="23">
        <f t="shared" si="9"/>
        <v>8.4</v>
      </c>
      <c r="I131" t="s">
        <v>110</v>
      </c>
      <c r="J131" t="s">
        <v>111</v>
      </c>
      <c r="K131" t="s">
        <v>80</v>
      </c>
    </row>
    <row r="132" spans="1:11" x14ac:dyDescent="0.35">
      <c r="A132" s="16" t="s">
        <v>99</v>
      </c>
      <c r="B132" s="17">
        <v>1131</v>
      </c>
      <c r="C132">
        <v>9212</v>
      </c>
      <c r="D132" t="s">
        <v>87</v>
      </c>
      <c r="E132" s="23">
        <v>4</v>
      </c>
      <c r="F132" s="23">
        <v>7</v>
      </c>
      <c r="G132" s="22">
        <f t="shared" si="8"/>
        <v>3</v>
      </c>
      <c r="H132" s="23">
        <f t="shared" si="9"/>
        <v>0.30000000000000004</v>
      </c>
      <c r="I132" t="s">
        <v>110</v>
      </c>
      <c r="J132" t="s">
        <v>111</v>
      </c>
      <c r="K132" t="s">
        <v>82</v>
      </c>
    </row>
    <row r="133" spans="1:11" x14ac:dyDescent="0.35">
      <c r="A133" s="16" t="s">
        <v>99</v>
      </c>
      <c r="B133" s="17">
        <v>1132</v>
      </c>
      <c r="C133">
        <v>9212</v>
      </c>
      <c r="D133" t="s">
        <v>87</v>
      </c>
      <c r="E133" s="23">
        <v>4</v>
      </c>
      <c r="F133" s="23">
        <v>7</v>
      </c>
      <c r="G133" s="22">
        <f t="shared" si="8"/>
        <v>3</v>
      </c>
      <c r="H133" s="23">
        <f t="shared" si="9"/>
        <v>0.30000000000000004</v>
      </c>
      <c r="I133" t="s">
        <v>110</v>
      </c>
      <c r="J133" t="s">
        <v>111</v>
      </c>
      <c r="K133" t="s">
        <v>80</v>
      </c>
    </row>
    <row r="134" spans="1:11" x14ac:dyDescent="0.35">
      <c r="A134" s="16" t="s">
        <v>99</v>
      </c>
      <c r="B134" s="17">
        <v>1133</v>
      </c>
      <c r="C134">
        <v>9822</v>
      </c>
      <c r="D134" t="s">
        <v>77</v>
      </c>
      <c r="E134" s="23">
        <v>58.3</v>
      </c>
      <c r="F134" s="23">
        <v>98.4</v>
      </c>
      <c r="G134" s="22">
        <f t="shared" si="8"/>
        <v>40.100000000000009</v>
      </c>
      <c r="H134" s="23">
        <f t="shared" si="9"/>
        <v>8.0200000000000014</v>
      </c>
      <c r="I134" t="s">
        <v>104</v>
      </c>
      <c r="J134" t="s">
        <v>105</v>
      </c>
      <c r="K134" t="s">
        <v>82</v>
      </c>
    </row>
    <row r="135" spans="1:11" x14ac:dyDescent="0.35">
      <c r="A135" s="16" t="s">
        <v>99</v>
      </c>
      <c r="B135" s="17">
        <v>1134</v>
      </c>
      <c r="C135">
        <v>9822</v>
      </c>
      <c r="D135" t="s">
        <v>77</v>
      </c>
      <c r="E135" s="23">
        <v>58.3</v>
      </c>
      <c r="F135" s="23">
        <v>98.4</v>
      </c>
      <c r="G135" s="22">
        <f t="shared" si="8"/>
        <v>40.100000000000009</v>
      </c>
      <c r="H135" s="23">
        <f t="shared" si="9"/>
        <v>8.0200000000000014</v>
      </c>
      <c r="I135" t="s">
        <v>108</v>
      </c>
      <c r="J135" t="s">
        <v>109</v>
      </c>
      <c r="K135" t="s">
        <v>82</v>
      </c>
    </row>
    <row r="136" spans="1:11" x14ac:dyDescent="0.35">
      <c r="A136" s="16" t="s">
        <v>99</v>
      </c>
      <c r="B136" s="17">
        <v>1135</v>
      </c>
      <c r="C136">
        <v>8722</v>
      </c>
      <c r="D136" t="s">
        <v>83</v>
      </c>
      <c r="E136" s="23">
        <v>344</v>
      </c>
      <c r="F136" s="23">
        <v>502</v>
      </c>
      <c r="G136" s="22">
        <f t="shared" si="8"/>
        <v>158</v>
      </c>
      <c r="H136" s="23">
        <f t="shared" si="9"/>
        <v>31.6</v>
      </c>
      <c r="I136" t="s">
        <v>104</v>
      </c>
      <c r="J136" t="s">
        <v>105</v>
      </c>
      <c r="K136" t="s">
        <v>90</v>
      </c>
    </row>
    <row r="137" spans="1:11" x14ac:dyDescent="0.35">
      <c r="A137" s="16" t="s">
        <v>99</v>
      </c>
      <c r="B137" s="17">
        <v>1136</v>
      </c>
      <c r="C137">
        <v>2242</v>
      </c>
      <c r="D137" t="s">
        <v>89</v>
      </c>
      <c r="E137" s="23">
        <v>60</v>
      </c>
      <c r="F137" s="23">
        <v>124</v>
      </c>
      <c r="G137" s="22">
        <f t="shared" si="8"/>
        <v>64</v>
      </c>
      <c r="H137" s="23">
        <f t="shared" si="9"/>
        <v>12.8</v>
      </c>
      <c r="I137" t="s">
        <v>108</v>
      </c>
      <c r="J137" t="s">
        <v>109</v>
      </c>
      <c r="K137" t="s">
        <v>78</v>
      </c>
    </row>
    <row r="138" spans="1:11" x14ac:dyDescent="0.35">
      <c r="A138" s="16" t="s">
        <v>99</v>
      </c>
      <c r="B138" s="17">
        <v>1137</v>
      </c>
      <c r="C138">
        <v>9822</v>
      </c>
      <c r="D138" t="s">
        <v>77</v>
      </c>
      <c r="E138" s="23">
        <v>58.3</v>
      </c>
      <c r="F138" s="23">
        <v>98.4</v>
      </c>
      <c r="G138" s="22">
        <f t="shared" si="8"/>
        <v>40.100000000000009</v>
      </c>
      <c r="H138" s="23">
        <f t="shared" si="9"/>
        <v>8.0200000000000014</v>
      </c>
      <c r="I138" t="s">
        <v>106</v>
      </c>
      <c r="J138" t="s">
        <v>107</v>
      </c>
      <c r="K138" t="s">
        <v>80</v>
      </c>
    </row>
    <row r="139" spans="1:11" x14ac:dyDescent="0.35">
      <c r="A139" s="16" t="s">
        <v>99</v>
      </c>
      <c r="B139" s="17">
        <v>1138</v>
      </c>
      <c r="C139">
        <v>8722</v>
      </c>
      <c r="D139" t="s">
        <v>83</v>
      </c>
      <c r="E139" s="23">
        <v>344</v>
      </c>
      <c r="F139" s="23">
        <v>502</v>
      </c>
      <c r="G139" s="22">
        <f t="shared" si="8"/>
        <v>158</v>
      </c>
      <c r="H139" s="23">
        <f t="shared" si="9"/>
        <v>31.6</v>
      </c>
      <c r="I139" t="s">
        <v>104</v>
      </c>
      <c r="J139" t="s">
        <v>105</v>
      </c>
      <c r="K139" t="s">
        <v>91</v>
      </c>
    </row>
    <row r="140" spans="1:11" x14ac:dyDescent="0.35">
      <c r="A140" s="16" t="s">
        <v>99</v>
      </c>
      <c r="B140" s="17">
        <v>1139</v>
      </c>
      <c r="C140">
        <v>4421</v>
      </c>
      <c r="D140" t="s">
        <v>86</v>
      </c>
      <c r="E140" s="23">
        <v>45</v>
      </c>
      <c r="F140" s="23">
        <v>87</v>
      </c>
      <c r="G140" s="22">
        <f t="shared" si="8"/>
        <v>42</v>
      </c>
      <c r="H140" s="23">
        <f t="shared" si="9"/>
        <v>8.4</v>
      </c>
      <c r="I140" t="s">
        <v>108</v>
      </c>
      <c r="J140" t="s">
        <v>109</v>
      </c>
      <c r="K140" t="s">
        <v>80</v>
      </c>
    </row>
    <row r="141" spans="1:11" x14ac:dyDescent="0.35">
      <c r="A141" s="16" t="s">
        <v>99</v>
      </c>
      <c r="B141" s="17">
        <v>1140</v>
      </c>
      <c r="C141">
        <v>4421</v>
      </c>
      <c r="D141" t="s">
        <v>86</v>
      </c>
      <c r="E141" s="23">
        <v>45</v>
      </c>
      <c r="F141" s="23">
        <v>87</v>
      </c>
      <c r="G141" s="22">
        <f t="shared" si="8"/>
        <v>42</v>
      </c>
      <c r="H141" s="23">
        <f t="shared" si="9"/>
        <v>8.4</v>
      </c>
      <c r="I141" t="s">
        <v>106</v>
      </c>
      <c r="J141" t="s">
        <v>107</v>
      </c>
      <c r="K141" t="s">
        <v>90</v>
      </c>
    </row>
    <row r="142" spans="1:11" x14ac:dyDescent="0.35">
      <c r="A142" s="16" t="s">
        <v>99</v>
      </c>
      <c r="B142" s="17">
        <v>1141</v>
      </c>
      <c r="C142">
        <v>9212</v>
      </c>
      <c r="D142" t="s">
        <v>87</v>
      </c>
      <c r="E142" s="23">
        <v>4</v>
      </c>
      <c r="F142" s="23">
        <v>7</v>
      </c>
      <c r="G142" s="22">
        <f t="shared" si="8"/>
        <v>3</v>
      </c>
      <c r="H142" s="23">
        <f t="shared" si="9"/>
        <v>0.30000000000000004</v>
      </c>
      <c r="I142" t="s">
        <v>106</v>
      </c>
      <c r="J142" t="s">
        <v>107</v>
      </c>
      <c r="K142" t="s">
        <v>82</v>
      </c>
    </row>
    <row r="143" spans="1:11" x14ac:dyDescent="0.35">
      <c r="A143" s="16" t="s">
        <v>100</v>
      </c>
      <c r="B143" s="17">
        <v>1142</v>
      </c>
      <c r="C143">
        <v>2242</v>
      </c>
      <c r="D143" t="s">
        <v>89</v>
      </c>
      <c r="E143" s="23">
        <v>60</v>
      </c>
      <c r="F143" s="23">
        <v>124</v>
      </c>
      <c r="G143" s="22">
        <f t="shared" si="8"/>
        <v>64</v>
      </c>
      <c r="H143" s="23">
        <f t="shared" si="9"/>
        <v>12.8</v>
      </c>
      <c r="I143" t="s">
        <v>106</v>
      </c>
      <c r="J143" t="s">
        <v>107</v>
      </c>
      <c r="K143" t="s">
        <v>90</v>
      </c>
    </row>
    <row r="144" spans="1:11" x14ac:dyDescent="0.35">
      <c r="A144" s="16" t="s">
        <v>100</v>
      </c>
      <c r="B144" s="17">
        <v>1143</v>
      </c>
      <c r="C144">
        <v>9822</v>
      </c>
      <c r="D144" t="s">
        <v>77</v>
      </c>
      <c r="E144" s="23">
        <v>58.3</v>
      </c>
      <c r="F144" s="23">
        <v>98.4</v>
      </c>
      <c r="G144" s="22">
        <f t="shared" si="8"/>
        <v>40.100000000000009</v>
      </c>
      <c r="H144" s="23">
        <f t="shared" si="9"/>
        <v>8.0200000000000014</v>
      </c>
      <c r="I144" t="s">
        <v>110</v>
      </c>
      <c r="J144" t="s">
        <v>111</v>
      </c>
      <c r="K144" t="s">
        <v>82</v>
      </c>
    </row>
    <row r="145" spans="1:11" x14ac:dyDescent="0.35">
      <c r="A145" s="16" t="s">
        <v>100</v>
      </c>
      <c r="B145" s="17">
        <v>1144</v>
      </c>
      <c r="C145">
        <v>2242</v>
      </c>
      <c r="D145" t="s">
        <v>89</v>
      </c>
      <c r="E145" s="23">
        <v>60</v>
      </c>
      <c r="F145" s="23">
        <v>124</v>
      </c>
      <c r="G145" s="22">
        <f t="shared" si="8"/>
        <v>64</v>
      </c>
      <c r="H145" s="23">
        <f t="shared" si="9"/>
        <v>12.8</v>
      </c>
      <c r="I145" t="s">
        <v>110</v>
      </c>
      <c r="J145" t="s">
        <v>111</v>
      </c>
      <c r="K145" t="s">
        <v>80</v>
      </c>
    </row>
    <row r="146" spans="1:11" x14ac:dyDescent="0.35">
      <c r="A146" s="16" t="s">
        <v>100</v>
      </c>
      <c r="B146" s="17">
        <v>1145</v>
      </c>
      <c r="C146">
        <v>4421</v>
      </c>
      <c r="D146" t="s">
        <v>86</v>
      </c>
      <c r="E146" s="23">
        <v>45</v>
      </c>
      <c r="F146" s="23">
        <v>87</v>
      </c>
      <c r="G146" s="22">
        <f t="shared" si="8"/>
        <v>42</v>
      </c>
      <c r="H146" s="23">
        <f t="shared" si="9"/>
        <v>8.4</v>
      </c>
      <c r="I146" t="s">
        <v>110</v>
      </c>
      <c r="J146" t="s">
        <v>111</v>
      </c>
      <c r="K146" t="s">
        <v>78</v>
      </c>
    </row>
    <row r="147" spans="1:11" x14ac:dyDescent="0.35">
      <c r="A147" s="16" t="s">
        <v>100</v>
      </c>
      <c r="B147" s="17">
        <v>1146</v>
      </c>
      <c r="C147">
        <v>8722</v>
      </c>
      <c r="D147" t="s">
        <v>83</v>
      </c>
      <c r="E147" s="23">
        <v>344</v>
      </c>
      <c r="F147" s="23">
        <v>502</v>
      </c>
      <c r="G147" s="22">
        <f t="shared" si="8"/>
        <v>158</v>
      </c>
      <c r="H147" s="23">
        <f t="shared" si="9"/>
        <v>31.6</v>
      </c>
      <c r="I147" t="s">
        <v>110</v>
      </c>
      <c r="J147" t="s">
        <v>111</v>
      </c>
      <c r="K147" t="s">
        <v>90</v>
      </c>
    </row>
    <row r="148" spans="1:11" x14ac:dyDescent="0.35">
      <c r="A148" s="16" t="s">
        <v>100</v>
      </c>
      <c r="B148" s="17">
        <v>1147</v>
      </c>
      <c r="C148">
        <v>9822</v>
      </c>
      <c r="D148" t="s">
        <v>77</v>
      </c>
      <c r="E148" s="23">
        <v>58.3</v>
      </c>
      <c r="F148" s="23">
        <v>98.4</v>
      </c>
      <c r="G148" s="22">
        <f t="shared" si="8"/>
        <v>40.100000000000009</v>
      </c>
      <c r="H148" s="23">
        <f t="shared" si="9"/>
        <v>8.0200000000000014</v>
      </c>
      <c r="I148" t="s">
        <v>104</v>
      </c>
      <c r="J148" t="s">
        <v>105</v>
      </c>
      <c r="K148" t="s">
        <v>80</v>
      </c>
    </row>
    <row r="149" spans="1:11" x14ac:dyDescent="0.35">
      <c r="A149" s="16" t="s">
        <v>100</v>
      </c>
      <c r="B149" s="17">
        <v>1148</v>
      </c>
      <c r="C149">
        <v>9212</v>
      </c>
      <c r="D149" t="s">
        <v>87</v>
      </c>
      <c r="E149" s="23">
        <v>4</v>
      </c>
      <c r="F149" s="23">
        <v>7</v>
      </c>
      <c r="G149" s="22">
        <f t="shared" si="8"/>
        <v>3</v>
      </c>
      <c r="H149" s="23">
        <f t="shared" si="9"/>
        <v>0.30000000000000004</v>
      </c>
      <c r="I149" t="s">
        <v>108</v>
      </c>
      <c r="J149" t="s">
        <v>109</v>
      </c>
      <c r="K149" t="s">
        <v>82</v>
      </c>
    </row>
    <row r="150" spans="1:11" x14ac:dyDescent="0.35">
      <c r="A150" s="16" t="s">
        <v>100</v>
      </c>
      <c r="B150" s="17">
        <v>1149</v>
      </c>
      <c r="C150">
        <v>8722</v>
      </c>
      <c r="D150" t="s">
        <v>83</v>
      </c>
      <c r="E150" s="23">
        <v>344</v>
      </c>
      <c r="F150" s="23">
        <v>502</v>
      </c>
      <c r="G150" s="22">
        <f t="shared" si="8"/>
        <v>158</v>
      </c>
      <c r="H150" s="23">
        <f t="shared" si="9"/>
        <v>31.6</v>
      </c>
      <c r="I150" t="s">
        <v>104</v>
      </c>
      <c r="J150" t="s">
        <v>105</v>
      </c>
      <c r="K150" t="s">
        <v>82</v>
      </c>
    </row>
    <row r="151" spans="1:11" x14ac:dyDescent="0.35">
      <c r="A151" s="16" t="s">
        <v>101</v>
      </c>
      <c r="B151" s="17">
        <v>1150</v>
      </c>
      <c r="C151">
        <v>2242</v>
      </c>
      <c r="D151" t="s">
        <v>89</v>
      </c>
      <c r="E151" s="23">
        <v>60</v>
      </c>
      <c r="F151" s="23">
        <v>124</v>
      </c>
      <c r="G151" s="22">
        <f t="shared" si="8"/>
        <v>64</v>
      </c>
      <c r="H151" s="23">
        <f t="shared" si="9"/>
        <v>12.8</v>
      </c>
      <c r="I151" t="s">
        <v>108</v>
      </c>
      <c r="J151" t="s">
        <v>109</v>
      </c>
      <c r="K151" t="s">
        <v>91</v>
      </c>
    </row>
    <row r="152" spans="1:11" x14ac:dyDescent="0.35">
      <c r="A152" s="16" t="s">
        <v>101</v>
      </c>
      <c r="B152" s="17">
        <v>1151</v>
      </c>
      <c r="C152">
        <v>2242</v>
      </c>
      <c r="D152" t="s">
        <v>89</v>
      </c>
      <c r="E152" s="23">
        <v>60</v>
      </c>
      <c r="F152" s="23">
        <v>124</v>
      </c>
      <c r="G152" s="22">
        <f t="shared" si="8"/>
        <v>64</v>
      </c>
      <c r="H152" s="23">
        <f t="shared" si="9"/>
        <v>12.8</v>
      </c>
      <c r="I152" t="s">
        <v>106</v>
      </c>
      <c r="J152" t="s">
        <v>107</v>
      </c>
      <c r="K152" t="s">
        <v>80</v>
      </c>
    </row>
    <row r="153" spans="1:11" x14ac:dyDescent="0.35">
      <c r="A153" s="16" t="s">
        <v>101</v>
      </c>
      <c r="B153" s="17">
        <v>1152</v>
      </c>
      <c r="C153">
        <v>4421</v>
      </c>
      <c r="D153" t="s">
        <v>86</v>
      </c>
      <c r="E153" s="23">
        <v>45</v>
      </c>
      <c r="F153" s="23">
        <v>87</v>
      </c>
      <c r="G153" s="22">
        <f t="shared" si="8"/>
        <v>42</v>
      </c>
      <c r="H153" s="23">
        <f t="shared" si="9"/>
        <v>8.4</v>
      </c>
      <c r="I153" t="s">
        <v>104</v>
      </c>
      <c r="J153" t="s">
        <v>105</v>
      </c>
      <c r="K153" t="s">
        <v>90</v>
      </c>
    </row>
    <row r="154" spans="1:11" x14ac:dyDescent="0.35">
      <c r="A154" s="16" t="s">
        <v>101</v>
      </c>
      <c r="B154" s="17">
        <v>1153</v>
      </c>
      <c r="C154">
        <v>8722</v>
      </c>
      <c r="D154" t="s">
        <v>83</v>
      </c>
      <c r="E154" s="23">
        <v>344</v>
      </c>
      <c r="F154" s="23">
        <v>502</v>
      </c>
      <c r="G154" s="22">
        <f t="shared" si="8"/>
        <v>158</v>
      </c>
      <c r="H154" s="23">
        <f t="shared" si="9"/>
        <v>31.6</v>
      </c>
      <c r="I154" t="s">
        <v>108</v>
      </c>
      <c r="J154" t="s">
        <v>109</v>
      </c>
      <c r="K154" t="s">
        <v>82</v>
      </c>
    </row>
    <row r="155" spans="1:11" x14ac:dyDescent="0.35">
      <c r="A155" s="16" t="s">
        <v>101</v>
      </c>
      <c r="B155" s="17">
        <v>1154</v>
      </c>
      <c r="C155">
        <v>9822</v>
      </c>
      <c r="D155" t="s">
        <v>77</v>
      </c>
      <c r="E155" s="23">
        <v>58.3</v>
      </c>
      <c r="F155" s="23">
        <v>98.4</v>
      </c>
      <c r="G155" s="22">
        <f t="shared" si="8"/>
        <v>40.100000000000009</v>
      </c>
      <c r="H155" s="23">
        <f t="shared" si="9"/>
        <v>8.0200000000000014</v>
      </c>
      <c r="I155" t="s">
        <v>106</v>
      </c>
      <c r="J155" t="s">
        <v>107</v>
      </c>
      <c r="K155" t="s">
        <v>90</v>
      </c>
    </row>
    <row r="156" spans="1:11" x14ac:dyDescent="0.35">
      <c r="A156" s="16" t="s">
        <v>101</v>
      </c>
      <c r="B156" s="17">
        <v>1155</v>
      </c>
      <c r="C156">
        <v>4421</v>
      </c>
      <c r="D156" t="s">
        <v>86</v>
      </c>
      <c r="E156" s="23">
        <v>45</v>
      </c>
      <c r="F156" s="23">
        <v>87</v>
      </c>
      <c r="G156" s="22">
        <f t="shared" si="8"/>
        <v>42</v>
      </c>
      <c r="H156" s="23">
        <f t="shared" si="9"/>
        <v>8.4</v>
      </c>
      <c r="I156" t="s">
        <v>108</v>
      </c>
      <c r="J156" t="s">
        <v>109</v>
      </c>
      <c r="K156" t="s">
        <v>82</v>
      </c>
    </row>
    <row r="157" spans="1:11" x14ac:dyDescent="0.35">
      <c r="A157" s="16" t="s">
        <v>101</v>
      </c>
      <c r="B157" s="17">
        <v>1156</v>
      </c>
      <c r="C157">
        <v>2242</v>
      </c>
      <c r="D157" t="s">
        <v>89</v>
      </c>
      <c r="E157" s="23">
        <v>60</v>
      </c>
      <c r="F157" s="23">
        <v>124</v>
      </c>
      <c r="G157" s="22">
        <f t="shared" si="8"/>
        <v>64</v>
      </c>
      <c r="H157" s="23">
        <f t="shared" si="9"/>
        <v>12.8</v>
      </c>
      <c r="I157" t="s">
        <v>108</v>
      </c>
      <c r="J157" t="s">
        <v>109</v>
      </c>
      <c r="K157" t="s">
        <v>80</v>
      </c>
    </row>
    <row r="158" spans="1:11" x14ac:dyDescent="0.35">
      <c r="A158" s="16" t="s">
        <v>101</v>
      </c>
      <c r="B158" s="17">
        <v>1157</v>
      </c>
      <c r="C158">
        <v>9212</v>
      </c>
      <c r="D158" t="s">
        <v>87</v>
      </c>
      <c r="E158" s="23">
        <v>4</v>
      </c>
      <c r="F158" s="23">
        <v>7</v>
      </c>
      <c r="G158" s="22">
        <f t="shared" si="8"/>
        <v>3</v>
      </c>
      <c r="H158" s="23">
        <f t="shared" si="9"/>
        <v>0.30000000000000004</v>
      </c>
      <c r="I158" t="s">
        <v>108</v>
      </c>
      <c r="J158" t="s">
        <v>109</v>
      </c>
      <c r="K158" t="s">
        <v>78</v>
      </c>
    </row>
    <row r="159" spans="1:11" x14ac:dyDescent="0.35">
      <c r="A159" s="16" t="s">
        <v>102</v>
      </c>
      <c r="B159" s="17">
        <v>1158</v>
      </c>
      <c r="C159">
        <v>8722</v>
      </c>
      <c r="D159" t="s">
        <v>83</v>
      </c>
      <c r="E159" s="23">
        <v>344</v>
      </c>
      <c r="F159" s="23">
        <v>502</v>
      </c>
      <c r="G159" s="22">
        <f t="shared" si="8"/>
        <v>158</v>
      </c>
      <c r="H159" s="23">
        <f t="shared" si="9"/>
        <v>31.6</v>
      </c>
      <c r="I159" t="s">
        <v>104</v>
      </c>
      <c r="J159" t="s">
        <v>105</v>
      </c>
      <c r="K159" t="s">
        <v>90</v>
      </c>
    </row>
    <row r="160" spans="1:11" x14ac:dyDescent="0.35">
      <c r="A160" s="16" t="s">
        <v>102</v>
      </c>
      <c r="B160" s="17">
        <v>1159</v>
      </c>
      <c r="C160">
        <v>6622</v>
      </c>
      <c r="D160" t="s">
        <v>94</v>
      </c>
      <c r="E160" s="23">
        <v>42</v>
      </c>
      <c r="F160" s="23">
        <v>77</v>
      </c>
      <c r="G160" s="22">
        <f t="shared" si="8"/>
        <v>35</v>
      </c>
      <c r="H160" s="23">
        <f t="shared" si="9"/>
        <v>7</v>
      </c>
      <c r="I160" t="s">
        <v>108</v>
      </c>
      <c r="J160" t="s">
        <v>109</v>
      </c>
      <c r="K160" t="s">
        <v>80</v>
      </c>
    </row>
    <row r="161" spans="1:11" x14ac:dyDescent="0.35">
      <c r="A161" s="16" t="s">
        <v>102</v>
      </c>
      <c r="B161" s="17">
        <v>1160</v>
      </c>
      <c r="C161">
        <v>9822</v>
      </c>
      <c r="D161" t="s">
        <v>77</v>
      </c>
      <c r="E161" s="23">
        <v>58.3</v>
      </c>
      <c r="F161" s="23">
        <v>98.4</v>
      </c>
      <c r="G161" s="22">
        <f t="shared" si="8"/>
        <v>40.100000000000009</v>
      </c>
      <c r="H161" s="23">
        <f t="shared" si="9"/>
        <v>8.0200000000000014</v>
      </c>
      <c r="I161" t="s">
        <v>110</v>
      </c>
      <c r="J161" t="s">
        <v>111</v>
      </c>
      <c r="K161" t="s">
        <v>90</v>
      </c>
    </row>
    <row r="162" spans="1:11" x14ac:dyDescent="0.35">
      <c r="A162" s="16" t="s">
        <v>102</v>
      </c>
      <c r="B162" s="17">
        <v>1161</v>
      </c>
      <c r="C162">
        <v>4421</v>
      </c>
      <c r="D162" t="s">
        <v>86</v>
      </c>
      <c r="E162" s="23">
        <v>45</v>
      </c>
      <c r="F162" s="23">
        <v>87</v>
      </c>
      <c r="G162" s="22">
        <f t="shared" ref="G162:G172" si="10">F162-E162</f>
        <v>42</v>
      </c>
      <c r="H162" s="23">
        <f t="shared" ref="H162:H172" si="11">IF(F162&gt;50, 0.2*G162, 0.1*G162)</f>
        <v>8.4</v>
      </c>
      <c r="I162" t="s">
        <v>106</v>
      </c>
      <c r="J162" t="s">
        <v>107</v>
      </c>
      <c r="K162" t="s">
        <v>80</v>
      </c>
    </row>
    <row r="163" spans="1:11" x14ac:dyDescent="0.35">
      <c r="A163" s="16" t="s">
        <v>102</v>
      </c>
      <c r="B163" s="17">
        <v>1162</v>
      </c>
      <c r="C163">
        <v>9212</v>
      </c>
      <c r="D163" t="s">
        <v>87</v>
      </c>
      <c r="E163" s="23">
        <v>4</v>
      </c>
      <c r="F163" s="23">
        <v>7</v>
      </c>
      <c r="G163" s="22">
        <f t="shared" si="10"/>
        <v>3</v>
      </c>
      <c r="H163" s="23">
        <f t="shared" si="11"/>
        <v>0.30000000000000004</v>
      </c>
      <c r="I163" t="s">
        <v>104</v>
      </c>
      <c r="J163" t="s">
        <v>105</v>
      </c>
      <c r="K163" t="s">
        <v>82</v>
      </c>
    </row>
    <row r="164" spans="1:11" x14ac:dyDescent="0.35">
      <c r="A164" s="16" t="s">
        <v>102</v>
      </c>
      <c r="B164" s="17">
        <v>1163</v>
      </c>
      <c r="C164">
        <v>9212</v>
      </c>
      <c r="D164" t="s">
        <v>87</v>
      </c>
      <c r="E164" s="23">
        <v>4</v>
      </c>
      <c r="F164" s="23">
        <v>7</v>
      </c>
      <c r="G164" s="22">
        <f t="shared" si="10"/>
        <v>3</v>
      </c>
      <c r="H164" s="23">
        <f t="shared" si="11"/>
        <v>0.30000000000000004</v>
      </c>
      <c r="I164" t="s">
        <v>108</v>
      </c>
      <c r="J164" t="s">
        <v>109</v>
      </c>
      <c r="K164" t="s">
        <v>80</v>
      </c>
    </row>
    <row r="165" spans="1:11" x14ac:dyDescent="0.35">
      <c r="A165" s="16" t="s">
        <v>102</v>
      </c>
      <c r="B165" s="17">
        <v>1164</v>
      </c>
      <c r="C165">
        <v>9822</v>
      </c>
      <c r="D165" t="s">
        <v>77</v>
      </c>
      <c r="E165" s="23">
        <v>58.3</v>
      </c>
      <c r="F165" s="23">
        <v>98.4</v>
      </c>
      <c r="G165" s="22">
        <f t="shared" si="10"/>
        <v>40.100000000000009</v>
      </c>
      <c r="H165" s="23">
        <f t="shared" si="11"/>
        <v>8.0200000000000014</v>
      </c>
      <c r="I165" t="s">
        <v>108</v>
      </c>
      <c r="J165" t="s">
        <v>109</v>
      </c>
      <c r="K165" t="s">
        <v>82</v>
      </c>
    </row>
    <row r="166" spans="1:11" x14ac:dyDescent="0.35">
      <c r="A166" s="16" t="s">
        <v>102</v>
      </c>
      <c r="B166" s="17">
        <v>1165</v>
      </c>
      <c r="C166">
        <v>9822</v>
      </c>
      <c r="D166" t="s">
        <v>77</v>
      </c>
      <c r="E166" s="23">
        <v>58.3</v>
      </c>
      <c r="F166" s="23">
        <v>98.4</v>
      </c>
      <c r="G166" s="22">
        <f t="shared" si="10"/>
        <v>40.100000000000009</v>
      </c>
      <c r="H166" s="23">
        <f t="shared" si="11"/>
        <v>8.0200000000000014</v>
      </c>
      <c r="I166" t="s">
        <v>108</v>
      </c>
      <c r="J166" t="s">
        <v>109</v>
      </c>
      <c r="K166" t="s">
        <v>82</v>
      </c>
    </row>
    <row r="167" spans="1:11" x14ac:dyDescent="0.35">
      <c r="A167" s="16" t="s">
        <v>102</v>
      </c>
      <c r="B167" s="17">
        <v>1166</v>
      </c>
      <c r="C167">
        <v>8722</v>
      </c>
      <c r="D167" t="s">
        <v>83</v>
      </c>
      <c r="E167" s="23">
        <v>344</v>
      </c>
      <c r="F167" s="23">
        <v>502</v>
      </c>
      <c r="G167" s="22">
        <f t="shared" si="10"/>
        <v>158</v>
      </c>
      <c r="H167" s="23">
        <f t="shared" si="11"/>
        <v>31.6</v>
      </c>
      <c r="I167" t="s">
        <v>108</v>
      </c>
      <c r="J167" t="s">
        <v>109</v>
      </c>
      <c r="K167" t="s">
        <v>90</v>
      </c>
    </row>
    <row r="168" spans="1:11" x14ac:dyDescent="0.35">
      <c r="A168" s="16" t="s">
        <v>103</v>
      </c>
      <c r="B168" s="17">
        <v>1167</v>
      </c>
      <c r="C168">
        <v>2242</v>
      </c>
      <c r="D168" t="s">
        <v>89</v>
      </c>
      <c r="E168" s="23">
        <v>60</v>
      </c>
      <c r="F168" s="23">
        <v>124</v>
      </c>
      <c r="G168" s="22">
        <f t="shared" si="10"/>
        <v>64</v>
      </c>
      <c r="H168" s="23">
        <f t="shared" si="11"/>
        <v>12.8</v>
      </c>
      <c r="I168" t="s">
        <v>108</v>
      </c>
      <c r="J168" t="s">
        <v>109</v>
      </c>
      <c r="K168" t="s">
        <v>78</v>
      </c>
    </row>
    <row r="169" spans="1:11" x14ac:dyDescent="0.35">
      <c r="A169" s="16" t="s">
        <v>103</v>
      </c>
      <c r="B169" s="17">
        <v>1168</v>
      </c>
      <c r="C169">
        <v>9822</v>
      </c>
      <c r="D169" t="s">
        <v>77</v>
      </c>
      <c r="E169" s="23">
        <v>58.3</v>
      </c>
      <c r="F169" s="23">
        <v>98.4</v>
      </c>
      <c r="G169" s="22">
        <f t="shared" si="10"/>
        <v>40.100000000000009</v>
      </c>
      <c r="H169" s="23">
        <f t="shared" si="11"/>
        <v>8.0200000000000014</v>
      </c>
      <c r="I169" t="s">
        <v>108</v>
      </c>
      <c r="J169" t="s">
        <v>109</v>
      </c>
      <c r="K169" t="s">
        <v>80</v>
      </c>
    </row>
    <row r="170" spans="1:11" x14ac:dyDescent="0.35">
      <c r="A170" s="16" t="s">
        <v>103</v>
      </c>
      <c r="B170" s="17">
        <v>1169</v>
      </c>
      <c r="C170">
        <v>8722</v>
      </c>
      <c r="D170" t="s">
        <v>83</v>
      </c>
      <c r="E170" s="23">
        <v>344</v>
      </c>
      <c r="F170" s="23">
        <v>502</v>
      </c>
      <c r="G170" s="22">
        <f t="shared" si="10"/>
        <v>158</v>
      </c>
      <c r="H170" s="23">
        <f t="shared" si="11"/>
        <v>31.6</v>
      </c>
      <c r="I170" t="s">
        <v>108</v>
      </c>
      <c r="J170" t="s">
        <v>109</v>
      </c>
      <c r="K170" t="s">
        <v>91</v>
      </c>
    </row>
    <row r="171" spans="1:11" x14ac:dyDescent="0.35">
      <c r="A171" s="16" t="s">
        <v>103</v>
      </c>
      <c r="B171" s="17">
        <v>1170</v>
      </c>
      <c r="C171">
        <v>4421</v>
      </c>
      <c r="D171" t="s">
        <v>86</v>
      </c>
      <c r="E171" s="23">
        <v>45</v>
      </c>
      <c r="F171" s="23">
        <v>87</v>
      </c>
      <c r="G171" s="22">
        <f t="shared" si="10"/>
        <v>42</v>
      </c>
      <c r="H171" s="23">
        <f t="shared" si="11"/>
        <v>8.4</v>
      </c>
      <c r="I171" t="s">
        <v>104</v>
      </c>
      <c r="J171" t="s">
        <v>105</v>
      </c>
      <c r="K171" t="s">
        <v>80</v>
      </c>
    </row>
    <row r="172" spans="1:11" x14ac:dyDescent="0.35">
      <c r="A172" s="16" t="s">
        <v>103</v>
      </c>
      <c r="B172" s="17">
        <v>1171</v>
      </c>
      <c r="C172">
        <v>4421</v>
      </c>
      <c r="D172" t="s">
        <v>86</v>
      </c>
      <c r="E172" s="23">
        <v>45</v>
      </c>
      <c r="F172" s="23">
        <v>87</v>
      </c>
      <c r="G172" s="22">
        <f t="shared" si="10"/>
        <v>42</v>
      </c>
      <c r="H172" s="23">
        <f t="shared" si="11"/>
        <v>8.4</v>
      </c>
      <c r="I172" t="s">
        <v>106</v>
      </c>
      <c r="J172" t="s">
        <v>107</v>
      </c>
      <c r="K172" t="s">
        <v>90</v>
      </c>
    </row>
    <row r="173" spans="1:11" x14ac:dyDescent="0.35">
      <c r="E173" s="22"/>
      <c r="F173" s="22"/>
      <c r="G173" s="22"/>
      <c r="H173" s="22"/>
    </row>
    <row r="174" spans="1:11" x14ac:dyDescent="0.35">
      <c r="A174" t="s">
        <v>112</v>
      </c>
      <c r="E174" s="22"/>
      <c r="F174" s="22">
        <f>SUM(F2:F172)</f>
        <v>17110.599999999995</v>
      </c>
      <c r="G174" s="22"/>
      <c r="H174" s="22"/>
    </row>
    <row r="175" spans="1:11" x14ac:dyDescent="0.35">
      <c r="A175" t="s">
        <v>114</v>
      </c>
      <c r="F175" s="23">
        <f>SUMIF(F2:F172, "&gt;50")</f>
        <v>16088.399999999994</v>
      </c>
    </row>
    <row r="176" spans="1:11" x14ac:dyDescent="0.35">
      <c r="A176" t="s">
        <v>115</v>
      </c>
      <c r="F176" s="23">
        <f>SUMIF(F2:F172, "&lt;=50")</f>
        <v>1022.1999999999997</v>
      </c>
    </row>
    <row r="179" spans="5:5" x14ac:dyDescent="0.35">
      <c r="E179" s="24"/>
    </row>
  </sheetData>
  <autoFilter ref="A1:K172" xr:uid="{1C912946-3322-4528-8CFD-09B3EDFC5CF0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7DBB-B2AD-40CB-BD67-12BB84DF82C8}">
  <dimension ref="A1:B8"/>
  <sheetViews>
    <sheetView workbookViewId="0">
      <selection activeCell="H20" sqref="H20"/>
    </sheetView>
  </sheetViews>
  <sheetFormatPr defaultRowHeight="14.5" x14ac:dyDescent="0.35"/>
  <cols>
    <col min="1" max="1" width="12.36328125" bestFit="1" customWidth="1"/>
    <col min="2" max="2" width="15.08984375" bestFit="1" customWidth="1"/>
  </cols>
  <sheetData>
    <row r="1" spans="1:2" x14ac:dyDescent="0.35">
      <c r="A1" t="s">
        <v>45</v>
      </c>
    </row>
    <row r="3" spans="1:2" x14ac:dyDescent="0.35">
      <c r="A3" s="25" t="s">
        <v>116</v>
      </c>
      <c r="B3" t="s">
        <v>118</v>
      </c>
    </row>
    <row r="4" spans="1:2" x14ac:dyDescent="0.35">
      <c r="A4" s="26" t="s">
        <v>105</v>
      </c>
      <c r="B4" s="22">
        <v>6003.5</v>
      </c>
    </row>
    <row r="5" spans="1:2" x14ac:dyDescent="0.35">
      <c r="A5" s="26" t="s">
        <v>107</v>
      </c>
      <c r="B5" s="22">
        <v>2410.7000000000003</v>
      </c>
    </row>
    <row r="6" spans="1:2" x14ac:dyDescent="0.35">
      <c r="A6" s="26" t="s">
        <v>111</v>
      </c>
      <c r="B6" s="22">
        <v>3035.3</v>
      </c>
    </row>
    <row r="7" spans="1:2" x14ac:dyDescent="0.35">
      <c r="A7" s="26" t="s">
        <v>109</v>
      </c>
      <c r="B7" s="22">
        <v>5661.0999999999985</v>
      </c>
    </row>
    <row r="8" spans="1:2" x14ac:dyDescent="0.35">
      <c r="A8" s="26" t="s">
        <v>117</v>
      </c>
      <c r="B8" s="22">
        <v>17110.599999999999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F159-326C-4898-AD0C-5171660F893C}">
  <dimension ref="A1:N75"/>
  <sheetViews>
    <sheetView topLeftCell="A10" zoomScale="41" zoomScaleNormal="85" workbookViewId="0">
      <selection activeCell="S34" sqref="S34"/>
    </sheetView>
  </sheetViews>
  <sheetFormatPr defaultRowHeight="14.5" x14ac:dyDescent="0.35"/>
  <cols>
    <col min="1" max="1" width="13.1796875" bestFit="1" customWidth="1"/>
    <col min="2" max="2" width="5.453125" bestFit="1" customWidth="1"/>
    <col min="3" max="3" width="15.54296875" bestFit="1" customWidth="1"/>
    <col min="5" max="5" width="16.26953125" bestFit="1" customWidth="1"/>
    <col min="6" max="6" width="15.90625" bestFit="1" customWidth="1"/>
    <col min="8" max="8" width="11.81640625" bestFit="1" customWidth="1"/>
    <col min="9" max="9" width="10.81640625" bestFit="1" customWidth="1"/>
    <col min="10" max="10" width="5.90625" bestFit="1" customWidth="1"/>
    <col min="11" max="11" width="9.08984375" bestFit="1" customWidth="1"/>
    <col min="12" max="12" width="14.08984375" bestFit="1" customWidth="1"/>
    <col min="13" max="13" width="11.1796875" bestFit="1" customWidth="1"/>
    <col min="14" max="14" width="20.6328125" bestFit="1" customWidth="1"/>
  </cols>
  <sheetData>
    <row r="1" spans="1:14" s="18" customFormat="1" ht="29" x14ac:dyDescent="0.35">
      <c r="A1" s="18" t="s">
        <v>119</v>
      </c>
      <c r="B1" s="18" t="s">
        <v>120</v>
      </c>
      <c r="C1" s="18" t="s">
        <v>121</v>
      </c>
      <c r="D1" s="18" t="s">
        <v>122</v>
      </c>
      <c r="E1" s="18" t="s">
        <v>123</v>
      </c>
      <c r="F1" s="18" t="s">
        <v>124</v>
      </c>
      <c r="G1" s="18" t="s">
        <v>125</v>
      </c>
      <c r="H1" s="27" t="s">
        <v>126</v>
      </c>
      <c r="I1" s="27" t="s">
        <v>127</v>
      </c>
      <c r="J1" s="18" t="s">
        <v>128</v>
      </c>
      <c r="K1" s="18" t="s">
        <v>129</v>
      </c>
      <c r="L1" s="18" t="s">
        <v>130</v>
      </c>
      <c r="M1" s="18" t="s">
        <v>131</v>
      </c>
      <c r="N1" s="18" t="s">
        <v>132</v>
      </c>
    </row>
    <row r="2" spans="1:14" x14ac:dyDescent="0.35">
      <c r="A2" t="s">
        <v>167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CAM</v>
      </c>
      <c r="E2" t="str">
        <f t="shared" ref="E2:E33" si="3">VLOOKUP(D2,B$65:C$75,2)</f>
        <v>Camery</v>
      </c>
      <c r="F2" t="str">
        <f t="shared" ref="F2:F33" si="4">MID(A2,3,2)</f>
        <v>96</v>
      </c>
      <c r="G2">
        <f t="shared" ref="G2:G34" si="5">IF(25-F2&lt;0,100-F2+25,25-F2)</f>
        <v>29</v>
      </c>
      <c r="H2" s="28">
        <v>114660.6</v>
      </c>
      <c r="I2" s="28">
        <f t="shared" ref="I2:I33" si="6">H2/(G2+0.5)</f>
        <v>3886.8</v>
      </c>
      <c r="J2" t="s">
        <v>139</v>
      </c>
      <c r="K2" t="s">
        <v>168</v>
      </c>
      <c r="L2">
        <v>100000</v>
      </c>
      <c r="M2" t="str">
        <f t="shared" ref="M2:M33" si="7">IF(H2&lt;=L2, "Y", "Not Covered")</f>
        <v>Not Covered</v>
      </c>
      <c r="N2" t="str">
        <f t="shared" ref="N2:N33" si="8">CONCATENATE(B2,F2,D2,UPPER(LEFT(J2,3)),RIGHT(A2,3))</f>
        <v>TY96CAMGRE020</v>
      </c>
    </row>
    <row r="3" spans="1:14" x14ac:dyDescent="0.35">
      <c r="A3" t="s">
        <v>169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Camery</v>
      </c>
      <c r="F3" t="str">
        <f t="shared" si="4"/>
        <v>98</v>
      </c>
      <c r="G3">
        <f t="shared" si="5"/>
        <v>27</v>
      </c>
      <c r="H3" s="28">
        <v>93382.6</v>
      </c>
      <c r="I3" s="28">
        <f t="shared" si="6"/>
        <v>3395.7309090909093</v>
      </c>
      <c r="J3" t="s">
        <v>134</v>
      </c>
      <c r="K3" t="s">
        <v>170</v>
      </c>
      <c r="L3">
        <v>100000</v>
      </c>
      <c r="M3" t="str">
        <f t="shared" si="7"/>
        <v>Y</v>
      </c>
      <c r="N3" t="str">
        <f t="shared" si="8"/>
        <v>TY98CAMBLA021</v>
      </c>
    </row>
    <row r="4" spans="1:14" x14ac:dyDescent="0.35">
      <c r="A4" t="s">
        <v>196</v>
      </c>
      <c r="B4" t="str">
        <f t="shared" si="0"/>
        <v>CR</v>
      </c>
      <c r="C4" t="str">
        <f t="shared" si="1"/>
        <v>Chrysler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21</v>
      </c>
      <c r="H4" s="28">
        <v>72527.199999999997</v>
      </c>
      <c r="I4" s="28">
        <f t="shared" si="6"/>
        <v>3373.3581395348838</v>
      </c>
      <c r="J4" t="s">
        <v>136</v>
      </c>
      <c r="K4" t="s">
        <v>159</v>
      </c>
      <c r="L4">
        <v>75000</v>
      </c>
      <c r="M4" t="str">
        <f t="shared" si="7"/>
        <v>Y</v>
      </c>
      <c r="N4" t="str">
        <f t="shared" si="8"/>
        <v>CR04CARWHI047</v>
      </c>
    </row>
    <row r="5" spans="1:14" x14ac:dyDescent="0.35">
      <c r="A5" t="s">
        <v>171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Camery</v>
      </c>
      <c r="F5" t="str">
        <f t="shared" si="4"/>
        <v>00</v>
      </c>
      <c r="G5">
        <f t="shared" si="5"/>
        <v>25</v>
      </c>
      <c r="H5" s="28">
        <v>85928</v>
      </c>
      <c r="I5" s="28">
        <f t="shared" si="6"/>
        <v>3369.7254901960782</v>
      </c>
      <c r="J5" t="s">
        <v>139</v>
      </c>
      <c r="K5" t="s">
        <v>144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 x14ac:dyDescent="0.35">
      <c r="A6" t="s">
        <v>177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Corolla</v>
      </c>
      <c r="F6" t="str">
        <f t="shared" si="4"/>
        <v>03</v>
      </c>
      <c r="G6">
        <f t="shared" si="5"/>
        <v>22</v>
      </c>
      <c r="H6" s="28">
        <v>73444.399999999994</v>
      </c>
      <c r="I6" s="28">
        <f t="shared" si="6"/>
        <v>3264.1955555555551</v>
      </c>
      <c r="J6" t="s">
        <v>134</v>
      </c>
      <c r="K6" t="s">
        <v>176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35">
      <c r="A7" t="s">
        <v>165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25</v>
      </c>
      <c r="H7" s="28">
        <v>80685.8</v>
      </c>
      <c r="I7" s="28">
        <f t="shared" si="6"/>
        <v>3164.1490196078435</v>
      </c>
      <c r="J7" t="s">
        <v>166</v>
      </c>
      <c r="K7" t="s">
        <v>154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35">
      <c r="A8" t="s">
        <v>181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26</v>
      </c>
      <c r="H8" s="28">
        <v>82374</v>
      </c>
      <c r="I8" s="28">
        <f t="shared" si="6"/>
        <v>3108.4528301886794</v>
      </c>
      <c r="J8" t="s">
        <v>136</v>
      </c>
      <c r="K8" t="s">
        <v>156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 x14ac:dyDescent="0.35">
      <c r="A9" t="s">
        <v>195</v>
      </c>
      <c r="B9" t="str">
        <f t="shared" si="0"/>
        <v>CR</v>
      </c>
      <c r="C9" t="str">
        <f t="shared" si="1"/>
        <v>Chrysler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25</v>
      </c>
      <c r="H9" s="28">
        <v>77243.100000000006</v>
      </c>
      <c r="I9" s="28">
        <f t="shared" si="6"/>
        <v>3029.1411764705886</v>
      </c>
      <c r="J9" t="s">
        <v>134</v>
      </c>
      <c r="K9" t="s">
        <v>142</v>
      </c>
      <c r="L9">
        <v>75000</v>
      </c>
      <c r="M9" t="str">
        <f t="shared" si="7"/>
        <v>Not Covered</v>
      </c>
      <c r="N9" t="str">
        <f t="shared" si="8"/>
        <v>CR00CARBLA046</v>
      </c>
    </row>
    <row r="10" spans="1:14" x14ac:dyDescent="0.35">
      <c r="A10" t="s">
        <v>164</v>
      </c>
      <c r="B10" t="str">
        <f t="shared" si="0"/>
        <v>GM</v>
      </c>
      <c r="C10" t="str">
        <f t="shared" si="1"/>
        <v>General Motors</v>
      </c>
      <c r="D10" t="str">
        <f t="shared" si="2"/>
        <v>SLV</v>
      </c>
      <c r="E10" t="str">
        <f t="shared" si="3"/>
        <v>Silverado</v>
      </c>
      <c r="F10" t="str">
        <f t="shared" si="4"/>
        <v>98</v>
      </c>
      <c r="G10">
        <f t="shared" si="5"/>
        <v>27</v>
      </c>
      <c r="H10" s="28">
        <v>83162.7</v>
      </c>
      <c r="I10" s="28">
        <f t="shared" si="6"/>
        <v>3024.0981818181817</v>
      </c>
      <c r="J10" t="s">
        <v>134</v>
      </c>
      <c r="K10" t="s">
        <v>157</v>
      </c>
      <c r="L10">
        <v>100000</v>
      </c>
      <c r="M10" t="str">
        <f t="shared" si="7"/>
        <v>Y</v>
      </c>
      <c r="N10" t="str">
        <f t="shared" si="8"/>
        <v>GM98SLVBLA018</v>
      </c>
    </row>
    <row r="11" spans="1:14" x14ac:dyDescent="0.35">
      <c r="A11" t="s">
        <v>191</v>
      </c>
      <c r="B11" t="str">
        <f t="shared" si="0"/>
        <v>CR</v>
      </c>
      <c r="C11" t="str">
        <f t="shared" si="1"/>
        <v>Chrysler</v>
      </c>
      <c r="D11" t="str">
        <f t="shared" si="2"/>
        <v>PTC</v>
      </c>
      <c r="E11" t="str">
        <f t="shared" si="3"/>
        <v>PT Cruiser</v>
      </c>
      <c r="F11" t="str">
        <f t="shared" si="4"/>
        <v>04</v>
      </c>
      <c r="G11">
        <f t="shared" si="5"/>
        <v>21</v>
      </c>
      <c r="H11" s="28">
        <v>64542</v>
      </c>
      <c r="I11" s="28">
        <f t="shared" si="6"/>
        <v>3001.953488372093</v>
      </c>
      <c r="J11" t="s">
        <v>166</v>
      </c>
      <c r="K11" t="s">
        <v>109</v>
      </c>
      <c r="L11">
        <v>75000</v>
      </c>
      <c r="M11" t="str">
        <f t="shared" si="7"/>
        <v>Y</v>
      </c>
      <c r="N11" t="str">
        <f t="shared" si="8"/>
        <v>CR04PTCBLU042</v>
      </c>
    </row>
    <row r="12" spans="1:14" x14ac:dyDescent="0.35">
      <c r="A12" t="s">
        <v>194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Caravan</v>
      </c>
      <c r="F12" t="str">
        <f t="shared" si="4"/>
        <v>99</v>
      </c>
      <c r="G12">
        <f t="shared" si="5"/>
        <v>26</v>
      </c>
      <c r="H12" s="28">
        <v>79420.600000000006</v>
      </c>
      <c r="I12" s="28">
        <f t="shared" si="6"/>
        <v>2997.003773584906</v>
      </c>
      <c r="J12" t="s">
        <v>139</v>
      </c>
      <c r="K12" t="s">
        <v>163</v>
      </c>
      <c r="L12">
        <v>75000</v>
      </c>
      <c r="M12" t="str">
        <f t="shared" si="7"/>
        <v>Not Covered</v>
      </c>
      <c r="N12" t="str">
        <f t="shared" si="8"/>
        <v>CR99CARGRE045</v>
      </c>
    </row>
    <row r="13" spans="1:14" x14ac:dyDescent="0.35">
      <c r="A13" t="s">
        <v>237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05</v>
      </c>
      <c r="G13">
        <f t="shared" si="5"/>
        <v>20</v>
      </c>
      <c r="H13" s="28">
        <v>60389.5</v>
      </c>
      <c r="I13" s="28">
        <f t="shared" si="6"/>
        <v>2945.8292682926831</v>
      </c>
      <c r="J13" t="s">
        <v>136</v>
      </c>
      <c r="K13" t="s">
        <v>147</v>
      </c>
      <c r="L13">
        <v>100000</v>
      </c>
      <c r="M13" t="str">
        <f t="shared" si="7"/>
        <v>Y</v>
      </c>
      <c r="N13" t="str">
        <f t="shared" si="8"/>
        <v>HO05ODYWHI037</v>
      </c>
    </row>
    <row r="14" spans="1:14" x14ac:dyDescent="0.35">
      <c r="A14" t="s">
        <v>173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Camery</v>
      </c>
      <c r="F14" t="str">
        <f t="shared" si="4"/>
        <v>09</v>
      </c>
      <c r="G14">
        <f t="shared" si="5"/>
        <v>16</v>
      </c>
      <c r="H14" s="28">
        <v>48114.2</v>
      </c>
      <c r="I14" s="28">
        <f t="shared" si="6"/>
        <v>2916.0121212121212</v>
      </c>
      <c r="J14" t="s">
        <v>136</v>
      </c>
      <c r="K14" t="s">
        <v>147</v>
      </c>
      <c r="L14">
        <v>100000</v>
      </c>
      <c r="M14" t="str">
        <f t="shared" si="7"/>
        <v>Y</v>
      </c>
      <c r="N14" t="str">
        <f t="shared" si="8"/>
        <v>TY09CAMWHI024</v>
      </c>
    </row>
    <row r="15" spans="1:14" x14ac:dyDescent="0.35">
      <c r="A15" t="s">
        <v>172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Camery</v>
      </c>
      <c r="F15" t="str">
        <f t="shared" si="4"/>
        <v>02</v>
      </c>
      <c r="G15">
        <f t="shared" si="5"/>
        <v>23</v>
      </c>
      <c r="H15" s="28">
        <v>67829.100000000006</v>
      </c>
      <c r="I15" s="28">
        <f t="shared" si="6"/>
        <v>2886.3446808510639</v>
      </c>
      <c r="J15" t="s">
        <v>134</v>
      </c>
      <c r="K15" t="s">
        <v>109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35">
      <c r="A16" t="s">
        <v>182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24</v>
      </c>
      <c r="H16" s="28">
        <v>69891.899999999994</v>
      </c>
      <c r="I16" s="28">
        <f t="shared" si="6"/>
        <v>2852.7306122448977</v>
      </c>
      <c r="J16" t="s">
        <v>166</v>
      </c>
      <c r="K16" t="s">
        <v>142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 x14ac:dyDescent="0.35">
      <c r="A17" t="s">
        <v>236</v>
      </c>
      <c r="B17" t="str">
        <f t="shared" si="0"/>
        <v>HO</v>
      </c>
      <c r="C17" t="str">
        <f t="shared" si="1"/>
        <v>Honda</v>
      </c>
      <c r="D17" t="str">
        <f t="shared" si="2"/>
        <v>OOD</v>
      </c>
      <c r="E17" t="str">
        <f t="shared" si="3"/>
        <v>Odyssey</v>
      </c>
      <c r="F17" t="str">
        <f t="shared" si="4"/>
        <v>01</v>
      </c>
      <c r="G17">
        <f t="shared" si="5"/>
        <v>24</v>
      </c>
      <c r="H17" s="28">
        <v>68658.899999999994</v>
      </c>
      <c r="I17" s="28">
        <f t="shared" si="6"/>
        <v>2802.4040816326528</v>
      </c>
      <c r="J17" t="s">
        <v>134</v>
      </c>
      <c r="K17" t="s">
        <v>109</v>
      </c>
      <c r="L17">
        <v>100000</v>
      </c>
      <c r="M17" t="str">
        <f t="shared" si="7"/>
        <v>Y</v>
      </c>
      <c r="N17" t="str">
        <f t="shared" si="8"/>
        <v>HO01OODBLA040</v>
      </c>
    </row>
    <row r="18" spans="1:14" x14ac:dyDescent="0.35">
      <c r="A18" t="s">
        <v>188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07</v>
      </c>
      <c r="G18">
        <f t="shared" si="5"/>
        <v>18</v>
      </c>
      <c r="H18" s="28">
        <v>50854.1</v>
      </c>
      <c r="I18" s="28">
        <f t="shared" si="6"/>
        <v>2748.8702702702703</v>
      </c>
      <c r="J18" t="s">
        <v>134</v>
      </c>
      <c r="K18" t="s">
        <v>170</v>
      </c>
      <c r="L18">
        <v>100000</v>
      </c>
      <c r="M18" t="str">
        <f t="shared" si="7"/>
        <v>Y</v>
      </c>
      <c r="N18" t="str">
        <f t="shared" si="8"/>
        <v>HO07ODYBLA038</v>
      </c>
    </row>
    <row r="19" spans="1:14" x14ac:dyDescent="0.35">
      <c r="A19" t="s">
        <v>174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Corolla</v>
      </c>
      <c r="F19" t="str">
        <f t="shared" si="4"/>
        <v>02</v>
      </c>
      <c r="G19">
        <f t="shared" si="5"/>
        <v>23</v>
      </c>
      <c r="H19" s="28">
        <v>64467.4</v>
      </c>
      <c r="I19" s="28">
        <f t="shared" si="6"/>
        <v>2743.2936170212765</v>
      </c>
      <c r="J19" t="s">
        <v>175</v>
      </c>
      <c r="K19" t="s">
        <v>176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 x14ac:dyDescent="0.35">
      <c r="A20" t="s">
        <v>145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19</v>
      </c>
      <c r="H20" s="28">
        <v>52229.5</v>
      </c>
      <c r="I20" s="28">
        <f t="shared" si="6"/>
        <v>2678.4358974358975</v>
      </c>
      <c r="J20" t="s">
        <v>139</v>
      </c>
      <c r="K20" t="s">
        <v>140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 x14ac:dyDescent="0.35">
      <c r="A21" t="s">
        <v>138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17</v>
      </c>
      <c r="H21" s="28">
        <v>44946.5</v>
      </c>
      <c r="I21" s="28">
        <f t="shared" si="6"/>
        <v>2568.3714285714286</v>
      </c>
      <c r="J21" t="s">
        <v>139</v>
      </c>
      <c r="K21" t="s">
        <v>140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35">
      <c r="A22" t="s">
        <v>197</v>
      </c>
      <c r="B22" t="str">
        <f t="shared" si="0"/>
        <v>CR</v>
      </c>
      <c r="C22" t="str">
        <f t="shared" si="1"/>
        <v>Chrysler</v>
      </c>
      <c r="D22" t="str">
        <f t="shared" si="2"/>
        <v>CAR</v>
      </c>
      <c r="E22" t="str">
        <f t="shared" si="3"/>
        <v>Caravan</v>
      </c>
      <c r="F22" t="str">
        <f t="shared" si="4"/>
        <v>04</v>
      </c>
      <c r="G22">
        <f t="shared" si="5"/>
        <v>21</v>
      </c>
      <c r="H22" s="28">
        <v>52699.4</v>
      </c>
      <c r="I22" s="28">
        <f t="shared" si="6"/>
        <v>2451.1348837209302</v>
      </c>
      <c r="J22" t="s">
        <v>175</v>
      </c>
      <c r="K22" t="s">
        <v>159</v>
      </c>
      <c r="L22">
        <v>75000</v>
      </c>
      <c r="M22" t="str">
        <f t="shared" si="7"/>
        <v>Y</v>
      </c>
      <c r="N22" t="str">
        <f t="shared" si="8"/>
        <v>CR04CARRED048</v>
      </c>
    </row>
    <row r="23" spans="1:14" x14ac:dyDescent="0.35">
      <c r="A23" t="s">
        <v>189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08</v>
      </c>
      <c r="G23">
        <f t="shared" si="5"/>
        <v>17</v>
      </c>
      <c r="H23" s="28">
        <v>42504.6</v>
      </c>
      <c r="I23" s="28">
        <f t="shared" si="6"/>
        <v>2428.8342857142857</v>
      </c>
      <c r="J23" t="s">
        <v>136</v>
      </c>
      <c r="K23" t="s">
        <v>156</v>
      </c>
      <c r="L23">
        <v>100000</v>
      </c>
      <c r="M23" t="str">
        <f t="shared" si="7"/>
        <v>Y</v>
      </c>
      <c r="N23" t="str">
        <f t="shared" si="8"/>
        <v>HO08ODYWHI039</v>
      </c>
    </row>
    <row r="24" spans="1:14" x14ac:dyDescent="0.35">
      <c r="A24" t="s">
        <v>239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19</v>
      </c>
      <c r="H24" s="28">
        <v>46311.4</v>
      </c>
      <c r="I24" s="28">
        <f t="shared" si="6"/>
        <v>2374.9435897435897</v>
      </c>
      <c r="J24" t="s">
        <v>139</v>
      </c>
      <c r="K24" t="s">
        <v>144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 x14ac:dyDescent="0.35">
      <c r="A25" t="s">
        <v>135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06</v>
      </c>
      <c r="G25">
        <f t="shared" si="5"/>
        <v>19</v>
      </c>
      <c r="H25" s="28">
        <v>44974.8</v>
      </c>
      <c r="I25" s="28">
        <f t="shared" si="6"/>
        <v>2306.4</v>
      </c>
      <c r="J25" t="s">
        <v>136</v>
      </c>
      <c r="K25" t="s">
        <v>137</v>
      </c>
      <c r="L25">
        <v>50000</v>
      </c>
      <c r="M25" t="str">
        <f t="shared" si="7"/>
        <v>Y</v>
      </c>
      <c r="N25" t="str">
        <f t="shared" si="8"/>
        <v>FD06MTGWHI002</v>
      </c>
    </row>
    <row r="26" spans="1:14" x14ac:dyDescent="0.35">
      <c r="A26" t="s">
        <v>192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18</v>
      </c>
      <c r="H26" s="28">
        <v>42074.2</v>
      </c>
      <c r="I26" s="28">
        <f t="shared" si="6"/>
        <v>2274.2810810810811</v>
      </c>
      <c r="J26" t="s">
        <v>139</v>
      </c>
      <c r="K26" t="s">
        <v>176</v>
      </c>
      <c r="L26">
        <v>75000</v>
      </c>
      <c r="M26" t="str">
        <f t="shared" si="7"/>
        <v>Y</v>
      </c>
      <c r="N26" t="str">
        <f t="shared" si="8"/>
        <v>CR07PTCGRE043</v>
      </c>
    </row>
    <row r="27" spans="1:14" x14ac:dyDescent="0.35">
      <c r="A27" t="s">
        <v>148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12</v>
      </c>
      <c r="H27" s="28">
        <v>27637.1</v>
      </c>
      <c r="I27" s="28">
        <f t="shared" si="6"/>
        <v>2210.9679999999998</v>
      </c>
      <c r="J27" t="s">
        <v>134</v>
      </c>
      <c r="K27" t="s">
        <v>109</v>
      </c>
      <c r="L27">
        <v>75000</v>
      </c>
      <c r="M27" t="str">
        <f t="shared" si="7"/>
        <v>Y</v>
      </c>
      <c r="N27" t="str">
        <f t="shared" si="8"/>
        <v>FD13FCSBLA009</v>
      </c>
    </row>
    <row r="28" spans="1:14" x14ac:dyDescent="0.35">
      <c r="A28" t="s">
        <v>149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13</v>
      </c>
      <c r="G28">
        <f t="shared" si="5"/>
        <v>12</v>
      </c>
      <c r="H28" s="28">
        <v>27534.799999999999</v>
      </c>
      <c r="I28" s="28">
        <f t="shared" si="6"/>
        <v>2202.7840000000001</v>
      </c>
      <c r="J28" t="s">
        <v>136</v>
      </c>
      <c r="K28" t="s">
        <v>150</v>
      </c>
      <c r="L28">
        <v>75000</v>
      </c>
      <c r="M28" t="str">
        <f t="shared" si="7"/>
        <v>Y</v>
      </c>
      <c r="N28" t="str">
        <f t="shared" si="8"/>
        <v>FD13FCSWHI010</v>
      </c>
    </row>
    <row r="29" spans="1:14" x14ac:dyDescent="0.35">
      <c r="A29" t="s">
        <v>179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13</v>
      </c>
      <c r="H29" s="28">
        <v>29601.9</v>
      </c>
      <c r="I29" s="28">
        <f t="shared" si="6"/>
        <v>2192.7333333333336</v>
      </c>
      <c r="J29" t="s">
        <v>134</v>
      </c>
      <c r="K29" t="s">
        <v>157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5">
      <c r="A30" t="s">
        <v>184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15</v>
      </c>
      <c r="H30" s="28">
        <v>33477.199999999997</v>
      </c>
      <c r="I30" s="28">
        <f t="shared" si="6"/>
        <v>2159.8193548387094</v>
      </c>
      <c r="J30" t="s">
        <v>134</v>
      </c>
      <c r="K30" t="s">
        <v>170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35">
      <c r="A31" t="s">
        <v>141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08</v>
      </c>
      <c r="G31">
        <f t="shared" si="5"/>
        <v>17</v>
      </c>
      <c r="H31" s="28">
        <v>37558.800000000003</v>
      </c>
      <c r="I31" s="28">
        <f t="shared" si="6"/>
        <v>2146.2171428571432</v>
      </c>
      <c r="J31" t="s">
        <v>134</v>
      </c>
      <c r="K31" t="s">
        <v>142</v>
      </c>
      <c r="L31">
        <v>50000</v>
      </c>
      <c r="M31" t="str">
        <f t="shared" si="7"/>
        <v>Y</v>
      </c>
      <c r="N31" t="str">
        <f t="shared" si="8"/>
        <v>FD08MTGBLA004</v>
      </c>
    </row>
    <row r="32" spans="1:14" x14ac:dyDescent="0.35">
      <c r="A32" t="s">
        <v>146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16</v>
      </c>
      <c r="H32" s="28">
        <v>35137</v>
      </c>
      <c r="I32" s="28">
        <f t="shared" si="6"/>
        <v>2129.5151515151515</v>
      </c>
      <c r="J32" t="s">
        <v>134</v>
      </c>
      <c r="K32" t="s">
        <v>147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35">
      <c r="A33" t="s">
        <v>185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14</v>
      </c>
      <c r="H33" s="28">
        <v>30555.3</v>
      </c>
      <c r="I33" s="28">
        <f t="shared" si="6"/>
        <v>2107.2620689655173</v>
      </c>
      <c r="J33" t="s">
        <v>134</v>
      </c>
      <c r="K33" t="s">
        <v>140</v>
      </c>
      <c r="L33">
        <v>75000</v>
      </c>
      <c r="M33" t="str">
        <f t="shared" si="7"/>
        <v>Y</v>
      </c>
      <c r="N33" t="str">
        <f t="shared" si="8"/>
        <v>HO11CIVBLA034</v>
      </c>
    </row>
    <row r="34" spans="1:14" x14ac:dyDescent="0.35">
      <c r="A34" t="s">
        <v>143</v>
      </c>
      <c r="B34" t="str">
        <f t="shared" ref="B34:B53" si="9">LEFT(A34,2)</f>
        <v>FD</v>
      </c>
      <c r="C34" t="str">
        <f t="shared" ref="C34:C53" si="10">VLOOKUP(B34,B$56:C$61,2)</f>
        <v>Ford</v>
      </c>
      <c r="D34" t="str">
        <f t="shared" ref="D34:D53" si="11">MID(A34,5,3)</f>
        <v>MTG</v>
      </c>
      <c r="E34" t="str">
        <f t="shared" ref="E34:E53" si="12">VLOOKUP(D34,B$65:C$75,2)</f>
        <v>Mustang</v>
      </c>
      <c r="F34" t="str">
        <f t="shared" ref="F34:F53" si="13">MID(A34,3,2)</f>
        <v>08</v>
      </c>
      <c r="G34">
        <f t="shared" si="5"/>
        <v>17</v>
      </c>
      <c r="H34" s="28">
        <v>36438.5</v>
      </c>
      <c r="I34" s="28">
        <f t="shared" ref="I34:I53" si="14">H34/(G34+0.5)</f>
        <v>2082.1999999999998</v>
      </c>
      <c r="J34" t="s">
        <v>136</v>
      </c>
      <c r="K34" t="s">
        <v>109</v>
      </c>
      <c r="L34">
        <v>50000</v>
      </c>
      <c r="M34" t="str">
        <f t="shared" ref="M34:M53" si="15">IF(H34&lt;=L34, "Y", "Not Covered")</f>
        <v>Y</v>
      </c>
      <c r="N34" t="str">
        <f t="shared" ref="N34:N53" si="16">CONCATENATE(B34,F34,D34,UPPER(LEFT(J34,3)),RIGHT(A34,3))</f>
        <v>FD08MTGWHI005</v>
      </c>
    </row>
    <row r="35" spans="1:14" x14ac:dyDescent="0.35">
      <c r="A35" t="s">
        <v>133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>
        <f>IF(25 - F35 &lt; 0, 100-F35+25, 25 - F35)</f>
        <v>19</v>
      </c>
      <c r="H35" s="28">
        <v>40326.800000000003</v>
      </c>
      <c r="I35" s="28">
        <f t="shared" si="14"/>
        <v>2068.041025641026</v>
      </c>
      <c r="J35" t="s">
        <v>134</v>
      </c>
      <c r="K35" t="s">
        <v>109</v>
      </c>
      <c r="L35">
        <v>50000</v>
      </c>
      <c r="M35" t="str">
        <f t="shared" si="15"/>
        <v>Y</v>
      </c>
      <c r="N35" t="str">
        <f t="shared" si="16"/>
        <v>FD06MTGBLA001</v>
      </c>
    </row>
    <row r="36" spans="1:14" x14ac:dyDescent="0.35">
      <c r="A36" t="s">
        <v>162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ref="G36:G53" si="17">IF(25-F36&lt;0,100-F36+25,25-F36)</f>
        <v>15</v>
      </c>
      <c r="H36" s="28">
        <v>31144.400000000001</v>
      </c>
      <c r="I36" s="28">
        <f t="shared" si="14"/>
        <v>2009.3161290322582</v>
      </c>
      <c r="J36" t="s">
        <v>134</v>
      </c>
      <c r="K36" t="s">
        <v>163</v>
      </c>
      <c r="L36">
        <v>100000</v>
      </c>
      <c r="M36" t="str">
        <f t="shared" si="15"/>
        <v>Y</v>
      </c>
      <c r="N36" t="str">
        <f t="shared" si="16"/>
        <v>GM10SLVBLA017</v>
      </c>
    </row>
    <row r="37" spans="1:14" x14ac:dyDescent="0.35">
      <c r="A37" t="s">
        <v>198</v>
      </c>
      <c r="B37" t="str">
        <f t="shared" si="9"/>
        <v>HY</v>
      </c>
      <c r="C37" t="str">
        <f t="shared" si="10"/>
        <v>Hundai</v>
      </c>
      <c r="D37" t="str">
        <f t="shared" si="11"/>
        <v>ELA</v>
      </c>
      <c r="E37" t="str">
        <f t="shared" si="12"/>
        <v>Elantra</v>
      </c>
      <c r="F37" t="str">
        <f t="shared" si="13"/>
        <v>11</v>
      </c>
      <c r="G37">
        <f t="shared" si="17"/>
        <v>14</v>
      </c>
      <c r="H37" s="28">
        <v>29102.3</v>
      </c>
      <c r="I37" s="28">
        <f t="shared" si="14"/>
        <v>2007.0551724137931</v>
      </c>
      <c r="J37" t="s">
        <v>134</v>
      </c>
      <c r="K37" t="s">
        <v>161</v>
      </c>
      <c r="L37">
        <v>100000</v>
      </c>
      <c r="M37" t="str">
        <f t="shared" si="15"/>
        <v>Y</v>
      </c>
      <c r="N37" t="str">
        <f t="shared" si="16"/>
        <v>HY11ELABLA049</v>
      </c>
    </row>
    <row r="38" spans="1:14" x14ac:dyDescent="0.35">
      <c r="A38" t="s">
        <v>193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7"/>
        <v>14</v>
      </c>
      <c r="H38" s="28">
        <v>27394.2</v>
      </c>
      <c r="I38" s="28">
        <f t="shared" si="14"/>
        <v>1889.2551724137932</v>
      </c>
      <c r="J38" t="s">
        <v>134</v>
      </c>
      <c r="K38" t="s">
        <v>154</v>
      </c>
      <c r="L38">
        <v>75000</v>
      </c>
      <c r="M38" t="str">
        <f t="shared" si="15"/>
        <v>Y</v>
      </c>
      <c r="N38" t="str">
        <f t="shared" si="16"/>
        <v>CR11PTCBLA044</v>
      </c>
    </row>
    <row r="39" spans="1:14" x14ac:dyDescent="0.35">
      <c r="A39" t="s">
        <v>186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t="str">
        <f t="shared" si="13"/>
        <v>12</v>
      </c>
      <c r="G39">
        <f t="shared" si="17"/>
        <v>13</v>
      </c>
      <c r="H39" s="28">
        <v>24513.200000000001</v>
      </c>
      <c r="I39" s="28">
        <f t="shared" si="14"/>
        <v>1815.7925925925927</v>
      </c>
      <c r="J39" t="s">
        <v>134</v>
      </c>
      <c r="K39" t="s">
        <v>163</v>
      </c>
      <c r="L39">
        <v>75000</v>
      </c>
      <c r="M39" t="str">
        <f t="shared" si="15"/>
        <v>Y</v>
      </c>
      <c r="N39" t="str">
        <f t="shared" si="16"/>
        <v>HO12CIVBLA035</v>
      </c>
    </row>
    <row r="40" spans="1:14" x14ac:dyDescent="0.35">
      <c r="A40" t="s">
        <v>153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7"/>
        <v>12</v>
      </c>
      <c r="H40" s="28">
        <v>22521.599999999999</v>
      </c>
      <c r="I40" s="28">
        <f t="shared" si="14"/>
        <v>1801.7279999999998</v>
      </c>
      <c r="J40" t="s">
        <v>134</v>
      </c>
      <c r="K40" t="s">
        <v>154</v>
      </c>
      <c r="L40">
        <v>75000</v>
      </c>
      <c r="M40" t="str">
        <f t="shared" si="15"/>
        <v>Y</v>
      </c>
      <c r="N40" t="str">
        <f t="shared" si="16"/>
        <v>FD13FCSBLA012</v>
      </c>
    </row>
    <row r="41" spans="1:14" x14ac:dyDescent="0.35">
      <c r="A41" t="s">
        <v>201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7"/>
        <v>12</v>
      </c>
      <c r="H41" s="28">
        <v>22188.5</v>
      </c>
      <c r="I41" s="28">
        <f t="shared" si="14"/>
        <v>1775.08</v>
      </c>
      <c r="J41" t="s">
        <v>166</v>
      </c>
      <c r="K41" t="s">
        <v>144</v>
      </c>
      <c r="L41">
        <v>100000</v>
      </c>
      <c r="M41" t="str">
        <f t="shared" si="15"/>
        <v>Y</v>
      </c>
      <c r="N41" t="str">
        <f t="shared" si="16"/>
        <v>HY13ELABLU052</v>
      </c>
    </row>
    <row r="42" spans="1:14" x14ac:dyDescent="0.35">
      <c r="A42" t="s">
        <v>238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7"/>
        <v>16</v>
      </c>
      <c r="H42" s="28">
        <v>28464.799999999999</v>
      </c>
      <c r="I42" s="28">
        <f t="shared" si="14"/>
        <v>1725.1393939393938</v>
      </c>
      <c r="J42" t="s">
        <v>136</v>
      </c>
      <c r="K42" t="s">
        <v>157</v>
      </c>
      <c r="L42">
        <v>100000</v>
      </c>
      <c r="M42" t="str">
        <f t="shared" si="15"/>
        <v>Y</v>
      </c>
      <c r="N42" t="str">
        <f t="shared" si="16"/>
        <v>GM09CMRWHI014</v>
      </c>
    </row>
    <row r="43" spans="1:14" x14ac:dyDescent="0.35">
      <c r="A43" t="s">
        <v>199</v>
      </c>
      <c r="B43" t="str">
        <f t="shared" si="9"/>
        <v>HY</v>
      </c>
      <c r="C43" t="str">
        <f t="shared" si="10"/>
        <v>Hundai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7"/>
        <v>13</v>
      </c>
      <c r="H43" s="28">
        <v>22282</v>
      </c>
      <c r="I43" s="28">
        <f t="shared" si="14"/>
        <v>1650.5185185185185</v>
      </c>
      <c r="J43" t="s">
        <v>166</v>
      </c>
      <c r="K43" t="s">
        <v>137</v>
      </c>
      <c r="L43">
        <v>100000</v>
      </c>
      <c r="M43" t="str">
        <f t="shared" si="15"/>
        <v>Y</v>
      </c>
      <c r="N43" t="str">
        <f t="shared" si="16"/>
        <v>HY12ELABLU050</v>
      </c>
    </row>
    <row r="44" spans="1:14" x14ac:dyDescent="0.35">
      <c r="A44" t="s">
        <v>180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Camery</v>
      </c>
      <c r="F44" t="str">
        <f t="shared" si="13"/>
        <v>12</v>
      </c>
      <c r="G44">
        <f t="shared" si="17"/>
        <v>13</v>
      </c>
      <c r="H44" s="28">
        <v>22128.2</v>
      </c>
      <c r="I44" s="28">
        <f t="shared" si="14"/>
        <v>1639.1259259259259</v>
      </c>
      <c r="J44" t="s">
        <v>166</v>
      </c>
      <c r="K44" t="s">
        <v>168</v>
      </c>
      <c r="L44">
        <v>100000</v>
      </c>
      <c r="M44" t="str">
        <f t="shared" si="15"/>
        <v>Y</v>
      </c>
      <c r="N44" t="str">
        <f t="shared" si="16"/>
        <v>TY12CAMBLU029</v>
      </c>
    </row>
    <row r="45" spans="1:14" x14ac:dyDescent="0.35">
      <c r="A45" t="s">
        <v>200</v>
      </c>
      <c r="B45" t="str">
        <f t="shared" si="9"/>
        <v>HY</v>
      </c>
      <c r="C45" t="str">
        <f t="shared" si="10"/>
        <v>Hundai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7"/>
        <v>12</v>
      </c>
      <c r="H45" s="28">
        <v>20223.900000000001</v>
      </c>
      <c r="I45" s="28">
        <f t="shared" si="14"/>
        <v>1617.912</v>
      </c>
      <c r="J45" t="s">
        <v>134</v>
      </c>
      <c r="K45" t="s">
        <v>150</v>
      </c>
      <c r="L45">
        <v>100000</v>
      </c>
      <c r="M45" t="str">
        <f t="shared" si="15"/>
        <v>Y</v>
      </c>
      <c r="N45" t="str">
        <f t="shared" si="16"/>
        <v>HY13ELABLA051</v>
      </c>
    </row>
    <row r="46" spans="1:14" x14ac:dyDescent="0.35">
      <c r="A46" t="s">
        <v>178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Corolla</v>
      </c>
      <c r="F46" t="str">
        <f t="shared" si="13"/>
        <v>14</v>
      </c>
      <c r="G46">
        <f t="shared" si="17"/>
        <v>11</v>
      </c>
      <c r="H46" s="28">
        <v>17556.3</v>
      </c>
      <c r="I46" s="28">
        <f t="shared" si="14"/>
        <v>1526.6347826086956</v>
      </c>
      <c r="J46" t="s">
        <v>166</v>
      </c>
      <c r="K46" t="s">
        <v>150</v>
      </c>
      <c r="L46">
        <v>100000</v>
      </c>
      <c r="M46" t="str">
        <f t="shared" si="15"/>
        <v>Y</v>
      </c>
      <c r="N46" t="str">
        <f t="shared" si="16"/>
        <v>TY14CORBLU027</v>
      </c>
    </row>
    <row r="47" spans="1:14" x14ac:dyDescent="0.35">
      <c r="A47" t="s">
        <v>183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Civic</v>
      </c>
      <c r="F47" t="str">
        <f t="shared" si="13"/>
        <v>10</v>
      </c>
      <c r="G47">
        <f t="shared" si="17"/>
        <v>15</v>
      </c>
      <c r="H47" s="28">
        <v>22573</v>
      </c>
      <c r="I47" s="28">
        <f t="shared" si="14"/>
        <v>1456.3225806451612</v>
      </c>
      <c r="J47" t="s">
        <v>166</v>
      </c>
      <c r="K47" t="s">
        <v>161</v>
      </c>
      <c r="L47">
        <v>75000</v>
      </c>
      <c r="M47" t="str">
        <f t="shared" si="15"/>
        <v>Y</v>
      </c>
      <c r="N47" t="str">
        <f t="shared" si="16"/>
        <v>HO10CIVBLU032</v>
      </c>
    </row>
    <row r="48" spans="1:14" x14ac:dyDescent="0.35">
      <c r="A48" t="s">
        <v>158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Camero</v>
      </c>
      <c r="F48" t="str">
        <f t="shared" si="13"/>
        <v>12</v>
      </c>
      <c r="G48">
        <f t="shared" si="17"/>
        <v>13</v>
      </c>
      <c r="H48" s="28">
        <v>19421.099999999999</v>
      </c>
      <c r="I48" s="28">
        <f t="shared" si="14"/>
        <v>1438.6</v>
      </c>
      <c r="J48" t="s">
        <v>134</v>
      </c>
      <c r="K48" t="s">
        <v>159</v>
      </c>
      <c r="L48">
        <v>100000</v>
      </c>
      <c r="M48" t="str">
        <f t="shared" si="15"/>
        <v>Y</v>
      </c>
      <c r="N48" t="str">
        <f t="shared" si="16"/>
        <v>GM12CMRBLA015</v>
      </c>
    </row>
    <row r="49" spans="1:14" x14ac:dyDescent="0.35">
      <c r="A49" t="s">
        <v>151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7"/>
        <v>13</v>
      </c>
      <c r="H49" s="28">
        <v>19341.7</v>
      </c>
      <c r="I49" s="28">
        <f t="shared" si="14"/>
        <v>1432.7185185185185</v>
      </c>
      <c r="J49" t="s">
        <v>136</v>
      </c>
      <c r="K49" t="s">
        <v>152</v>
      </c>
      <c r="L49">
        <v>75000</v>
      </c>
      <c r="M49" t="str">
        <f t="shared" si="15"/>
        <v>Y</v>
      </c>
      <c r="N49" t="str">
        <f t="shared" si="16"/>
        <v>FD12FCSWHI011</v>
      </c>
    </row>
    <row r="50" spans="1:14" x14ac:dyDescent="0.35">
      <c r="A50" t="s">
        <v>160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7"/>
        <v>11</v>
      </c>
      <c r="H50" s="28">
        <v>14289.6</v>
      </c>
      <c r="I50" s="28">
        <f t="shared" si="14"/>
        <v>1242.5739130434783</v>
      </c>
      <c r="J50" t="s">
        <v>136</v>
      </c>
      <c r="K50" t="s">
        <v>161</v>
      </c>
      <c r="L50">
        <v>100000</v>
      </c>
      <c r="M50" t="str">
        <f t="shared" si="15"/>
        <v>Y</v>
      </c>
      <c r="N50" t="str">
        <f t="shared" si="16"/>
        <v>GM14CMRWHI016</v>
      </c>
    </row>
    <row r="51" spans="1:14" x14ac:dyDescent="0.35">
      <c r="A51" t="s">
        <v>187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7"/>
        <v>12</v>
      </c>
      <c r="H51" s="28">
        <v>13867.6</v>
      </c>
      <c r="I51" s="28">
        <f t="shared" si="14"/>
        <v>1109.4080000000001</v>
      </c>
      <c r="J51" t="s">
        <v>134</v>
      </c>
      <c r="K51" t="s">
        <v>168</v>
      </c>
      <c r="L51">
        <v>75000</v>
      </c>
      <c r="M51" t="str">
        <f t="shared" si="15"/>
        <v>Y</v>
      </c>
      <c r="N51" t="str">
        <f t="shared" si="16"/>
        <v>HO13CIVBLA036</v>
      </c>
    </row>
    <row r="52" spans="1:14" x14ac:dyDescent="0.35">
      <c r="A52" t="s">
        <v>155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7"/>
        <v>12</v>
      </c>
      <c r="H52" s="28">
        <v>13682.9</v>
      </c>
      <c r="I52" s="28">
        <f t="shared" si="14"/>
        <v>1094.6320000000001</v>
      </c>
      <c r="J52" t="s">
        <v>134</v>
      </c>
      <c r="K52" t="s">
        <v>156</v>
      </c>
      <c r="L52">
        <v>75000</v>
      </c>
      <c r="M52" t="str">
        <f t="shared" si="15"/>
        <v>Y</v>
      </c>
      <c r="N52" t="str">
        <f t="shared" si="16"/>
        <v>FD13FCSBLA013</v>
      </c>
    </row>
    <row r="53" spans="1:14" x14ac:dyDescent="0.35">
      <c r="A53" t="s">
        <v>190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7"/>
        <v>11</v>
      </c>
      <c r="H53" s="28">
        <v>3708.1</v>
      </c>
      <c r="I53" s="28">
        <f t="shared" si="14"/>
        <v>322.44347826086954</v>
      </c>
      <c r="J53" t="s">
        <v>134</v>
      </c>
      <c r="K53" t="s">
        <v>137</v>
      </c>
      <c r="L53">
        <v>100000</v>
      </c>
      <c r="M53" t="str">
        <f t="shared" si="15"/>
        <v>Y</v>
      </c>
      <c r="N53" t="str">
        <f t="shared" si="16"/>
        <v>HO14ODYBLA041</v>
      </c>
    </row>
    <row r="56" spans="1:14" x14ac:dyDescent="0.35">
      <c r="B56" t="s">
        <v>202</v>
      </c>
      <c r="C56" t="s">
        <v>208</v>
      </c>
    </row>
    <row r="57" spans="1:14" x14ac:dyDescent="0.35">
      <c r="B57" t="s">
        <v>207</v>
      </c>
      <c r="C57" t="s">
        <v>213</v>
      </c>
    </row>
    <row r="58" spans="1:14" x14ac:dyDescent="0.35">
      <c r="B58" t="s">
        <v>206</v>
      </c>
      <c r="C58" t="s">
        <v>212</v>
      </c>
    </row>
    <row r="59" spans="1:14" x14ac:dyDescent="0.35">
      <c r="B59" t="s">
        <v>205</v>
      </c>
      <c r="C59" t="s">
        <v>211</v>
      </c>
    </row>
    <row r="60" spans="1:14" x14ac:dyDescent="0.35">
      <c r="B60" t="s">
        <v>203</v>
      </c>
      <c r="C60" t="s">
        <v>209</v>
      </c>
    </row>
    <row r="61" spans="1:14" x14ac:dyDescent="0.35">
      <c r="B61" t="s">
        <v>204</v>
      </c>
      <c r="C61" t="s">
        <v>210</v>
      </c>
    </row>
    <row r="65" spans="2:3" x14ac:dyDescent="0.35">
      <c r="B65" t="s">
        <v>216</v>
      </c>
      <c r="C65" t="s">
        <v>228</v>
      </c>
    </row>
    <row r="66" spans="2:3" x14ac:dyDescent="0.35">
      <c r="B66" t="s">
        <v>220</v>
      </c>
      <c r="C66" t="s">
        <v>231</v>
      </c>
    </row>
    <row r="67" spans="2:3" x14ac:dyDescent="0.35">
      <c r="B67" t="s">
        <v>221</v>
      </c>
      <c r="C67" t="s">
        <v>232</v>
      </c>
    </row>
    <row r="68" spans="2:3" x14ac:dyDescent="0.35">
      <c r="B68" t="s">
        <v>218</v>
      </c>
      <c r="C68" t="s">
        <v>229</v>
      </c>
    </row>
    <row r="69" spans="2:3" x14ac:dyDescent="0.35">
      <c r="B69" t="s">
        <v>219</v>
      </c>
      <c r="C69" t="s">
        <v>230</v>
      </c>
    </row>
    <row r="70" spans="2:3" x14ac:dyDescent="0.35">
      <c r="B70" t="s">
        <v>215</v>
      </c>
      <c r="C70" t="s">
        <v>226</v>
      </c>
    </row>
    <row r="71" spans="2:3" x14ac:dyDescent="0.35">
      <c r="B71" t="s">
        <v>217</v>
      </c>
      <c r="C71" t="s">
        <v>227</v>
      </c>
    </row>
    <row r="72" spans="2:3" x14ac:dyDescent="0.35">
      <c r="B72" t="s">
        <v>214</v>
      </c>
      <c r="C72" t="s">
        <v>225</v>
      </c>
    </row>
    <row r="73" spans="2:3" x14ac:dyDescent="0.35">
      <c r="B73" t="s">
        <v>222</v>
      </c>
      <c r="C73" t="s">
        <v>233</v>
      </c>
    </row>
    <row r="74" spans="2:3" x14ac:dyDescent="0.35">
      <c r="B74" t="s">
        <v>223</v>
      </c>
      <c r="C74" t="s">
        <v>234</v>
      </c>
    </row>
    <row r="75" spans="2:3" x14ac:dyDescent="0.35">
      <c r="B75" t="s">
        <v>224</v>
      </c>
      <c r="C75" t="s">
        <v>235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2540-BEB1-4B5F-A68D-DB53D9C6E611}">
  <dimension ref="A3:B21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25" t="s">
        <v>116</v>
      </c>
      <c r="B3" t="s">
        <v>240</v>
      </c>
    </row>
    <row r="4" spans="1:2" x14ac:dyDescent="0.35">
      <c r="A4" s="26" t="s">
        <v>159</v>
      </c>
      <c r="B4" s="24">
        <v>144647.69999999998</v>
      </c>
    </row>
    <row r="5" spans="1:2" x14ac:dyDescent="0.35">
      <c r="A5" s="26" t="s">
        <v>168</v>
      </c>
      <c r="B5" s="24">
        <v>150656.40000000002</v>
      </c>
    </row>
    <row r="6" spans="1:2" x14ac:dyDescent="0.35">
      <c r="A6" s="26" t="s">
        <v>144</v>
      </c>
      <c r="B6" s="24">
        <v>154427.9</v>
      </c>
    </row>
    <row r="7" spans="1:2" x14ac:dyDescent="0.35">
      <c r="A7" s="26" t="s">
        <v>176</v>
      </c>
      <c r="B7" s="24">
        <v>179986</v>
      </c>
    </row>
    <row r="8" spans="1:2" x14ac:dyDescent="0.35">
      <c r="A8" s="26" t="s">
        <v>147</v>
      </c>
      <c r="B8" s="24">
        <v>143640.70000000001</v>
      </c>
    </row>
    <row r="9" spans="1:2" x14ac:dyDescent="0.35">
      <c r="A9" s="26" t="s">
        <v>163</v>
      </c>
      <c r="B9" s="24">
        <v>135078.20000000001</v>
      </c>
    </row>
    <row r="10" spans="1:2" x14ac:dyDescent="0.35">
      <c r="A10" s="26" t="s">
        <v>142</v>
      </c>
      <c r="B10" s="24">
        <v>184693.8</v>
      </c>
    </row>
    <row r="11" spans="1:2" x14ac:dyDescent="0.35">
      <c r="A11" s="26" t="s">
        <v>140</v>
      </c>
      <c r="B11" s="24">
        <v>127731.3</v>
      </c>
    </row>
    <row r="12" spans="1:2" x14ac:dyDescent="0.35">
      <c r="A12" s="26" t="s">
        <v>137</v>
      </c>
      <c r="B12" s="24">
        <v>70964.899999999994</v>
      </c>
    </row>
    <row r="13" spans="1:2" x14ac:dyDescent="0.35">
      <c r="A13" s="26" t="s">
        <v>150</v>
      </c>
      <c r="B13" s="24">
        <v>65315</v>
      </c>
    </row>
    <row r="14" spans="1:2" x14ac:dyDescent="0.35">
      <c r="A14" s="26" t="s">
        <v>156</v>
      </c>
      <c r="B14" s="24">
        <v>138561.5</v>
      </c>
    </row>
    <row r="15" spans="1:2" x14ac:dyDescent="0.35">
      <c r="A15" s="26" t="s">
        <v>157</v>
      </c>
      <c r="B15" s="24">
        <v>141229.4</v>
      </c>
    </row>
    <row r="16" spans="1:2" x14ac:dyDescent="0.35">
      <c r="A16" s="26" t="s">
        <v>109</v>
      </c>
      <c r="B16" s="24">
        <v>305432.40000000002</v>
      </c>
    </row>
    <row r="17" spans="1:2" x14ac:dyDescent="0.35">
      <c r="A17" s="26" t="s">
        <v>170</v>
      </c>
      <c r="B17" s="24">
        <v>177713.9</v>
      </c>
    </row>
    <row r="18" spans="1:2" x14ac:dyDescent="0.35">
      <c r="A18" s="26" t="s">
        <v>161</v>
      </c>
      <c r="B18" s="24">
        <v>65964.899999999994</v>
      </c>
    </row>
    <row r="19" spans="1:2" x14ac:dyDescent="0.35">
      <c r="A19" s="26" t="s">
        <v>154</v>
      </c>
      <c r="B19" s="24">
        <v>130601.59999999999</v>
      </c>
    </row>
    <row r="20" spans="1:2" x14ac:dyDescent="0.35">
      <c r="A20" s="26" t="s">
        <v>152</v>
      </c>
      <c r="B20" s="24">
        <v>19341.7</v>
      </c>
    </row>
    <row r="21" spans="1:2" x14ac:dyDescent="0.35">
      <c r="A21" s="26" t="s">
        <v>117</v>
      </c>
      <c r="B21" s="24">
        <v>2335987.2999999998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5053-5647-41F2-B78A-355EA27B52EC}">
  <dimension ref="A1:G5"/>
  <sheetViews>
    <sheetView topLeftCell="C1" zoomScale="77" zoomScaleNormal="77" workbookViewId="0">
      <selection activeCell="J13" sqref="J13"/>
    </sheetView>
  </sheetViews>
  <sheetFormatPr defaultRowHeight="14.5" x14ac:dyDescent="0.35"/>
  <cols>
    <col min="2" max="2" width="11.90625" bestFit="1" customWidth="1"/>
    <col min="3" max="3" width="11.453125" bestFit="1" customWidth="1"/>
    <col min="4" max="4" width="7.26953125" bestFit="1" customWidth="1"/>
    <col min="5" max="5" width="11.26953125" bestFit="1" customWidth="1"/>
    <col min="6" max="6" width="13.54296875" bestFit="1" customWidth="1"/>
    <col min="7" max="7" width="16.453125" bestFit="1" customWidth="1"/>
  </cols>
  <sheetData>
    <row r="1" spans="1:7" x14ac:dyDescent="0.35">
      <c r="B1" t="s">
        <v>241</v>
      </c>
      <c r="C1" t="s">
        <v>242</v>
      </c>
      <c r="D1" t="s">
        <v>243</v>
      </c>
      <c r="E1" t="s">
        <v>244</v>
      </c>
      <c r="F1" t="s">
        <v>249</v>
      </c>
      <c r="G1" t="s">
        <v>250</v>
      </c>
    </row>
    <row r="2" spans="1:7" x14ac:dyDescent="0.35">
      <c r="A2" t="s">
        <v>245</v>
      </c>
      <c r="B2" s="22">
        <v>20000</v>
      </c>
      <c r="C2" s="29">
        <v>0.09</v>
      </c>
      <c r="D2">
        <v>12</v>
      </c>
      <c r="E2" s="22">
        <f>B2*C2</f>
        <v>1800</v>
      </c>
      <c r="F2" s="22">
        <f>B2+E2</f>
        <v>21800</v>
      </c>
      <c r="G2" s="22">
        <f>F2/D2</f>
        <v>1816.6666666666667</v>
      </c>
    </row>
    <row r="3" spans="1:7" x14ac:dyDescent="0.35">
      <c r="A3" t="s">
        <v>246</v>
      </c>
      <c r="B3" s="22">
        <v>20000</v>
      </c>
      <c r="C3" s="29">
        <v>0.08</v>
      </c>
      <c r="D3">
        <v>12</v>
      </c>
      <c r="E3" s="22">
        <f t="shared" ref="E3:E5" si="0">B3*C3</f>
        <v>1600</v>
      </c>
      <c r="F3" s="22">
        <f t="shared" ref="F3:F5" si="1">B3+E3</f>
        <v>21600</v>
      </c>
      <c r="G3" s="22">
        <f t="shared" ref="G3:G5" si="2">F3/D3</f>
        <v>1800</v>
      </c>
    </row>
    <row r="4" spans="1:7" x14ac:dyDescent="0.35">
      <c r="A4" t="s">
        <v>247</v>
      </c>
      <c r="B4" s="22">
        <v>20000</v>
      </c>
      <c r="C4" s="29">
        <v>7.0000000000000007E-2</v>
      </c>
      <c r="D4">
        <v>12</v>
      </c>
      <c r="E4" s="22">
        <f t="shared" si="0"/>
        <v>1400.0000000000002</v>
      </c>
      <c r="F4" s="22">
        <f t="shared" si="1"/>
        <v>21400</v>
      </c>
      <c r="G4" s="22">
        <f t="shared" si="2"/>
        <v>1783.3333333333333</v>
      </c>
    </row>
    <row r="5" spans="1:7" x14ac:dyDescent="0.35">
      <c r="A5" t="s">
        <v>248</v>
      </c>
      <c r="B5" s="22">
        <v>20000</v>
      </c>
      <c r="C5" s="29">
        <v>0.06</v>
      </c>
      <c r="D5">
        <v>12</v>
      </c>
      <c r="E5" s="22">
        <f t="shared" si="0"/>
        <v>1200</v>
      </c>
      <c r="F5" s="22">
        <f t="shared" si="1"/>
        <v>21200</v>
      </c>
      <c r="G5" s="22">
        <f t="shared" si="2"/>
        <v>1766.6666666666667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Simple Payroll</vt:lpstr>
      <vt:lpstr>Advanced Payroll</vt:lpstr>
      <vt:lpstr>GradeBook</vt:lpstr>
      <vt:lpstr>Decision Maker</vt:lpstr>
      <vt:lpstr>Sales Report</vt:lpstr>
      <vt:lpstr>Pivot Table for Sales Report</vt:lpstr>
      <vt:lpstr>Car Inventory</vt:lpstr>
      <vt:lpstr>Car Inventory Pivot Table</vt:lpstr>
      <vt:lpstr>Simple Interest</vt:lpstr>
      <vt:lpstr>School Shoppping</vt:lpstr>
      <vt:lpstr>Pet Purchase</vt:lpstr>
      <vt:lpstr>Three Vacations</vt:lpstr>
      <vt:lpstr>Printer Confusion</vt:lpstr>
      <vt:lpstr>Choosing A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Favour Chimezie</cp:lastModifiedBy>
  <cp:lastPrinted>2025-09-22T16:48:33Z</cp:lastPrinted>
  <dcterms:created xsi:type="dcterms:W3CDTF">2025-09-22T14:26:03Z</dcterms:created>
  <dcterms:modified xsi:type="dcterms:W3CDTF">2025-10-04T10:56:29Z</dcterms:modified>
</cp:coreProperties>
</file>