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45" windowWidth="18675" windowHeight="11970" tabRatio="900"/>
  </bookViews>
  <sheets>
    <sheet name="NPV_BS" sheetId="91" r:id="rId1"/>
    <sheet name="Calibration_BS" sheetId="90" r:id="rId2"/>
    <sheet name="Pricing_IRS" sheetId="89" r:id="rId3"/>
    <sheet name="FirstLegAdmortization_IRS" sheetId="88" r:id="rId4"/>
    <sheet name="SecondLegAdmortization_IRS" sheetId="87" r:id="rId5"/>
    <sheet name="GBPSTD_STD" sheetId="85" r:id="rId6"/>
    <sheet name="GeneralSettings_MKT" sheetId="67" r:id="rId7"/>
    <sheet name="GBPLibor_MKT" sheetId="6" r:id="rId8"/>
  </sheets>
  <definedNames>
    <definedName name="AdditionalCF">Pricing_IRS!$M$28</definedName>
    <definedName name="Calendar" localSheetId="1">NPV_BS!$C$8</definedName>
    <definedName name="Calendar" localSheetId="0">NPV_BS!$C$8</definedName>
    <definedName name="Calendar">GeneralSettings_MKT!$D$19</definedName>
    <definedName name="currency" localSheetId="1">NPV_BS!$C$6</definedName>
    <definedName name="Currency" localSheetId="3">Pricing_IRS!$C$1</definedName>
    <definedName name="currency" localSheetId="0">NPV_BS!$C$6</definedName>
    <definedName name="Currency" localSheetId="2">Pricing_IRS!$C$1</definedName>
    <definedName name="Currency" localSheetId="4">Pricing_IRS!$C$1</definedName>
    <definedName name="Currency">GeneralSettings_MKT!$D$16</definedName>
    <definedName name="Custom" localSheetId="3">FirstLegAdmortization_IRS!$F$4:$F$123</definedName>
    <definedName name="Custom" localSheetId="4">SecondLegAdmortization_IRS!$F$4:$F$123</definedName>
    <definedName name="Dates" localSheetId="3">FirstLegAdmortization_IRS!$B$4:$B$123</definedName>
    <definedName name="Dates" localSheetId="4">SecondLegAdmortization_IRS!$B$4:$B$123</definedName>
    <definedName name="DiscountCurve">Pricing_IRS!$C$37</definedName>
    <definedName name="Discounting" localSheetId="1">NPV_BS!$C$13</definedName>
    <definedName name="Discounting" localSheetId="0">NPV_BS!$C$13</definedName>
    <definedName name="Discounting">GBPLibor_MKT!$D$4</definedName>
    <definedName name="Effective" localSheetId="3">FirstLegAdmortization_IRS!$C$4:$C$123</definedName>
    <definedName name="Effective" localSheetId="4">SecondLegAdmortization_IRS!$C$4:$C$123</definedName>
    <definedName name="Effective">SecondLegAdmortization_IRS!$C$4:$C$123</definedName>
    <definedName name="EvaluationDate" localSheetId="1">NPV_BS!$C$5</definedName>
    <definedName name="EvaluationDate" localSheetId="0">NPV_BS!$C$5</definedName>
    <definedName name="EvaluationDate">GeneralSettings_MKT!$D$5</definedName>
    <definedName name="familyName" localSheetId="1">NPV_BS!$C$7</definedName>
    <definedName name="familyName" localSheetId="0">NPV_BS!$C$7</definedName>
    <definedName name="FamilyName">GeneralSettings_MKT!$D$18</definedName>
    <definedName name="FirstLegCF">Pricing_IRS!$C$28</definedName>
    <definedName name="FirstNominal" localSheetId="3">FirstLegAdmortization_IRS!$D$1</definedName>
    <definedName name="FirstNominal" localSheetId="4">SecondLegAdmortization_IRS!$D$1</definedName>
    <definedName name="fixedLefFrequency">NPV_BS!$C$22</definedName>
    <definedName name="fixedLegConvention">NPV_BS!$C$23</definedName>
    <definedName name="fixedLegDayCounter">NPV_BS!$C$24</definedName>
    <definedName name="floatingLegConvention">NPV_BS!$F$23</definedName>
    <definedName name="floatingLegDayCounter">NPV_BS!$F$25</definedName>
    <definedName name="floatingLegFrequency">NPV_BS!$F$22</definedName>
    <definedName name="floatingLegIndex">NPV_BS!$F$24</definedName>
    <definedName name="French" localSheetId="3">FirstLegAdmortization_IRS!$H$4:$H$123</definedName>
    <definedName name="French" localSheetId="4">SecondLegAdmortization_IRS!$H$4:$H$123</definedName>
    <definedName name="IncludeSettlementDate">Pricing_IRS!$C$39</definedName>
    <definedName name="IndexCalendar">Pricing_IRS!$H$3</definedName>
    <definedName name="LastFixingsTrigger">GeneralSettings_MKT!$D$8</definedName>
    <definedName name="LastUpdate">GeneralSettings_MKT!#REF!</definedName>
    <definedName name="LiveDataFeed">GeneralSettings_MKT!#REF!</definedName>
    <definedName name="None" localSheetId="3">FirstLegAdmortization_IRS!$D$1:$D$123</definedName>
    <definedName name="None" localSheetId="4">SecondLegAdmortization_IRS!$D$1:$D$123</definedName>
    <definedName name="NPV">Pricing_IRS!$C$47</definedName>
    <definedName name="NPVDate">Pricing_IRS!$C$41</definedName>
    <definedName name="ObjectOverwrite">GeneralSettings_MKT!$D$11</definedName>
    <definedName name="Payments" localSheetId="3">FirstLegAdmortization_IRS!$F$1</definedName>
    <definedName name="Payments" localSheetId="4">SecondLegAdmortization_IRS!$F$1</definedName>
    <definedName name="Permanent">GeneralSettings_MKT!$D$10</definedName>
    <definedName name="PriceTickValue">GeneralSettings_MKT!#REF!</definedName>
    <definedName name="QuoteSuffix">GeneralSettings_MKT!$D$12</definedName>
    <definedName name="Rate" localSheetId="3">FirstLegAdmortization_IRS!$H$1</definedName>
    <definedName name="Rate" localSheetId="4">SecondLegAdmortization_IRS!$H$1</definedName>
    <definedName name="RateTickValue">GeneralSettings_MKT!#REF!</definedName>
    <definedName name="ReutersRtMode">GeneralSettings_MKT!#REF!</definedName>
    <definedName name="Schedule" localSheetId="3">FirstLegAdmortization_IRS!$B$1</definedName>
    <definedName name="Schedule" localSheetId="4">SecondLegAdmortization_IRS!$B$1</definedName>
    <definedName name="SecondLegCF">Pricing_IRS!$G$28</definedName>
    <definedName name="SerialFutSeries" localSheetId="1">IF(CheckSerialFut=FALSE,SerialFutNull,SerialFutQuotes)</definedName>
    <definedName name="SerialFutSeries" localSheetId="3">IF(CheckSerialFut=FALSE,SerialFutNull,SerialFutQuotes)</definedName>
    <definedName name="SerialFutSeries" localSheetId="0">IF(CheckSerialFut=FALSE,SerialFutNull,SerialFutQuotes)</definedName>
    <definedName name="SerialFutSeries" localSheetId="2">IF(CheckSerialFut=FALSE,SerialFutNull,SerialFutQuotes)</definedName>
    <definedName name="SerialFutSeries">IF(CheckSerialFut=FALSE,SerialFutNull,SerialFutQuotes)</definedName>
    <definedName name="SettlementDate" localSheetId="1">NPV_BS!$C$10</definedName>
    <definedName name="SettlementDate" localSheetId="3">Pricing_IRS!$C$40</definedName>
    <definedName name="SettlementDate" localSheetId="0">NPV_BS!$C$10</definedName>
    <definedName name="SettlementDate" localSheetId="2">Pricing_IRS!$C$40</definedName>
    <definedName name="SettlementDate" localSheetId="4">Pricing_IRS!$C$40</definedName>
    <definedName name="Step" localSheetId="3">FirstLegAdmortization_IRS!$G$4:$G$123</definedName>
    <definedName name="Step" localSheetId="4">SecondLegAdmortization_IRS!$G$4:$G$123</definedName>
    <definedName name="StepDecrement" localSheetId="3">FirstLegAdmortization_IRS!$G$1</definedName>
    <definedName name="StepDecrement" localSheetId="4">SecondLegAdmortization_IRS!$G$1</definedName>
    <definedName name="SwapID">Pricing_IRS!$C$29</definedName>
    <definedName name="swapMaturityDate">NPV_BS!$C$18</definedName>
    <definedName name="swapStartDate">NPV_BS!$C$17</definedName>
    <definedName name="Trigger" localSheetId="1">Calibration_BS!$F$2</definedName>
    <definedName name="Trigger" localSheetId="7">GBPLibor_MKT!$J$4</definedName>
    <definedName name="Trigger" localSheetId="5">GBPSTD_STD!$J$2</definedName>
    <definedName name="Trigger" localSheetId="6">GeneralSettings_MKT!$H$3</definedName>
    <definedName name="Trigger" localSheetId="0">NPV_BS!$F$2</definedName>
    <definedName name="Trigger" localSheetId="2">Pricing_IRS!$R$2</definedName>
    <definedName name="Trigger2" localSheetId="1">Calibration_BS!$F$3</definedName>
    <definedName name="Trigger2" localSheetId="7">GBPLibor_MKT!$J$5</definedName>
    <definedName name="Trigger2" localSheetId="5">GBPSTD_STD!$J$3</definedName>
    <definedName name="Trigger2" localSheetId="6">GeneralSettings_MKT!$H$4</definedName>
    <definedName name="Trigger2" localSheetId="0">NPV_BS!$F$3</definedName>
    <definedName name="Trigger2" localSheetId="2">Pricing_IRS!$R$3</definedName>
    <definedName name="TriggerCounter">GeneralSettings_MKT!$D$7</definedName>
    <definedName name="Type" localSheetId="3">FirstLegAdmortization_IRS!$C$1</definedName>
    <definedName name="Type" localSheetId="4">SecondLegAdmortization_IRS!$C$1</definedName>
    <definedName name="type">NPV_BS!$C$19</definedName>
    <definedName name="YieldCurveSTD">GBPSTD_STD!$G$9</definedName>
  </definedNames>
  <calcPr calcId="145621"/>
</workbook>
</file>

<file path=xl/calcChain.xml><?xml version="1.0" encoding="utf-8"?>
<calcChain xmlns="http://schemas.openxmlformats.org/spreadsheetml/2006/main">
  <c r="D89" i="85" l="1"/>
  <c r="D88" i="85"/>
  <c r="D87" i="85"/>
  <c r="D86" i="85"/>
  <c r="D85" i="85"/>
  <c r="D84" i="85"/>
  <c r="D83" i="85"/>
  <c r="D82" i="85"/>
  <c r="D81" i="85"/>
  <c r="D80" i="85"/>
  <c r="D79" i="85"/>
  <c r="D78" i="85"/>
  <c r="D77" i="85"/>
  <c r="D76" i="85"/>
  <c r="D75" i="85"/>
  <c r="D74" i="85"/>
  <c r="D73" i="85"/>
  <c r="D72" i="85"/>
  <c r="D71" i="85"/>
  <c r="D70" i="85"/>
  <c r="D69" i="85"/>
  <c r="D68" i="85"/>
  <c r="D67" i="85"/>
  <c r="D66" i="85"/>
  <c r="D65" i="85"/>
  <c r="D64" i="85"/>
  <c r="D63" i="85"/>
  <c r="D62" i="85"/>
  <c r="D61" i="85"/>
  <c r="D60" i="85"/>
  <c r="D59" i="85"/>
  <c r="D58" i="85"/>
  <c r="D57" i="85"/>
  <c r="D56" i="85"/>
  <c r="D55" i="85"/>
  <c r="D54" i="85"/>
  <c r="D53" i="85"/>
  <c r="D52" i="85"/>
  <c r="D51" i="85"/>
  <c r="D50" i="85"/>
  <c r="D49" i="85"/>
  <c r="D48" i="85"/>
  <c r="D47" i="85"/>
  <c r="D46" i="85"/>
  <c r="D45" i="85"/>
  <c r="D44" i="85"/>
  <c r="D43" i="85"/>
  <c r="D42" i="85"/>
  <c r="D41" i="85"/>
  <c r="D40" i="85"/>
  <c r="D39" i="85"/>
  <c r="D38" i="85"/>
  <c r="D37" i="85"/>
  <c r="D36" i="85"/>
  <c r="D35" i="85"/>
  <c r="D34" i="85"/>
  <c r="D33" i="85"/>
  <c r="D32" i="85"/>
  <c r="D31" i="85"/>
  <c r="D30" i="85"/>
  <c r="D29" i="85"/>
  <c r="D28" i="85"/>
  <c r="D27" i="85"/>
  <c r="D26" i="85"/>
  <c r="D25" i="85"/>
  <c r="D24" i="85"/>
  <c r="D23" i="85"/>
  <c r="D22" i="85"/>
  <c r="D21" i="85"/>
  <c r="D20" i="85"/>
  <c r="D19" i="85"/>
  <c r="D18" i="85"/>
  <c r="D17" i="85"/>
  <c r="D16" i="85"/>
  <c r="D15" i="85"/>
  <c r="D14" i="85"/>
  <c r="D13" i="85"/>
  <c r="D12" i="85"/>
  <c r="D11" i="85"/>
  <c r="D10" i="85"/>
  <c r="D9" i="85"/>
  <c r="D8" i="85"/>
  <c r="D7" i="85"/>
  <c r="D6" i="85"/>
  <c r="D5" i="85"/>
  <c r="D4" i="85"/>
  <c r="B1" i="85"/>
  <c r="G2" i="85"/>
  <c r="G11" i="85"/>
  <c r="J4" i="6"/>
  <c r="D7" i="67"/>
  <c r="D8" i="67"/>
  <c r="B1" i="67"/>
  <c r="F24" i="91" l="1"/>
  <c r="D23" i="90"/>
  <c r="F23" i="90"/>
  <c r="G23" i="90"/>
  <c r="D24" i="90"/>
  <c r="F24" i="90"/>
  <c r="G24" i="90"/>
  <c r="D25" i="90"/>
  <c r="F25" i="90"/>
  <c r="G25" i="90"/>
  <c r="D26" i="90"/>
  <c r="F26" i="90"/>
  <c r="G26" i="90"/>
  <c r="D27" i="90"/>
  <c r="F27" i="90"/>
  <c r="G27" i="90"/>
  <c r="D28" i="90"/>
  <c r="F28" i="90"/>
  <c r="G28" i="90"/>
  <c r="D29" i="90"/>
  <c r="F29" i="90"/>
  <c r="G29" i="90"/>
  <c r="D30" i="90"/>
  <c r="F30" i="90"/>
  <c r="G30" i="90"/>
  <c r="D31" i="90"/>
  <c r="F31" i="90"/>
  <c r="G31" i="90"/>
  <c r="D32" i="90"/>
  <c r="F32" i="90"/>
  <c r="G32" i="90"/>
  <c r="D33" i="90"/>
  <c r="F33" i="90"/>
  <c r="G33" i="90"/>
  <c r="C1" i="89"/>
  <c r="O4" i="89"/>
  <c r="E5" i="89"/>
  <c r="D5" i="89" s="1"/>
  <c r="C5" i="89" s="1"/>
  <c r="I5" i="89"/>
  <c r="H5" i="89" s="1"/>
  <c r="G5" i="89" s="1"/>
  <c r="O5" i="89"/>
  <c r="E6" i="89"/>
  <c r="D6" i="89" s="1"/>
  <c r="C6" i="89" s="1"/>
  <c r="I6" i="89"/>
  <c r="H6" i="89" s="1"/>
  <c r="G6" i="89" s="1"/>
  <c r="O6" i="89"/>
  <c r="C7" i="89"/>
  <c r="H7" i="89" s="1"/>
  <c r="G7" i="89" s="1"/>
  <c r="D7" i="89"/>
  <c r="O7" i="89"/>
  <c r="O8" i="89"/>
  <c r="O9" i="89"/>
  <c r="O10" i="89"/>
  <c r="O11" i="89"/>
  <c r="D12" i="89"/>
  <c r="C12" i="89" s="1"/>
  <c r="H12" i="89"/>
  <c r="G12" i="89" s="1"/>
  <c r="O12" i="89"/>
  <c r="D13" i="89"/>
  <c r="C13" i="89" s="1"/>
  <c r="H13" i="89"/>
  <c r="G13" i="89" s="1"/>
  <c r="O13" i="89"/>
  <c r="O14" i="89"/>
  <c r="O15" i="89"/>
  <c r="D16" i="89"/>
  <c r="C16" i="89" s="1"/>
  <c r="H16" i="89"/>
  <c r="G16" i="89" s="1"/>
  <c r="O16" i="89"/>
  <c r="D17" i="89"/>
  <c r="C17" i="89" s="1"/>
  <c r="H17" i="89"/>
  <c r="G17" i="89" s="1"/>
  <c r="O17" i="89"/>
  <c r="D18" i="89"/>
  <c r="C18" i="89" s="1"/>
  <c r="H18" i="89"/>
  <c r="G18" i="89" s="1"/>
  <c r="O18" i="89"/>
  <c r="O19" i="89"/>
  <c r="D20" i="89"/>
  <c r="C20" i="89" s="1"/>
  <c r="H20" i="89"/>
  <c r="G20" i="89" s="1"/>
  <c r="O20" i="89"/>
  <c r="O21" i="89"/>
  <c r="E22" i="89"/>
  <c r="D22" i="89" s="1"/>
  <c r="C22" i="89" s="1"/>
  <c r="I22" i="89"/>
  <c r="H22" i="89" s="1"/>
  <c r="G22" i="89" s="1"/>
  <c r="O22" i="89"/>
  <c r="C23" i="89"/>
  <c r="E21" i="89" s="1"/>
  <c r="D23" i="89"/>
  <c r="G23" i="89"/>
  <c r="H23" i="89"/>
  <c r="E32" i="90"/>
  <c r="E33" i="90"/>
  <c r="G30" i="91"/>
  <c r="E30" i="90"/>
  <c r="G31" i="91"/>
  <c r="E29" i="90"/>
  <c r="E28" i="90"/>
  <c r="E31" i="90"/>
  <c r="I25" i="90" l="1"/>
  <c r="I27" i="90"/>
  <c r="I32" i="90"/>
  <c r="L32" i="90" s="1"/>
  <c r="I24" i="90"/>
  <c r="I29" i="90"/>
  <c r="L29" i="90" s="1"/>
  <c r="I33" i="90"/>
  <c r="L33" i="90" s="1"/>
  <c r="I26" i="90"/>
  <c r="I31" i="90"/>
  <c r="L31" i="90" s="1"/>
  <c r="I23" i="90"/>
  <c r="I30" i="90"/>
  <c r="L30" i="90" s="1"/>
  <c r="I28" i="90"/>
  <c r="L28" i="90" s="1"/>
  <c r="D9" i="89"/>
  <c r="C9" i="89" s="1"/>
  <c r="D21" i="89"/>
  <c r="C21" i="89" s="1"/>
  <c r="O23" i="89"/>
  <c r="E24" i="89"/>
  <c r="D24" i="89" s="1"/>
  <c r="C24" i="89" s="1"/>
  <c r="I24" i="89"/>
  <c r="H24" i="89" s="1"/>
  <c r="G24" i="89" s="1"/>
  <c r="H9" i="89" l="1"/>
  <c r="G9" i="89" s="1"/>
  <c r="O24" i="89"/>
  <c r="D25" i="89"/>
  <c r="C25" i="89" s="1"/>
  <c r="H25" i="89"/>
  <c r="G25" i="89" s="1"/>
  <c r="O25" i="89" l="1"/>
  <c r="E26" i="89"/>
  <c r="D26" i="89" s="1"/>
  <c r="C26" i="89" s="1"/>
  <c r="I26" i="89"/>
  <c r="H26" i="89" s="1"/>
  <c r="G26" i="89" s="1"/>
  <c r="O26" i="89" l="1"/>
  <c r="D27" i="89"/>
  <c r="C27" i="89" s="1"/>
  <c r="K3" i="89" s="1"/>
  <c r="H27" i="89"/>
  <c r="G27" i="89" s="1"/>
  <c r="K4" i="89" s="1"/>
  <c r="D31" i="89" l="1"/>
  <c r="C31" i="89" s="1"/>
  <c r="H31" i="89" l="1"/>
  <c r="D32" i="89"/>
  <c r="C32" i="89" s="1"/>
  <c r="H32" i="89"/>
  <c r="G32" i="89" s="1"/>
  <c r="D33" i="89"/>
  <c r="C33" i="89" l="1"/>
  <c r="H33" i="89"/>
  <c r="G33" i="89" l="1"/>
  <c r="D34" i="89"/>
  <c r="C34" i="89" l="1"/>
  <c r="G35" i="89"/>
  <c r="H34" i="89"/>
  <c r="C35" i="89"/>
  <c r="G34" i="89" l="1"/>
  <c r="C37" i="89"/>
  <c r="C39" i="89"/>
  <c r="C40" i="89"/>
  <c r="C1" i="88" l="1"/>
  <c r="D1" i="88"/>
  <c r="H1" i="88"/>
  <c r="D123" i="88"/>
  <c r="F123" i="88"/>
  <c r="C1" i="87"/>
  <c r="D1" i="87"/>
  <c r="G1" i="87" s="1"/>
  <c r="H1" i="87"/>
  <c r="M50" i="89"/>
  <c r="M51" i="89"/>
  <c r="C51" i="89"/>
  <c r="G50" i="89"/>
  <c r="C50" i="89"/>
  <c r="G51" i="89"/>
  <c r="I5" i="88" l="1"/>
  <c r="I87" i="88"/>
  <c r="I86" i="88"/>
  <c r="I85" i="88"/>
  <c r="I83" i="88"/>
  <c r="I54" i="88"/>
  <c r="I45" i="88"/>
  <c r="I31" i="88"/>
  <c r="I117" i="88"/>
  <c r="I30" i="88"/>
  <c r="I115" i="88"/>
  <c r="I74" i="88"/>
  <c r="I29" i="88"/>
  <c r="I114" i="88"/>
  <c r="I61" i="88"/>
  <c r="I22" i="88"/>
  <c r="I110" i="88"/>
  <c r="I57" i="88"/>
  <c r="I13" i="88"/>
  <c r="I103" i="88"/>
  <c r="I55" i="88"/>
  <c r="I99" i="88"/>
  <c r="I73" i="88"/>
  <c r="I43" i="88"/>
  <c r="I6" i="88"/>
  <c r="I98" i="88"/>
  <c r="I71" i="88"/>
  <c r="I42" i="88"/>
  <c r="I4" i="88"/>
  <c r="I97" i="88"/>
  <c r="I67" i="88"/>
  <c r="I41" i="88"/>
  <c r="I109" i="88"/>
  <c r="I95" i="88"/>
  <c r="I82" i="88"/>
  <c r="I66" i="88"/>
  <c r="I53" i="88"/>
  <c r="I39" i="88"/>
  <c r="I21" i="88"/>
  <c r="H4" i="88"/>
  <c r="I121" i="88"/>
  <c r="I107" i="88"/>
  <c r="I94" i="88"/>
  <c r="I78" i="88"/>
  <c r="I65" i="88"/>
  <c r="I51" i="88"/>
  <c r="I35" i="88"/>
  <c r="I18" i="88"/>
  <c r="G4" i="88"/>
  <c r="I119" i="88"/>
  <c r="I106" i="88"/>
  <c r="I93" i="88"/>
  <c r="I77" i="88"/>
  <c r="I63" i="88"/>
  <c r="I50" i="88"/>
  <c r="I34" i="88"/>
  <c r="I17" i="88"/>
  <c r="I7" i="88"/>
  <c r="I118" i="88"/>
  <c r="I105" i="88"/>
  <c r="I89" i="88"/>
  <c r="I75" i="88"/>
  <c r="I62" i="88"/>
  <c r="I46" i="88"/>
  <c r="I33" i="88"/>
  <c r="I14" i="88"/>
  <c r="G1" i="88"/>
  <c r="I113" i="88"/>
  <c r="I102" i="88"/>
  <c r="I91" i="88"/>
  <c r="I81" i="88"/>
  <c r="I70" i="88"/>
  <c r="I59" i="88"/>
  <c r="I49" i="88"/>
  <c r="I38" i="88"/>
  <c r="I26" i="88"/>
  <c r="I10" i="88"/>
  <c r="I122" i="88"/>
  <c r="I111" i="88"/>
  <c r="I101" i="88"/>
  <c r="I90" i="88"/>
  <c r="I79" i="88"/>
  <c r="I69" i="88"/>
  <c r="I58" i="88"/>
  <c r="I47" i="88"/>
  <c r="I37" i="88"/>
  <c r="I25" i="88"/>
  <c r="I9" i="88"/>
  <c r="I123" i="88"/>
  <c r="I120" i="88"/>
  <c r="I116" i="88"/>
  <c r="I112" i="88"/>
  <c r="I108" i="88"/>
  <c r="I104" i="88"/>
  <c r="I100" i="88"/>
  <c r="I96" i="88"/>
  <c r="I92" i="88"/>
  <c r="I88" i="88"/>
  <c r="I84" i="88"/>
  <c r="I80" i="88"/>
  <c r="I76" i="88"/>
  <c r="I72" i="88"/>
  <c r="I68" i="88"/>
  <c r="I64" i="88"/>
  <c r="I60" i="88"/>
  <c r="I56" i="88"/>
  <c r="I52" i="88"/>
  <c r="I48" i="88"/>
  <c r="I44" i="88"/>
  <c r="I40" i="88"/>
  <c r="I36" i="88"/>
  <c r="I32" i="88"/>
  <c r="I28" i="88"/>
  <c r="I24" i="88"/>
  <c r="I20" i="88"/>
  <c r="I16" i="88"/>
  <c r="I12" i="88"/>
  <c r="I8" i="88"/>
  <c r="I27" i="88"/>
  <c r="I23" i="88"/>
  <c r="I19" i="88"/>
  <c r="I15" i="88"/>
  <c r="I11" i="88"/>
  <c r="G4" i="87"/>
  <c r="H4" i="87"/>
  <c r="I4" i="87"/>
  <c r="I5" i="87"/>
  <c r="I6" i="87"/>
  <c r="I7" i="87"/>
  <c r="I8" i="87"/>
  <c r="I9" i="87"/>
  <c r="I10" i="87"/>
  <c r="I11" i="87"/>
  <c r="I12" i="87"/>
  <c r="I13" i="87"/>
  <c r="I14" i="87"/>
  <c r="I15" i="87"/>
  <c r="I16" i="87"/>
  <c r="I17" i="87"/>
  <c r="I18" i="87"/>
  <c r="I19" i="87"/>
  <c r="I20" i="87"/>
  <c r="I21" i="87"/>
  <c r="I22" i="87"/>
  <c r="I23" i="87"/>
  <c r="I24" i="87"/>
  <c r="I25" i="87"/>
  <c r="I26"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I75" i="87"/>
  <c r="I76" i="87"/>
  <c r="I77" i="87"/>
  <c r="I78" i="87"/>
  <c r="I79" i="87"/>
  <c r="I80" i="87"/>
  <c r="I81" i="87"/>
  <c r="I82" i="87"/>
  <c r="I83" i="87"/>
  <c r="I84" i="87"/>
  <c r="I85" i="87"/>
  <c r="I86" i="87"/>
  <c r="I87" i="87"/>
  <c r="I88" i="87"/>
  <c r="I89" i="87"/>
  <c r="I90" i="87"/>
  <c r="I91" i="87"/>
  <c r="I92" i="87"/>
  <c r="I93" i="87"/>
  <c r="I94" i="87"/>
  <c r="I95" i="87"/>
  <c r="I96" i="87"/>
  <c r="I97" i="87"/>
  <c r="I98" i="87"/>
  <c r="I99" i="87"/>
  <c r="I100" i="87"/>
  <c r="I101" i="87"/>
  <c r="I102" i="87"/>
  <c r="I103" i="87"/>
  <c r="I104" i="87"/>
  <c r="I105" i="87"/>
  <c r="I106" i="87"/>
  <c r="I107" i="87"/>
  <c r="I108" i="87"/>
  <c r="I109" i="87"/>
  <c r="I110" i="87"/>
  <c r="I111" i="87"/>
  <c r="I112" i="87"/>
  <c r="I113" i="87"/>
  <c r="I114" i="87"/>
  <c r="I115" i="87"/>
  <c r="I116" i="87"/>
  <c r="I117" i="87"/>
  <c r="I118" i="87"/>
  <c r="I119" i="87"/>
  <c r="I120" i="87"/>
  <c r="I121" i="87"/>
  <c r="I122" i="87"/>
  <c r="D123" i="87"/>
  <c r="F123" i="87"/>
  <c r="I123" i="87"/>
  <c r="D4" i="67" l="1"/>
  <c r="D9" i="6"/>
  <c r="D4" i="6"/>
  <c r="D11" i="6"/>
  <c r="E5" i="6"/>
  <c r="E7" i="6"/>
  <c r="F14" i="85" l="1"/>
  <c r="D17" i="67"/>
  <c r="N23" i="89"/>
  <c r="D8" i="6"/>
  <c r="N11" i="89"/>
  <c r="N15" i="89"/>
  <c r="N10" i="89"/>
  <c r="N7" i="89"/>
  <c r="N26" i="89"/>
  <c r="N16" i="89"/>
  <c r="N9" i="89"/>
  <c r="N13" i="89"/>
  <c r="N18" i="89"/>
  <c r="I4" i="89"/>
  <c r="D5" i="67"/>
  <c r="N3" i="89"/>
  <c r="F5" i="6"/>
  <c r="N14" i="89"/>
  <c r="D10" i="6"/>
  <c r="N25" i="89"/>
  <c r="E4" i="89"/>
  <c r="N21" i="89"/>
  <c r="E9" i="6"/>
  <c r="N19" i="89"/>
  <c r="D6" i="6"/>
  <c r="F7" i="6"/>
  <c r="N17" i="89"/>
  <c r="N8" i="89"/>
  <c r="N22" i="89"/>
  <c r="N24" i="89"/>
  <c r="N12" i="89"/>
  <c r="E4" i="6"/>
  <c r="N20" i="89"/>
  <c r="H4" i="89" l="1"/>
  <c r="G4" i="89" s="1"/>
  <c r="D4" i="89"/>
  <c r="C4" i="89" s="1"/>
  <c r="D41" i="89"/>
  <c r="C41" i="89" s="1"/>
  <c r="F4" i="6"/>
  <c r="E8" i="89"/>
  <c r="F9" i="6"/>
  <c r="E6" i="6"/>
  <c r="E8" i="6"/>
  <c r="E10" i="6"/>
  <c r="I8" i="89"/>
  <c r="D8" i="89" l="1"/>
  <c r="C8" i="89" s="1"/>
  <c r="H8" i="89"/>
  <c r="G8" i="89" s="1"/>
  <c r="F6" i="6"/>
  <c r="I1" i="88"/>
  <c r="F10" i="6"/>
  <c r="F8" i="6"/>
  <c r="J5" i="6"/>
  <c r="R2" i="89"/>
  <c r="I1" i="87"/>
  <c r="D42" i="89"/>
  <c r="H4" i="67"/>
  <c r="I10" i="89"/>
  <c r="E11" i="89"/>
  <c r="E3" i="89"/>
  <c r="E19" i="89"/>
  <c r="I11" i="89"/>
  <c r="I21" i="89"/>
  <c r="I3" i="89"/>
  <c r="G6" i="85"/>
  <c r="I19" i="89"/>
  <c r="E10" i="89"/>
  <c r="H14" i="89"/>
  <c r="L4" i="89"/>
  <c r="G9" i="85"/>
  <c r="L27" i="89"/>
  <c r="G15" i="85"/>
  <c r="N4" i="89"/>
  <c r="G14" i="85"/>
  <c r="D14" i="89"/>
  <c r="G10" i="85"/>
  <c r="N5" i="89"/>
  <c r="B4" i="87" a="1"/>
  <c r="B4" i="88" a="1"/>
  <c r="N28" i="89"/>
  <c r="N27" i="89"/>
  <c r="D28" i="89"/>
  <c r="H28" i="89"/>
  <c r="C29" i="89"/>
  <c r="C43" i="89"/>
  <c r="C45" i="89"/>
  <c r="G28" i="89" l="1"/>
  <c r="J4" i="89" s="1"/>
  <c r="C28" i="89"/>
  <c r="J3" i="89" s="1"/>
  <c r="M28" i="89"/>
  <c r="J5" i="89" s="1"/>
  <c r="B98" i="88"/>
  <c r="B41" i="88"/>
  <c r="B106" i="88"/>
  <c r="B72" i="88"/>
  <c r="B53" i="88"/>
  <c r="B21" i="88"/>
  <c r="B102" i="88"/>
  <c r="B42" i="88"/>
  <c r="B70" i="88"/>
  <c r="B108" i="88"/>
  <c r="B73" i="88"/>
  <c r="B25" i="88"/>
  <c r="B50" i="88"/>
  <c r="B33" i="88"/>
  <c r="B99" i="88"/>
  <c r="B38" i="88"/>
  <c r="B58" i="88"/>
  <c r="B4" i="88"/>
  <c r="B12" i="88"/>
  <c r="B51" i="88"/>
  <c r="B119" i="88"/>
  <c r="B60" i="88"/>
  <c r="B112" i="88"/>
  <c r="B36" i="88"/>
  <c r="B44" i="88"/>
  <c r="B78" i="88"/>
  <c r="B6" i="88"/>
  <c r="B117" i="88"/>
  <c r="B24" i="88"/>
  <c r="B63" i="88"/>
  <c r="B39" i="88"/>
  <c r="B16" i="88"/>
  <c r="B87" i="88"/>
  <c r="B82" i="88"/>
  <c r="B64" i="88"/>
  <c r="B67" i="88"/>
  <c r="B49" i="88"/>
  <c r="B19" i="88"/>
  <c r="B43" i="88"/>
  <c r="B20" i="88"/>
  <c r="B113" i="88"/>
  <c r="B96" i="88"/>
  <c r="B121" i="88"/>
  <c r="B5" i="88"/>
  <c r="B84" i="88"/>
  <c r="B14" i="88"/>
  <c r="B28" i="88"/>
  <c r="B68" i="88"/>
  <c r="B111" i="88"/>
  <c r="B34" i="88"/>
  <c r="B69" i="88"/>
  <c r="B62" i="88"/>
  <c r="B88" i="88"/>
  <c r="B31" i="88"/>
  <c r="B104" i="88"/>
  <c r="B18" i="88"/>
  <c r="B13" i="88"/>
  <c r="B45" i="88"/>
  <c r="B89" i="88"/>
  <c r="B65" i="88"/>
  <c r="B54" i="88"/>
  <c r="B10" i="88"/>
  <c r="B71" i="88"/>
  <c r="B74" i="88"/>
  <c r="B103" i="88"/>
  <c r="B116" i="88"/>
  <c r="B17" i="88"/>
  <c r="B77" i="88"/>
  <c r="B35" i="88"/>
  <c r="B8" i="88"/>
  <c r="B105" i="88"/>
  <c r="B81" i="88"/>
  <c r="B47" i="88"/>
  <c r="B59" i="88"/>
  <c r="B52" i="88"/>
  <c r="B9" i="88"/>
  <c r="B29" i="88"/>
  <c r="B115" i="88"/>
  <c r="B61" i="88"/>
  <c r="B76" i="88"/>
  <c r="B46" i="88"/>
  <c r="B107" i="88"/>
  <c r="B109" i="88"/>
  <c r="B122" i="88"/>
  <c r="B83" i="88"/>
  <c r="B95" i="88"/>
  <c r="B75" i="88"/>
  <c r="B27" i="88"/>
  <c r="B57" i="88"/>
  <c r="B55" i="88"/>
  <c r="B66" i="88"/>
  <c r="B80" i="88"/>
  <c r="B93" i="88"/>
  <c r="B11" i="88"/>
  <c r="B110" i="88"/>
  <c r="B92" i="88"/>
  <c r="B7" i="88"/>
  <c r="B97" i="88"/>
  <c r="B56" i="88"/>
  <c r="B32" i="88"/>
  <c r="B37" i="88"/>
  <c r="B48" i="88"/>
  <c r="B123" i="88"/>
  <c r="B120" i="88"/>
  <c r="B94" i="88"/>
  <c r="B118" i="88"/>
  <c r="B26" i="88"/>
  <c r="B85" i="88"/>
  <c r="B79" i="88"/>
  <c r="B30" i="88"/>
  <c r="B15" i="88"/>
  <c r="B91" i="88"/>
  <c r="B23" i="88"/>
  <c r="B22" i="88"/>
  <c r="B101" i="88"/>
  <c r="B100" i="88"/>
  <c r="B114" i="88"/>
  <c r="B90" i="88"/>
  <c r="B86" i="88"/>
  <c r="B40" i="88"/>
  <c r="B52" i="87"/>
  <c r="B36" i="87"/>
  <c r="B107" i="87"/>
  <c r="B76" i="87"/>
  <c r="B111" i="87"/>
  <c r="B63" i="87"/>
  <c r="B81" i="87"/>
  <c r="B102" i="87"/>
  <c r="B46" i="87"/>
  <c r="B101" i="87"/>
  <c r="B10" i="87"/>
  <c r="B95" i="87"/>
  <c r="B60" i="87"/>
  <c r="B70" i="87"/>
  <c r="B14" i="87"/>
  <c r="B48" i="87"/>
  <c r="B41" i="87"/>
  <c r="B121" i="87"/>
  <c r="B96" i="87"/>
  <c r="B47" i="87"/>
  <c r="B26" i="87"/>
  <c r="B90" i="87"/>
  <c r="B118" i="87"/>
  <c r="B56" i="87"/>
  <c r="B75" i="87"/>
  <c r="B89" i="87"/>
  <c r="B18" i="87"/>
  <c r="B44" i="87"/>
  <c r="B93" i="87"/>
  <c r="B97" i="87"/>
  <c r="B100" i="87"/>
  <c r="B43" i="87"/>
  <c r="B54" i="87"/>
  <c r="B122" i="87"/>
  <c r="B78" i="87"/>
  <c r="B33" i="87"/>
  <c r="B38" i="87"/>
  <c r="B88" i="87"/>
  <c r="B105" i="87"/>
  <c r="B13" i="87"/>
  <c r="B73" i="87"/>
  <c r="B27" i="87"/>
  <c r="B17" i="87"/>
  <c r="B77" i="87"/>
  <c r="B84" i="87"/>
  <c r="B45" i="87"/>
  <c r="B15" i="87"/>
  <c r="B5" i="87"/>
  <c r="B57" i="87"/>
  <c r="B117" i="87"/>
  <c r="B72" i="87"/>
  <c r="B71" i="87"/>
  <c r="B62" i="87"/>
  <c r="B92" i="87"/>
  <c r="B58" i="87"/>
  <c r="B55" i="87"/>
  <c r="B99" i="87"/>
  <c r="B65" i="87"/>
  <c r="B112" i="87"/>
  <c r="B31" i="87"/>
  <c r="B120" i="87"/>
  <c r="B19" i="87"/>
  <c r="B74" i="87"/>
  <c r="B42" i="87"/>
  <c r="B11" i="87"/>
  <c r="B114" i="87"/>
  <c r="B9" i="87"/>
  <c r="B87" i="87"/>
  <c r="B12" i="87"/>
  <c r="B82" i="87"/>
  <c r="B39" i="87"/>
  <c r="B22" i="87"/>
  <c r="B108" i="87"/>
  <c r="B91" i="87"/>
  <c r="B8" i="87"/>
  <c r="B113" i="87"/>
  <c r="B68" i="87"/>
  <c r="B49" i="87"/>
  <c r="B80" i="87"/>
  <c r="B40" i="87"/>
  <c r="B119" i="87"/>
  <c r="B37" i="87"/>
  <c r="B29" i="87"/>
  <c r="B24" i="87"/>
  <c r="B64" i="87"/>
  <c r="B59" i="87"/>
  <c r="B103" i="87"/>
  <c r="B34" i="87"/>
  <c r="B16" i="87"/>
  <c r="B25" i="87"/>
  <c r="B51" i="87"/>
  <c r="B20" i="87"/>
  <c r="B85" i="87"/>
  <c r="B67" i="87"/>
  <c r="B94" i="87"/>
  <c r="B79" i="87"/>
  <c r="B6" i="87"/>
  <c r="B23" i="87"/>
  <c r="B104" i="87"/>
  <c r="B115" i="87"/>
  <c r="B110" i="87"/>
  <c r="B21" i="87"/>
  <c r="B28" i="87"/>
  <c r="B32" i="87"/>
  <c r="B50" i="87"/>
  <c r="B7" i="87"/>
  <c r="B30" i="87"/>
  <c r="B83" i="87"/>
  <c r="B98" i="87"/>
  <c r="B35" i="87"/>
  <c r="B123" i="87"/>
  <c r="B109" i="87"/>
  <c r="B86" i="87"/>
  <c r="B61" i="87"/>
  <c r="B4" i="87"/>
  <c r="B106" i="87"/>
  <c r="B69" i="87"/>
  <c r="B66" i="87"/>
  <c r="B53" i="87"/>
  <c r="B116" i="87"/>
  <c r="C14" i="89"/>
  <c r="B1" i="88" s="1"/>
  <c r="G14" i="89"/>
  <c r="B1" i="87" s="1"/>
  <c r="D10" i="89"/>
  <c r="C10" i="89" s="1"/>
  <c r="H19" i="89"/>
  <c r="G19" i="89" s="1"/>
  <c r="B3" i="85"/>
  <c r="D3" i="85" s="1"/>
  <c r="H3" i="89"/>
  <c r="G3" i="89" s="1"/>
  <c r="H21" i="89"/>
  <c r="G21" i="89" s="1"/>
  <c r="H11" i="89"/>
  <c r="G11" i="89" s="1"/>
  <c r="D19" i="89"/>
  <c r="C19" i="89" s="1"/>
  <c r="D3" i="89"/>
  <c r="C3" i="89" s="1"/>
  <c r="D11" i="89"/>
  <c r="C11" i="89" s="1"/>
  <c r="H10" i="89"/>
  <c r="G10" i="89" s="1"/>
  <c r="J2" i="85"/>
  <c r="C42" i="89"/>
  <c r="C5" i="91"/>
  <c r="C29" i="91"/>
  <c r="F32" i="91"/>
  <c r="H33" i="90"/>
  <c r="J32" i="90"/>
  <c r="F34" i="91"/>
  <c r="M32" i="90"/>
  <c r="G34" i="91"/>
  <c r="K27" i="90"/>
  <c r="L26" i="90"/>
  <c r="M23" i="90"/>
  <c r="C40" i="91"/>
  <c r="K23" i="90"/>
  <c r="M25" i="90"/>
  <c r="C41" i="91"/>
  <c r="C44" i="91"/>
  <c r="F2" i="90"/>
  <c r="J23" i="90"/>
  <c r="J43" i="91" a="1"/>
  <c r="C3" i="90"/>
  <c r="E23" i="90"/>
  <c r="K33" i="90"/>
  <c r="M33" i="90"/>
  <c r="L24" i="90"/>
  <c r="E27" i="90"/>
  <c r="J27" i="90"/>
  <c r="K29" i="90"/>
  <c r="K26" i="90"/>
  <c r="M29" i="90"/>
  <c r="M26" i="90"/>
  <c r="C10" i="91"/>
  <c r="C30" i="91"/>
  <c r="H30" i="90"/>
  <c r="C2" i="90"/>
  <c r="J24" i="90"/>
  <c r="M30" i="90"/>
  <c r="H27" i="90"/>
  <c r="K31" i="90"/>
  <c r="L23" i="90"/>
  <c r="E25" i="90"/>
  <c r="K25" i="90"/>
  <c r="L27" i="90"/>
  <c r="I43" i="91" a="1"/>
  <c r="J29" i="90"/>
  <c r="J3" i="85"/>
  <c r="C17" i="91"/>
  <c r="C32" i="91"/>
  <c r="H32" i="90"/>
  <c r="J26" i="90"/>
  <c r="C4" i="90"/>
  <c r="H24" i="90"/>
  <c r="K32" i="90"/>
  <c r="M31" i="90"/>
  <c r="L25" i="90"/>
  <c r="M24" i="90"/>
  <c r="C3" i="91"/>
  <c r="H29" i="90"/>
  <c r="M27" i="90"/>
  <c r="F25" i="91"/>
  <c r="I31" i="91" a="1"/>
  <c r="H28" i="90"/>
  <c r="K24" i="90"/>
  <c r="F2" i="91"/>
  <c r="C18" i="91"/>
  <c r="F33" i="91"/>
  <c r="E26" i="90"/>
  <c r="J33" i="90"/>
  <c r="H31" i="90"/>
  <c r="K28" i="90"/>
  <c r="H25" i="90"/>
  <c r="G33" i="91"/>
  <c r="C43" i="91"/>
  <c r="C45" i="91"/>
  <c r="L5" i="89"/>
  <c r="C26" i="91"/>
  <c r="J31" i="90"/>
  <c r="K30" i="90"/>
  <c r="K43" i="91" a="1"/>
  <c r="C42" i="91"/>
  <c r="F26" i="91"/>
  <c r="J25" i="90"/>
  <c r="J28" i="90"/>
  <c r="H26" i="90"/>
  <c r="C28" i="91"/>
  <c r="J30" i="90"/>
  <c r="H23" i="90"/>
  <c r="E24" i="90"/>
  <c r="M28" i="90"/>
  <c r="C5" i="90"/>
  <c r="C47" i="89"/>
  <c r="N28" i="90" l="1"/>
  <c r="K45" i="91"/>
  <c r="K47" i="91"/>
  <c r="K46" i="91"/>
  <c r="K48" i="91"/>
  <c r="K43" i="91"/>
  <c r="K44" i="91"/>
  <c r="K49" i="91"/>
  <c r="C2" i="91"/>
  <c r="I34" i="91"/>
  <c r="I32" i="91"/>
  <c r="I35" i="91"/>
  <c r="I36" i="91"/>
  <c r="I37" i="91"/>
  <c r="I31" i="91"/>
  <c r="I33" i="91"/>
  <c r="N27" i="90"/>
  <c r="N24" i="90"/>
  <c r="N31" i="90"/>
  <c r="C33" i="91"/>
  <c r="C34" i="91" s="1"/>
  <c r="I45" i="91"/>
  <c r="I47" i="91"/>
  <c r="I44" i="91"/>
  <c r="I46" i="91"/>
  <c r="I48" i="91"/>
  <c r="I43" i="91"/>
  <c r="I49" i="91"/>
  <c r="N30" i="90"/>
  <c r="N26" i="90"/>
  <c r="N29" i="90"/>
  <c r="N33" i="90"/>
  <c r="J45" i="91"/>
  <c r="J43" i="91"/>
  <c r="J47" i="91"/>
  <c r="J48" i="91"/>
  <c r="J44" i="91"/>
  <c r="J46" i="91"/>
  <c r="J49" i="91"/>
  <c r="N25" i="90"/>
  <c r="N23" i="90"/>
  <c r="N32" i="90"/>
  <c r="F68" i="87"/>
  <c r="D68" i="87"/>
  <c r="F84" i="87"/>
  <c r="D84" i="87"/>
  <c r="F63" i="87"/>
  <c r="D63" i="87"/>
  <c r="F67" i="87"/>
  <c r="D67" i="87"/>
  <c r="F119" i="87"/>
  <c r="D119" i="87"/>
  <c r="F61" i="87"/>
  <c r="D61" i="87"/>
  <c r="F37" i="87"/>
  <c r="D37" i="87"/>
  <c r="F92" i="87"/>
  <c r="D92" i="87"/>
  <c r="F25" i="87"/>
  <c r="D25" i="87"/>
  <c r="F59" i="87"/>
  <c r="D59" i="87"/>
  <c r="D113" i="88"/>
  <c r="F113" i="88"/>
  <c r="D78" i="88"/>
  <c r="F78" i="88"/>
  <c r="D92" i="88"/>
  <c r="F92" i="88"/>
  <c r="F82" i="88"/>
  <c r="D82" i="88"/>
  <c r="D28" i="88"/>
  <c r="F28" i="88"/>
  <c r="D53" i="88"/>
  <c r="F53" i="88"/>
  <c r="F87" i="88"/>
  <c r="D87" i="88"/>
  <c r="D83" i="88"/>
  <c r="F83" i="88"/>
  <c r="F48" i="88"/>
  <c r="D48" i="88"/>
  <c r="F49" i="88"/>
  <c r="D49" i="88"/>
  <c r="F105" i="87"/>
  <c r="D105" i="87"/>
  <c r="F114" i="87"/>
  <c r="D114" i="87"/>
  <c r="F23" i="87"/>
  <c r="D23" i="87"/>
  <c r="F112" i="87"/>
  <c r="D112" i="87"/>
  <c r="F30" i="87"/>
  <c r="D30" i="87"/>
  <c r="F70" i="87"/>
  <c r="D70" i="87"/>
  <c r="F32" i="87"/>
  <c r="D32" i="87"/>
  <c r="F43" i="87"/>
  <c r="D43" i="87"/>
  <c r="F46" i="87"/>
  <c r="D46" i="87"/>
  <c r="F94" i="87"/>
  <c r="D94" i="87"/>
  <c r="D99" i="88"/>
  <c r="F99" i="88"/>
  <c r="F84" i="88"/>
  <c r="D84" i="88"/>
  <c r="D31" i="88"/>
  <c r="F31" i="88"/>
  <c r="F79" i="88"/>
  <c r="D79" i="88"/>
  <c r="F8" i="88"/>
  <c r="D8" i="88"/>
  <c r="D76" i="88"/>
  <c r="F76" i="88"/>
  <c r="F64" i="88"/>
  <c r="D64" i="88"/>
  <c r="D4" i="88"/>
  <c r="F4" i="88"/>
  <c r="F66" i="88"/>
  <c r="D66" i="88"/>
  <c r="F116" i="88"/>
  <c r="D116" i="88"/>
  <c r="F50" i="88"/>
  <c r="D50" i="88"/>
  <c r="D71" i="88"/>
  <c r="F71" i="88"/>
  <c r="F28" i="87"/>
  <c r="D28" i="87"/>
  <c r="F100" i="88"/>
  <c r="D100" i="88"/>
  <c r="D105" i="88"/>
  <c r="F105" i="88"/>
  <c r="F22" i="87"/>
  <c r="D22" i="87"/>
  <c r="F36" i="87"/>
  <c r="D36" i="87"/>
  <c r="F90" i="87"/>
  <c r="D90" i="87"/>
  <c r="F64" i="87"/>
  <c r="D64" i="87"/>
  <c r="F116" i="87"/>
  <c r="D116" i="87"/>
  <c r="F121" i="87"/>
  <c r="D121" i="87"/>
  <c r="F120" i="87"/>
  <c r="D120" i="87"/>
  <c r="F100" i="87"/>
  <c r="D100" i="87"/>
  <c r="F35" i="87"/>
  <c r="D35" i="87"/>
  <c r="D117" i="88"/>
  <c r="F117" i="88"/>
  <c r="F96" i="88"/>
  <c r="D96" i="88"/>
  <c r="D106" i="88"/>
  <c r="F106" i="88"/>
  <c r="F58" i="88"/>
  <c r="D58" i="88"/>
  <c r="D44" i="88"/>
  <c r="F44" i="88"/>
  <c r="D33" i="88"/>
  <c r="F33" i="88"/>
  <c r="D95" i="88"/>
  <c r="F95" i="88"/>
  <c r="D81" i="88"/>
  <c r="F81" i="88"/>
  <c r="D77" i="88"/>
  <c r="F77" i="88"/>
  <c r="F85" i="87"/>
  <c r="D85" i="87"/>
  <c r="F49" i="87"/>
  <c r="D49" i="87"/>
  <c r="H5" i="87"/>
  <c r="G5" i="87"/>
  <c r="G6" i="87" s="1"/>
  <c r="G7" i="87" s="1"/>
  <c r="G8" i="87" s="1"/>
  <c r="G9" i="87" s="1"/>
  <c r="G10" i="87" s="1"/>
  <c r="G11" i="87" s="1"/>
  <c r="G12" i="87" s="1"/>
  <c r="G13" i="87" s="1"/>
  <c r="G14" i="87" s="1"/>
  <c r="G15" i="87" s="1"/>
  <c r="G16" i="87" s="1"/>
  <c r="G17" i="87" s="1"/>
  <c r="G18" i="87" s="1"/>
  <c r="G19" i="87" s="1"/>
  <c r="G20" i="87" s="1"/>
  <c r="G21" i="87" s="1"/>
  <c r="G22" i="87" s="1"/>
  <c r="G23" i="87" s="1"/>
  <c r="G24" i="87" s="1"/>
  <c r="G25" i="87" s="1"/>
  <c r="G26" i="87" s="1"/>
  <c r="G27" i="87" s="1"/>
  <c r="G28" i="87" s="1"/>
  <c r="G29" i="87" s="1"/>
  <c r="G30" i="87" s="1"/>
  <c r="G31" i="87" s="1"/>
  <c r="G32" i="87" s="1"/>
  <c r="G33" i="87" s="1"/>
  <c r="G34" i="87" s="1"/>
  <c r="G35" i="87" s="1"/>
  <c r="G36" i="87" s="1"/>
  <c r="G37" i="87" s="1"/>
  <c r="G38" i="87" s="1"/>
  <c r="G39" i="87" s="1"/>
  <c r="G40" i="87" s="1"/>
  <c r="G41" i="87" s="1"/>
  <c r="G42" i="87" s="1"/>
  <c r="G43" i="87" s="1"/>
  <c r="G44" i="87" s="1"/>
  <c r="G45" i="87" s="1"/>
  <c r="G46" i="87" s="1"/>
  <c r="G47" i="87" s="1"/>
  <c r="G48" i="87" s="1"/>
  <c r="G49" i="87" s="1"/>
  <c r="G50" i="87" s="1"/>
  <c r="G51" i="87" s="1"/>
  <c r="G52" i="87" s="1"/>
  <c r="G53" i="87" s="1"/>
  <c r="G54" i="87" s="1"/>
  <c r="G55" i="87" s="1"/>
  <c r="G56" i="87" s="1"/>
  <c r="G57" i="87" s="1"/>
  <c r="G58" i="87" s="1"/>
  <c r="G59" i="87" s="1"/>
  <c r="G60" i="87" s="1"/>
  <c r="G61" i="87" s="1"/>
  <c r="G62" i="87" s="1"/>
  <c r="G63" i="87" s="1"/>
  <c r="G64" i="87" s="1"/>
  <c r="G65" i="87" s="1"/>
  <c r="G66" i="87" s="1"/>
  <c r="G67" i="87" s="1"/>
  <c r="G68" i="87" s="1"/>
  <c r="G69" i="87" s="1"/>
  <c r="G70" i="87" s="1"/>
  <c r="G71" i="87" s="1"/>
  <c r="G72" i="87" s="1"/>
  <c r="G73" i="87" s="1"/>
  <c r="G74" i="87" s="1"/>
  <c r="G75" i="87" s="1"/>
  <c r="G76" i="87" s="1"/>
  <c r="G77" i="87" s="1"/>
  <c r="G78" i="87" s="1"/>
  <c r="G79" i="87" s="1"/>
  <c r="G80" i="87" s="1"/>
  <c r="G81" i="87" s="1"/>
  <c r="G82" i="87" s="1"/>
  <c r="G83" i="87" s="1"/>
  <c r="G84" i="87" s="1"/>
  <c r="G85" i="87" s="1"/>
  <c r="G86" i="87" s="1"/>
  <c r="G87" i="87" s="1"/>
  <c r="G88" i="87" s="1"/>
  <c r="G89" i="87" s="1"/>
  <c r="G90" i="87" s="1"/>
  <c r="G91" i="87" s="1"/>
  <c r="G92" i="87" s="1"/>
  <c r="G93" i="87" s="1"/>
  <c r="G94" i="87" s="1"/>
  <c r="G95" i="87" s="1"/>
  <c r="G96" i="87" s="1"/>
  <c r="G97" i="87" s="1"/>
  <c r="G98" i="87" s="1"/>
  <c r="G99" i="87" s="1"/>
  <c r="G100" i="87" s="1"/>
  <c r="G101" i="87" s="1"/>
  <c r="G102" i="87" s="1"/>
  <c r="G103" i="87" s="1"/>
  <c r="G104" i="87" s="1"/>
  <c r="G105" i="87" s="1"/>
  <c r="G106" i="87" s="1"/>
  <c r="G107" i="87" s="1"/>
  <c r="G108" i="87" s="1"/>
  <c r="G109" i="87" s="1"/>
  <c r="G110" i="87" s="1"/>
  <c r="G111" i="87" s="1"/>
  <c r="G112" i="87" s="1"/>
  <c r="G113" i="87" s="1"/>
  <c r="G114" i="87" s="1"/>
  <c r="G115" i="87" s="1"/>
  <c r="G116" i="87" s="1"/>
  <c r="G117" i="87" s="1"/>
  <c r="G118" i="87" s="1"/>
  <c r="G119" i="87" s="1"/>
  <c r="G120" i="87" s="1"/>
  <c r="G121" i="87" s="1"/>
  <c r="G122" i="87" s="1"/>
  <c r="G123" i="87" s="1"/>
  <c r="D5" i="87"/>
  <c r="F5" i="87"/>
  <c r="F15" i="87"/>
  <c r="D15" i="87"/>
  <c r="F118" i="87"/>
  <c r="D118" i="87"/>
  <c r="F107" i="87"/>
  <c r="D107" i="87"/>
  <c r="F10" i="87"/>
  <c r="D10" i="87"/>
  <c r="F98" i="87"/>
  <c r="D98" i="87"/>
  <c r="F56" i="87"/>
  <c r="D56" i="87"/>
  <c r="F72" i="87"/>
  <c r="D72" i="87"/>
  <c r="F53" i="87"/>
  <c r="D53" i="87"/>
  <c r="F74" i="87"/>
  <c r="D74" i="87"/>
  <c r="F40" i="87"/>
  <c r="D40" i="87"/>
  <c r="F45" i="87"/>
  <c r="D45" i="87"/>
  <c r="F51" i="87"/>
  <c r="D51" i="87"/>
  <c r="D22" i="88"/>
  <c r="F22" i="88"/>
  <c r="D93" i="88"/>
  <c r="F93" i="88"/>
  <c r="D6" i="88"/>
  <c r="F6" i="88"/>
  <c r="H6" i="88"/>
  <c r="H7" i="88" s="1"/>
  <c r="H8" i="88" s="1"/>
  <c r="H9" i="88" s="1"/>
  <c r="H10" i="88" s="1"/>
  <c r="H11" i="88" s="1"/>
  <c r="H12" i="88" s="1"/>
  <c r="H13" i="88" s="1"/>
  <c r="H14" i="88" s="1"/>
  <c r="H15" i="88" s="1"/>
  <c r="H16" i="88" s="1"/>
  <c r="H17" i="88" s="1"/>
  <c r="H18" i="88" s="1"/>
  <c r="H19" i="88" s="1"/>
  <c r="H20" i="88" s="1"/>
  <c r="H21" i="88" s="1"/>
  <c r="H22" i="88" s="1"/>
  <c r="H23" i="88" s="1"/>
  <c r="H24" i="88" s="1"/>
  <c r="H25" i="88" s="1"/>
  <c r="H26" i="88" s="1"/>
  <c r="H27" i="88" s="1"/>
  <c r="H28" i="88" s="1"/>
  <c r="H29" i="88" s="1"/>
  <c r="H30" i="88" s="1"/>
  <c r="H31" i="88" s="1"/>
  <c r="H32" i="88" s="1"/>
  <c r="H33" i="88" s="1"/>
  <c r="H34" i="88" s="1"/>
  <c r="H35" i="88" s="1"/>
  <c r="H36" i="88" s="1"/>
  <c r="H37" i="88" s="1"/>
  <c r="H38" i="88" s="1"/>
  <c r="H39" i="88" s="1"/>
  <c r="H40" i="88" s="1"/>
  <c r="H41" i="88" s="1"/>
  <c r="H42" i="88" s="1"/>
  <c r="H43" i="88" s="1"/>
  <c r="H44" i="88" s="1"/>
  <c r="H45" i="88" s="1"/>
  <c r="H46" i="88" s="1"/>
  <c r="H47" i="88" s="1"/>
  <c r="H48" i="88" s="1"/>
  <c r="H49" i="88" s="1"/>
  <c r="H50" i="88" s="1"/>
  <c r="H51" i="88" s="1"/>
  <c r="H52" i="88" s="1"/>
  <c r="H53" i="88" s="1"/>
  <c r="H54" i="88" s="1"/>
  <c r="H55" i="88" s="1"/>
  <c r="H56" i="88" s="1"/>
  <c r="H57" i="88" s="1"/>
  <c r="H58" i="88" s="1"/>
  <c r="H59" i="88" s="1"/>
  <c r="H60" i="88" s="1"/>
  <c r="H61" i="88" s="1"/>
  <c r="H62" i="88" s="1"/>
  <c r="H63" i="88" s="1"/>
  <c r="H64" i="88" s="1"/>
  <c r="H65" i="88" s="1"/>
  <c r="H66" i="88" s="1"/>
  <c r="H67" i="88" s="1"/>
  <c r="H68" i="88" s="1"/>
  <c r="H69" i="88" s="1"/>
  <c r="H70" i="88" s="1"/>
  <c r="H71" i="88" s="1"/>
  <c r="H72" i="88" s="1"/>
  <c r="H73" i="88" s="1"/>
  <c r="H74" i="88" s="1"/>
  <c r="H75" i="88" s="1"/>
  <c r="H76" i="88" s="1"/>
  <c r="H77" i="88" s="1"/>
  <c r="H78" i="88" s="1"/>
  <c r="H79" i="88" s="1"/>
  <c r="H80" i="88" s="1"/>
  <c r="H81" i="88" s="1"/>
  <c r="H82" i="88" s="1"/>
  <c r="H83" i="88" s="1"/>
  <c r="H84" i="88" s="1"/>
  <c r="H85" i="88" s="1"/>
  <c r="H86" i="88" s="1"/>
  <c r="H87" i="88" s="1"/>
  <c r="H88" i="88" s="1"/>
  <c r="H89" i="88" s="1"/>
  <c r="H90" i="88" s="1"/>
  <c r="H91" i="88" s="1"/>
  <c r="H92" i="88" s="1"/>
  <c r="H93" i="88" s="1"/>
  <c r="H94" i="88" s="1"/>
  <c r="H95" i="88" s="1"/>
  <c r="H96" i="88" s="1"/>
  <c r="H97" i="88" s="1"/>
  <c r="H98" i="88" s="1"/>
  <c r="H99" i="88" s="1"/>
  <c r="H100" i="88" s="1"/>
  <c r="H101" i="88" s="1"/>
  <c r="H102" i="88" s="1"/>
  <c r="H103" i="88" s="1"/>
  <c r="H104" i="88" s="1"/>
  <c r="H105" i="88" s="1"/>
  <c r="H106" i="88" s="1"/>
  <c r="H107" i="88" s="1"/>
  <c r="H108" i="88" s="1"/>
  <c r="H109" i="88" s="1"/>
  <c r="H110" i="88" s="1"/>
  <c r="H111" i="88" s="1"/>
  <c r="H112" i="88" s="1"/>
  <c r="H113" i="88" s="1"/>
  <c r="H114" i="88" s="1"/>
  <c r="H115" i="88" s="1"/>
  <c r="H116" i="88" s="1"/>
  <c r="H117" i="88" s="1"/>
  <c r="H118" i="88" s="1"/>
  <c r="H119" i="88" s="1"/>
  <c r="H120" i="88" s="1"/>
  <c r="H121" i="88" s="1"/>
  <c r="H122" i="88" s="1"/>
  <c r="H123" i="88" s="1"/>
  <c r="G6" i="88"/>
  <c r="G7" i="88" s="1"/>
  <c r="G8" i="88" s="1"/>
  <c r="G9" i="88" s="1"/>
  <c r="G10" i="88" s="1"/>
  <c r="G11" i="88" s="1"/>
  <c r="G12" i="88" s="1"/>
  <c r="G13" i="88" s="1"/>
  <c r="G14" i="88" s="1"/>
  <c r="G15" i="88" s="1"/>
  <c r="G16" i="88" s="1"/>
  <c r="G17" i="88" s="1"/>
  <c r="G18" i="88" s="1"/>
  <c r="G19" i="88" s="1"/>
  <c r="G20" i="88" s="1"/>
  <c r="G21" i="88" s="1"/>
  <c r="G22" i="88" s="1"/>
  <c r="G23" i="88" s="1"/>
  <c r="G24" i="88" s="1"/>
  <c r="G25" i="88" s="1"/>
  <c r="G26" i="88" s="1"/>
  <c r="G27" i="88" s="1"/>
  <c r="G28" i="88" s="1"/>
  <c r="G29" i="88" s="1"/>
  <c r="G30" i="88" s="1"/>
  <c r="G31" i="88" s="1"/>
  <c r="G32" i="88" s="1"/>
  <c r="G33" i="88" s="1"/>
  <c r="G34" i="88" s="1"/>
  <c r="G35" i="88" s="1"/>
  <c r="G36" i="88" s="1"/>
  <c r="G37" i="88" s="1"/>
  <c r="G38" i="88" s="1"/>
  <c r="G39" i="88" s="1"/>
  <c r="G40" i="88" s="1"/>
  <c r="G41" i="88" s="1"/>
  <c r="G42" i="88" s="1"/>
  <c r="G43" i="88" s="1"/>
  <c r="G44" i="88" s="1"/>
  <c r="G45" i="88" s="1"/>
  <c r="G46" i="88" s="1"/>
  <c r="G47" i="88" s="1"/>
  <c r="G48" i="88" s="1"/>
  <c r="G49" i="88" s="1"/>
  <c r="G50" i="88" s="1"/>
  <c r="G51" i="88" s="1"/>
  <c r="G52" i="88" s="1"/>
  <c r="G53" i="88" s="1"/>
  <c r="G54" i="88" s="1"/>
  <c r="G55" i="88" s="1"/>
  <c r="G56" i="88" s="1"/>
  <c r="G57" i="88" s="1"/>
  <c r="G58" i="88" s="1"/>
  <c r="G59" i="88" s="1"/>
  <c r="G60" i="88" s="1"/>
  <c r="G61" i="88" s="1"/>
  <c r="G62" i="88" s="1"/>
  <c r="G63" i="88" s="1"/>
  <c r="G64" i="88" s="1"/>
  <c r="G65" i="88" s="1"/>
  <c r="G66" i="88" s="1"/>
  <c r="G67" i="88" s="1"/>
  <c r="G68" i="88" s="1"/>
  <c r="G69" i="88" s="1"/>
  <c r="G70" i="88" s="1"/>
  <c r="G71" i="88" s="1"/>
  <c r="G72" i="88" s="1"/>
  <c r="G73" i="88" s="1"/>
  <c r="G74" i="88" s="1"/>
  <c r="G75" i="88" s="1"/>
  <c r="G76" i="88" s="1"/>
  <c r="G77" i="88" s="1"/>
  <c r="G78" i="88" s="1"/>
  <c r="G79" i="88" s="1"/>
  <c r="G80" i="88" s="1"/>
  <c r="G81" i="88" s="1"/>
  <c r="G82" i="88" s="1"/>
  <c r="G83" i="88" s="1"/>
  <c r="G84" i="88" s="1"/>
  <c r="G85" i="88" s="1"/>
  <c r="G86" i="88" s="1"/>
  <c r="G87" i="88" s="1"/>
  <c r="G88" i="88" s="1"/>
  <c r="G89" i="88" s="1"/>
  <c r="G90" i="88" s="1"/>
  <c r="G91" i="88" s="1"/>
  <c r="G92" i="88" s="1"/>
  <c r="G93" i="88" s="1"/>
  <c r="G94" i="88" s="1"/>
  <c r="G95" i="88" s="1"/>
  <c r="G96" i="88" s="1"/>
  <c r="G97" i="88" s="1"/>
  <c r="G98" i="88" s="1"/>
  <c r="G99" i="88" s="1"/>
  <c r="G100" i="88" s="1"/>
  <c r="G101" i="88" s="1"/>
  <c r="G102" i="88" s="1"/>
  <c r="G103" i="88" s="1"/>
  <c r="G104" i="88" s="1"/>
  <c r="G105" i="88" s="1"/>
  <c r="G106" i="88" s="1"/>
  <c r="G107" i="88" s="1"/>
  <c r="G108" i="88" s="1"/>
  <c r="G109" i="88" s="1"/>
  <c r="G110" i="88" s="1"/>
  <c r="G111" i="88" s="1"/>
  <c r="G112" i="88" s="1"/>
  <c r="G113" i="88" s="1"/>
  <c r="G114" i="88" s="1"/>
  <c r="G115" i="88" s="1"/>
  <c r="G116" i="88" s="1"/>
  <c r="G117" i="88" s="1"/>
  <c r="G118" i="88" s="1"/>
  <c r="G119" i="88" s="1"/>
  <c r="G120" i="88" s="1"/>
  <c r="G121" i="88" s="1"/>
  <c r="G122" i="88" s="1"/>
  <c r="G123" i="88" s="1"/>
  <c r="D56" i="88"/>
  <c r="F56" i="88"/>
  <c r="D45" i="88"/>
  <c r="F45" i="88"/>
  <c r="D46" i="88"/>
  <c r="F46" i="88"/>
  <c r="F102" i="88"/>
  <c r="D102" i="88"/>
  <c r="F12" i="88"/>
  <c r="D12" i="88"/>
  <c r="D110" i="88"/>
  <c r="F110" i="88"/>
  <c r="F112" i="88"/>
  <c r="D112" i="88"/>
  <c r="D86" i="88"/>
  <c r="F86" i="88"/>
  <c r="D43" i="88"/>
  <c r="F43" i="88"/>
  <c r="D57" i="88"/>
  <c r="F57" i="88"/>
  <c r="D69" i="88"/>
  <c r="F69" i="88"/>
  <c r="F97" i="88"/>
  <c r="D97" i="88"/>
  <c r="F97" i="87"/>
  <c r="D97" i="87"/>
  <c r="F83" i="87"/>
  <c r="D83" i="87"/>
  <c r="D36" i="88"/>
  <c r="F36" i="88"/>
  <c r="F118" i="88"/>
  <c r="D118" i="88"/>
  <c r="E4" i="88" a="1"/>
  <c r="F115" i="87"/>
  <c r="D115" i="87"/>
  <c r="F108" i="87"/>
  <c r="D108" i="87"/>
  <c r="F31" i="87"/>
  <c r="D31" i="87"/>
  <c r="F78" i="87"/>
  <c r="D78" i="87"/>
  <c r="F33" i="87"/>
  <c r="D33" i="87"/>
  <c r="F39" i="87"/>
  <c r="D39" i="87"/>
  <c r="F21" i="87"/>
  <c r="D21" i="87"/>
  <c r="F41" i="87"/>
  <c r="D41" i="87"/>
  <c r="F54" i="87"/>
  <c r="D54" i="87"/>
  <c r="F4" i="87"/>
  <c r="D4" i="87"/>
  <c r="D12" i="87"/>
  <c r="F12" i="87"/>
  <c r="F42" i="87"/>
  <c r="D42" i="87"/>
  <c r="F55" i="87"/>
  <c r="D55" i="87"/>
  <c r="F47" i="87"/>
  <c r="D47" i="87"/>
  <c r="F101" i="87"/>
  <c r="D101" i="87"/>
  <c r="D39" i="88"/>
  <c r="F39" i="88"/>
  <c r="D90" i="88"/>
  <c r="F90" i="88"/>
  <c r="F119" i="88"/>
  <c r="D119" i="88"/>
  <c r="D91" i="88"/>
  <c r="F91" i="88"/>
  <c r="D26" i="88"/>
  <c r="F26" i="88"/>
  <c r="D75" i="88"/>
  <c r="F75" i="88"/>
  <c r="D80" i="88"/>
  <c r="F80" i="88"/>
  <c r="D73" i="88"/>
  <c r="F73" i="88"/>
  <c r="D17" i="88"/>
  <c r="F17" i="88"/>
  <c r="D67" i="88"/>
  <c r="F67" i="88"/>
  <c r="D19" i="88"/>
  <c r="F19" i="88"/>
  <c r="F15" i="88"/>
  <c r="D15" i="88"/>
  <c r="D35" i="88"/>
  <c r="F35" i="88"/>
  <c r="D37" i="88"/>
  <c r="F37" i="88"/>
  <c r="D41" i="88"/>
  <c r="F41" i="88"/>
  <c r="F109" i="87"/>
  <c r="D109" i="87"/>
  <c r="D23" i="88"/>
  <c r="F23" i="88"/>
  <c r="E4" i="87" a="1"/>
  <c r="F29" i="87"/>
  <c r="D29" i="87"/>
  <c r="F50" i="87"/>
  <c r="D50" i="87"/>
  <c r="F7" i="87"/>
  <c r="D7" i="87"/>
  <c r="F8" i="87"/>
  <c r="D8" i="87"/>
  <c r="F71" i="87"/>
  <c r="D71" i="87"/>
  <c r="F16" i="87"/>
  <c r="D16" i="87"/>
  <c r="F77" i="87"/>
  <c r="D77" i="87"/>
  <c r="F95" i="87"/>
  <c r="D95" i="87"/>
  <c r="F9" i="87"/>
  <c r="D9" i="87"/>
  <c r="D25" i="88"/>
  <c r="F25" i="88"/>
  <c r="D65" i="88"/>
  <c r="F65" i="88"/>
  <c r="D108" i="88"/>
  <c r="F108" i="88"/>
  <c r="D16" i="88"/>
  <c r="F16" i="88"/>
  <c r="D68" i="88"/>
  <c r="F68" i="88"/>
  <c r="D63" i="88"/>
  <c r="F63" i="88"/>
  <c r="D11" i="88"/>
  <c r="F11" i="88"/>
  <c r="F60" i="87"/>
  <c r="D60" i="87"/>
  <c r="D24" i="87"/>
  <c r="F24" i="87"/>
  <c r="F113" i="87"/>
  <c r="D113" i="87"/>
  <c r="F88" i="87"/>
  <c r="D88" i="87"/>
  <c r="D21" i="88"/>
  <c r="F21" i="88"/>
  <c r="D115" i="88"/>
  <c r="F115" i="88"/>
  <c r="D107" i="88"/>
  <c r="F107" i="88"/>
  <c r="F52" i="87"/>
  <c r="D52" i="87"/>
  <c r="F122" i="87"/>
  <c r="D122" i="87"/>
  <c r="F27" i="87"/>
  <c r="D27" i="87"/>
  <c r="F93" i="87"/>
  <c r="D93" i="87"/>
  <c r="F102" i="87"/>
  <c r="D102" i="87"/>
  <c r="F79" i="87"/>
  <c r="D79" i="87"/>
  <c r="F38" i="87"/>
  <c r="D38" i="87"/>
  <c r="F73" i="87"/>
  <c r="D73" i="87"/>
  <c r="F57" i="87"/>
  <c r="D57" i="87"/>
  <c r="F14" i="87"/>
  <c r="D14" i="87"/>
  <c r="F104" i="87"/>
  <c r="D104" i="87"/>
  <c r="F99" i="87"/>
  <c r="D99" i="87"/>
  <c r="D117" i="87"/>
  <c r="F117" i="87"/>
  <c r="F13" i="87"/>
  <c r="D13" i="87"/>
  <c r="F80" i="87"/>
  <c r="D80" i="87"/>
  <c r="D85" i="88"/>
  <c r="F85" i="88"/>
  <c r="D14" i="88"/>
  <c r="F14" i="88"/>
  <c r="F122" i="88"/>
  <c r="D122" i="88"/>
  <c r="D109" i="88"/>
  <c r="F109" i="88"/>
  <c r="D74" i="88"/>
  <c r="F74" i="88"/>
  <c r="D60" i="88"/>
  <c r="F60" i="88"/>
  <c r="D104" i="88"/>
  <c r="F104" i="88"/>
  <c r="D70" i="88"/>
  <c r="F70" i="88"/>
  <c r="D103" i="88"/>
  <c r="F103" i="88"/>
  <c r="F27" i="88"/>
  <c r="D27" i="88"/>
  <c r="D42" i="88"/>
  <c r="F42" i="88"/>
  <c r="F38" i="88"/>
  <c r="D38" i="88"/>
  <c r="F111" i="88"/>
  <c r="D111" i="88"/>
  <c r="D98" i="88"/>
  <c r="F98" i="88"/>
  <c r="F101" i="88"/>
  <c r="D101" i="88"/>
  <c r="D11" i="87"/>
  <c r="F11" i="87"/>
  <c r="F110" i="87"/>
  <c r="D110" i="87"/>
  <c r="F34" i="88"/>
  <c r="D34" i="88"/>
  <c r="D52" i="88"/>
  <c r="F52" i="88"/>
  <c r="F82" i="87"/>
  <c r="D82" i="87"/>
  <c r="F19" i="87"/>
  <c r="D19" i="87"/>
  <c r="F86" i="87"/>
  <c r="D86" i="87"/>
  <c r="F76" i="87"/>
  <c r="D76" i="87"/>
  <c r="F75" i="87"/>
  <c r="D75" i="87"/>
  <c r="D121" i="88"/>
  <c r="F121" i="88"/>
  <c r="D61" i="88"/>
  <c r="F61" i="88"/>
  <c r="F24" i="88"/>
  <c r="D24" i="88"/>
  <c r="F103" i="87"/>
  <c r="D103" i="87"/>
  <c r="F111" i="87"/>
  <c r="D111" i="87"/>
  <c r="F17" i="87"/>
  <c r="D17" i="87"/>
  <c r="F106" i="87"/>
  <c r="D106" i="87"/>
  <c r="D55" i="88"/>
  <c r="F55" i="88"/>
  <c r="D51" i="88"/>
  <c r="F51" i="88"/>
  <c r="D88" i="88"/>
  <c r="F88" i="88"/>
  <c r="D120" i="88"/>
  <c r="F120" i="88"/>
  <c r="G5" i="88"/>
  <c r="H5" i="88"/>
  <c r="F5" i="88"/>
  <c r="D5" i="88"/>
  <c r="D72" i="88"/>
  <c r="F72" i="88"/>
  <c r="D6" i="87"/>
  <c r="H6" i="87"/>
  <c r="H7" i="87" s="1"/>
  <c r="H8" i="87" s="1"/>
  <c r="H9" i="87" s="1"/>
  <c r="H10" i="87" s="1"/>
  <c r="H11" i="87" s="1"/>
  <c r="H12" i="87" s="1"/>
  <c r="H13" i="87" s="1"/>
  <c r="H14" i="87" s="1"/>
  <c r="H15" i="87" s="1"/>
  <c r="H16" i="87" s="1"/>
  <c r="H17" i="87" s="1"/>
  <c r="H18" i="87" s="1"/>
  <c r="H19" i="87" s="1"/>
  <c r="H20" i="87" s="1"/>
  <c r="H21" i="87" s="1"/>
  <c r="H22" i="87" s="1"/>
  <c r="H23" i="87" s="1"/>
  <c r="H24" i="87" s="1"/>
  <c r="H25" i="87" s="1"/>
  <c r="H26" i="87" s="1"/>
  <c r="H27" i="87" s="1"/>
  <c r="H28" i="87" s="1"/>
  <c r="H29" i="87" s="1"/>
  <c r="H30" i="87" s="1"/>
  <c r="H31" i="87" s="1"/>
  <c r="H32" i="87" s="1"/>
  <c r="H33" i="87" s="1"/>
  <c r="H34" i="87" s="1"/>
  <c r="H35" i="87" s="1"/>
  <c r="H36" i="87" s="1"/>
  <c r="H37" i="87" s="1"/>
  <c r="H38" i="87" s="1"/>
  <c r="H39" i="87" s="1"/>
  <c r="H40" i="87" s="1"/>
  <c r="H41" i="87" s="1"/>
  <c r="H42" i="87" s="1"/>
  <c r="H43" i="87" s="1"/>
  <c r="H44" i="87" s="1"/>
  <c r="H45" i="87" s="1"/>
  <c r="H46" i="87" s="1"/>
  <c r="H47" i="87" s="1"/>
  <c r="H48" i="87" s="1"/>
  <c r="H49" i="87" s="1"/>
  <c r="H50" i="87" s="1"/>
  <c r="H51" i="87" s="1"/>
  <c r="H52" i="87" s="1"/>
  <c r="H53" i="87" s="1"/>
  <c r="H54" i="87" s="1"/>
  <c r="H55" i="87" s="1"/>
  <c r="H56" i="87" s="1"/>
  <c r="H57" i="87" s="1"/>
  <c r="H58" i="87" s="1"/>
  <c r="H59" i="87" s="1"/>
  <c r="H60" i="87" s="1"/>
  <c r="H61" i="87" s="1"/>
  <c r="H62" i="87" s="1"/>
  <c r="H63" i="87" s="1"/>
  <c r="H64" i="87" s="1"/>
  <c r="H65" i="87" s="1"/>
  <c r="H66" i="87" s="1"/>
  <c r="H67" i="87" s="1"/>
  <c r="H68" i="87" s="1"/>
  <c r="H69" i="87" s="1"/>
  <c r="H70" i="87" s="1"/>
  <c r="H71" i="87" s="1"/>
  <c r="H72" i="87" s="1"/>
  <c r="H73" i="87" s="1"/>
  <c r="H74" i="87" s="1"/>
  <c r="H75" i="87" s="1"/>
  <c r="H76" i="87" s="1"/>
  <c r="H77" i="87" s="1"/>
  <c r="H78" i="87" s="1"/>
  <c r="H79" i="87" s="1"/>
  <c r="H80" i="87" s="1"/>
  <c r="H81" i="87" s="1"/>
  <c r="H82" i="87" s="1"/>
  <c r="H83" i="87" s="1"/>
  <c r="H84" i="87" s="1"/>
  <c r="H85" i="87" s="1"/>
  <c r="H86" i="87" s="1"/>
  <c r="H87" i="87" s="1"/>
  <c r="H88" i="87" s="1"/>
  <c r="H89" i="87" s="1"/>
  <c r="H90" i="87" s="1"/>
  <c r="H91" i="87" s="1"/>
  <c r="H92" i="87" s="1"/>
  <c r="H93" i="87" s="1"/>
  <c r="H94" i="87" s="1"/>
  <c r="H95" i="87" s="1"/>
  <c r="H96" i="87" s="1"/>
  <c r="H97" i="87" s="1"/>
  <c r="H98" i="87" s="1"/>
  <c r="H99" i="87" s="1"/>
  <c r="H100" i="87" s="1"/>
  <c r="H101" i="87" s="1"/>
  <c r="H102" i="87" s="1"/>
  <c r="H103" i="87" s="1"/>
  <c r="H104" i="87" s="1"/>
  <c r="H105" i="87" s="1"/>
  <c r="H106" i="87" s="1"/>
  <c r="H107" i="87" s="1"/>
  <c r="H108" i="87" s="1"/>
  <c r="H109" i="87" s="1"/>
  <c r="H110" i="87" s="1"/>
  <c r="H111" i="87" s="1"/>
  <c r="H112" i="87" s="1"/>
  <c r="H113" i="87" s="1"/>
  <c r="H114" i="87" s="1"/>
  <c r="H115" i="87" s="1"/>
  <c r="H116" i="87" s="1"/>
  <c r="H117" i="87" s="1"/>
  <c r="H118" i="87" s="1"/>
  <c r="H119" i="87" s="1"/>
  <c r="H120" i="87" s="1"/>
  <c r="H121" i="87" s="1"/>
  <c r="H122" i="87" s="1"/>
  <c r="H123" i="87" s="1"/>
  <c r="F6" i="87"/>
  <c r="F26" i="87"/>
  <c r="D26" i="87"/>
  <c r="D54" i="88"/>
  <c r="F54" i="88"/>
  <c r="F40" i="88"/>
  <c r="D40" i="88"/>
  <c r="F65" i="87"/>
  <c r="D65" i="87"/>
  <c r="F34" i="87"/>
  <c r="D34" i="87"/>
  <c r="F20" i="87"/>
  <c r="D20" i="87"/>
  <c r="F66" i="87"/>
  <c r="D66" i="87"/>
  <c r="F58" i="87"/>
  <c r="D58" i="87"/>
  <c r="F48" i="87"/>
  <c r="D48" i="87"/>
  <c r="F81" i="87"/>
  <c r="D81" i="87"/>
  <c r="F18" i="87"/>
  <c r="D18" i="87"/>
  <c r="F91" i="87"/>
  <c r="D91" i="87"/>
  <c r="F44" i="87"/>
  <c r="D44" i="87"/>
  <c r="F87" i="87"/>
  <c r="D87" i="87"/>
  <c r="F96" i="87"/>
  <c r="D96" i="87"/>
  <c r="F89" i="87"/>
  <c r="D89" i="87"/>
  <c r="F69" i="87"/>
  <c r="D69" i="87"/>
  <c r="F62" i="87"/>
  <c r="D62" i="87"/>
  <c r="D89" i="88"/>
  <c r="F89" i="88"/>
  <c r="D29" i="88"/>
  <c r="F29" i="88"/>
  <c r="D47" i="88"/>
  <c r="F47" i="88"/>
  <c r="F10" i="88"/>
  <c r="D10" i="88"/>
  <c r="D94" i="88"/>
  <c r="F94" i="88"/>
  <c r="F114" i="88"/>
  <c r="D114" i="88"/>
  <c r="F7" i="88"/>
  <c r="D7" i="88"/>
  <c r="D9" i="88"/>
  <c r="F9" i="88"/>
  <c r="D30" i="88"/>
  <c r="F30" i="88"/>
  <c r="D13" i="88"/>
  <c r="F13" i="88"/>
  <c r="D18" i="88"/>
  <c r="F18" i="88"/>
  <c r="F62" i="88"/>
  <c r="D62" i="88"/>
  <c r="D59" i="88"/>
  <c r="F59" i="88"/>
  <c r="F32" i="88"/>
  <c r="D32" i="88"/>
  <c r="D20" i="88"/>
  <c r="F20" i="88"/>
  <c r="C49" i="89"/>
  <c r="G49" i="89"/>
  <c r="L6" i="89"/>
  <c r="C4" i="87" l="1" a="1"/>
  <c r="C4" i="88" a="1"/>
  <c r="E91" i="87"/>
  <c r="E35" i="87"/>
  <c r="E25" i="87"/>
  <c r="E42" i="87"/>
  <c r="E99" i="87"/>
  <c r="E49" i="87"/>
  <c r="E76" i="87"/>
  <c r="E51" i="87"/>
  <c r="E10" i="87"/>
  <c r="E70" i="87"/>
  <c r="E122" i="87"/>
  <c r="E57" i="87"/>
  <c r="E29" i="87"/>
  <c r="E63" i="87"/>
  <c r="E68" i="87"/>
  <c r="E60" i="87"/>
  <c r="E37" i="87"/>
  <c r="E7" i="87"/>
  <c r="E8" i="87"/>
  <c r="E116" i="87"/>
  <c r="E54" i="87"/>
  <c r="E110" i="87"/>
  <c r="E94" i="87"/>
  <c r="E18" i="87"/>
  <c r="E115" i="87"/>
  <c r="E81" i="87"/>
  <c r="E85" i="87"/>
  <c r="E32" i="87"/>
  <c r="E39" i="87"/>
  <c r="E113" i="87"/>
  <c r="E50" i="87"/>
  <c r="E33" i="87"/>
  <c r="E41" i="87"/>
  <c r="E26" i="87"/>
  <c r="E11" i="87"/>
  <c r="E52" i="87"/>
  <c r="E21" i="87"/>
  <c r="E106" i="87"/>
  <c r="E67" i="87"/>
  <c r="E55" i="87"/>
  <c r="E16" i="87"/>
  <c r="E13" i="87"/>
  <c r="E100" i="87"/>
  <c r="E56" i="87"/>
  <c r="E107" i="87"/>
  <c r="E40" i="87"/>
  <c r="E47" i="87"/>
  <c r="E43" i="87"/>
  <c r="E119" i="87"/>
  <c r="E101" i="87"/>
  <c r="E20" i="87"/>
  <c r="E69" i="87"/>
  <c r="E118" i="87"/>
  <c r="E82" i="87"/>
  <c r="E89" i="87"/>
  <c r="E88" i="87"/>
  <c r="E92" i="87"/>
  <c r="E112" i="87"/>
  <c r="E66" i="87"/>
  <c r="E78" i="87"/>
  <c r="E74" i="87"/>
  <c r="E9" i="87"/>
  <c r="E105" i="87"/>
  <c r="E87" i="87"/>
  <c r="E53" i="87"/>
  <c r="E24" i="87"/>
  <c r="E73" i="87"/>
  <c r="E44" i="87"/>
  <c r="E111" i="87"/>
  <c r="E28" i="87"/>
  <c r="E45" i="87"/>
  <c r="E80" i="87"/>
  <c r="E109" i="87"/>
  <c r="E108" i="87"/>
  <c r="E65" i="87"/>
  <c r="E83" i="87"/>
  <c r="E114" i="87"/>
  <c r="E104" i="87"/>
  <c r="E34" i="87"/>
  <c r="E120" i="87"/>
  <c r="E123" i="87"/>
  <c r="E103" i="87"/>
  <c r="E72" i="87"/>
  <c r="E31" i="87"/>
  <c r="E62" i="87"/>
  <c r="E117" i="87"/>
  <c r="E121" i="87"/>
  <c r="E14" i="87"/>
  <c r="E36" i="87"/>
  <c r="E84" i="87"/>
  <c r="E12" i="87"/>
  <c r="E23" i="87"/>
  <c r="E5" i="87"/>
  <c r="E79" i="87"/>
  <c r="E4" i="87"/>
  <c r="E77" i="87"/>
  <c r="E27" i="87"/>
  <c r="E98" i="87"/>
  <c r="E86" i="87"/>
  <c r="E58" i="87"/>
  <c r="E64" i="87"/>
  <c r="E95" i="87"/>
  <c r="E46" i="87"/>
  <c r="E22" i="87"/>
  <c r="E71" i="87"/>
  <c r="E96" i="87"/>
  <c r="E93" i="87"/>
  <c r="E75" i="87"/>
  <c r="E30" i="87"/>
  <c r="E6" i="87"/>
  <c r="E59" i="87"/>
  <c r="E15" i="87"/>
  <c r="E61" i="87"/>
  <c r="E48" i="87"/>
  <c r="E17" i="87"/>
  <c r="E19" i="87"/>
  <c r="E38" i="87"/>
  <c r="E90" i="87"/>
  <c r="E97" i="87"/>
  <c r="E102" i="87"/>
  <c r="E108" i="88"/>
  <c r="E79" i="88"/>
  <c r="E31" i="88"/>
  <c r="E95" i="88"/>
  <c r="E94" i="88"/>
  <c r="E82" i="88"/>
  <c r="E76" i="88"/>
  <c r="E71" i="88"/>
  <c r="E87" i="88"/>
  <c r="E26" i="88"/>
  <c r="E14" i="88"/>
  <c r="E18" i="88"/>
  <c r="E116" i="88"/>
  <c r="E32" i="88"/>
  <c r="E61" i="88"/>
  <c r="E57" i="88"/>
  <c r="E123" i="88"/>
  <c r="E110" i="88"/>
  <c r="E114" i="88"/>
  <c r="E115" i="88"/>
  <c r="E70" i="88"/>
  <c r="E101" i="88"/>
  <c r="E50" i="88"/>
  <c r="E117" i="88"/>
  <c r="E120" i="88"/>
  <c r="E84" i="88"/>
  <c r="E105" i="88"/>
  <c r="E16" i="88"/>
  <c r="E100" i="88"/>
  <c r="E51" i="88"/>
  <c r="E38" i="88"/>
  <c r="E15" i="88"/>
  <c r="E113" i="88"/>
  <c r="E45" i="88"/>
  <c r="E112" i="88"/>
  <c r="E17" i="88"/>
  <c r="E64" i="88"/>
  <c r="E39" i="88"/>
  <c r="E74" i="88"/>
  <c r="E4" i="88"/>
  <c r="E78" i="88"/>
  <c r="E28" i="88"/>
  <c r="E122" i="88"/>
  <c r="E56" i="88"/>
  <c r="E96" i="88"/>
  <c r="E73" i="88"/>
  <c r="E81" i="88"/>
  <c r="E54" i="88"/>
  <c r="E22" i="88"/>
  <c r="E48" i="88"/>
  <c r="E21" i="88"/>
  <c r="E42" i="88"/>
  <c r="E69" i="88"/>
  <c r="E88" i="88"/>
  <c r="E30" i="88"/>
  <c r="E118" i="88"/>
  <c r="E53" i="88"/>
  <c r="E85" i="88"/>
  <c r="E44" i="88"/>
  <c r="E106" i="88"/>
  <c r="E9" i="88"/>
  <c r="E59" i="88"/>
  <c r="E111" i="88"/>
  <c r="E99" i="88"/>
  <c r="E33" i="88"/>
  <c r="E90" i="88"/>
  <c r="E40" i="88"/>
  <c r="E66" i="88"/>
  <c r="E52" i="88"/>
  <c r="E72" i="88"/>
  <c r="E63" i="88"/>
  <c r="E97" i="88"/>
  <c r="E49" i="88"/>
  <c r="E20" i="88"/>
  <c r="E102" i="88"/>
  <c r="E77" i="88"/>
  <c r="E60" i="88"/>
  <c r="E36" i="88"/>
  <c r="E24" i="88"/>
  <c r="E12" i="88"/>
  <c r="E29" i="88"/>
  <c r="E58" i="88"/>
  <c r="E55" i="88"/>
  <c r="E83" i="88"/>
  <c r="E67" i="88"/>
  <c r="E80" i="88"/>
  <c r="E19" i="88"/>
  <c r="E91" i="88"/>
  <c r="E109" i="88"/>
  <c r="E92" i="88"/>
  <c r="E41" i="88"/>
  <c r="E46" i="88"/>
  <c r="E103" i="88"/>
  <c r="E5" i="88"/>
  <c r="E75" i="88"/>
  <c r="E13" i="88"/>
  <c r="E98" i="88"/>
  <c r="E37" i="88"/>
  <c r="E68" i="88"/>
  <c r="E86" i="88"/>
  <c r="E6" i="88"/>
  <c r="E23" i="88"/>
  <c r="E121" i="88"/>
  <c r="E27" i="88"/>
  <c r="E104" i="88"/>
  <c r="E10" i="88"/>
  <c r="E107" i="88"/>
  <c r="E65" i="88"/>
  <c r="E43" i="88"/>
  <c r="E47" i="88"/>
  <c r="E119" i="88"/>
  <c r="E62" i="88"/>
  <c r="E11" i="88"/>
  <c r="E89" i="88"/>
  <c r="E25" i="88"/>
  <c r="E34" i="88"/>
  <c r="E93" i="88"/>
  <c r="E8" i="88"/>
  <c r="E7" i="88"/>
  <c r="E35" i="88"/>
  <c r="N6" i="89"/>
  <c r="C67" i="88" l="1"/>
  <c r="C9" i="88"/>
  <c r="C45" i="88"/>
  <c r="C104" i="88"/>
  <c r="C14" i="88"/>
  <c r="C92" i="88"/>
  <c r="C71" i="88"/>
  <c r="C35" i="88"/>
  <c r="C7" i="88"/>
  <c r="C118" i="88"/>
  <c r="C79" i="88"/>
  <c r="C61" i="88"/>
  <c r="C33" i="88"/>
  <c r="C40" i="88"/>
  <c r="C13" i="88"/>
  <c r="C76" i="88"/>
  <c r="C75" i="88"/>
  <c r="C10" i="88"/>
  <c r="C78" i="88"/>
  <c r="C120" i="88"/>
  <c r="C57" i="88"/>
  <c r="C84" i="88"/>
  <c r="C51" i="88"/>
  <c r="C98" i="88"/>
  <c r="C53" i="88"/>
  <c r="C100" i="88"/>
  <c r="C88" i="88"/>
  <c r="C116" i="88"/>
  <c r="C11" i="88"/>
  <c r="C112" i="88"/>
  <c r="C107" i="88"/>
  <c r="C59" i="88"/>
  <c r="C31" i="88"/>
  <c r="C87" i="88"/>
  <c r="C66" i="88"/>
  <c r="C48" i="88"/>
  <c r="C34" i="88"/>
  <c r="C26" i="88"/>
  <c r="C27" i="88"/>
  <c r="C122" i="88"/>
  <c r="C68" i="88"/>
  <c r="C94" i="88"/>
  <c r="C113" i="88"/>
  <c r="C5" i="88"/>
  <c r="C103" i="88"/>
  <c r="C80" i="88"/>
  <c r="C106" i="88"/>
  <c r="C58" i="88"/>
  <c r="C23" i="88"/>
  <c r="C42" i="88"/>
  <c r="C85" i="88"/>
  <c r="C6" i="88"/>
  <c r="C22" i="88"/>
  <c r="C29" i="88"/>
  <c r="C90" i="88"/>
  <c r="C77" i="88"/>
  <c r="C102" i="88"/>
  <c r="C50" i="88"/>
  <c r="C49" i="88"/>
  <c r="C56" i="88"/>
  <c r="C60" i="88"/>
  <c r="C15" i="88"/>
  <c r="C119" i="88"/>
  <c r="C73" i="88"/>
  <c r="C16" i="88"/>
  <c r="C70" i="88"/>
  <c r="C43" i="88"/>
  <c r="C115" i="88"/>
  <c r="C117" i="88"/>
  <c r="C86" i="88"/>
  <c r="C99" i="88"/>
  <c r="C105" i="88"/>
  <c r="C32" i="88"/>
  <c r="C82" i="88"/>
  <c r="C52" i="88"/>
  <c r="C8" i="88"/>
  <c r="C18" i="88"/>
  <c r="C25" i="88"/>
  <c r="C97" i="88"/>
  <c r="C110" i="88"/>
  <c r="C54" i="88"/>
  <c r="C114" i="88"/>
  <c r="C108" i="88"/>
  <c r="C72" i="88"/>
  <c r="C12" i="88"/>
  <c r="C69" i="88"/>
  <c r="C65" i="88"/>
  <c r="C37" i="88"/>
  <c r="C93" i="88"/>
  <c r="C19" i="88"/>
  <c r="C123" i="88"/>
  <c r="C39" i="88"/>
  <c r="C62" i="88"/>
  <c r="C46" i="88"/>
  <c r="C24" i="88"/>
  <c r="C20" i="88"/>
  <c r="C121" i="88"/>
  <c r="C95" i="88"/>
  <c r="C17" i="88"/>
  <c r="C89" i="88"/>
  <c r="C30" i="88"/>
  <c r="C64" i="88"/>
  <c r="C55" i="88"/>
  <c r="C21" i="88"/>
  <c r="C81" i="88"/>
  <c r="C96" i="88"/>
  <c r="C111" i="88"/>
  <c r="C4" i="88"/>
  <c r="C101" i="88"/>
  <c r="C47" i="88"/>
  <c r="C28" i="88"/>
  <c r="C41" i="88"/>
  <c r="C63" i="88"/>
  <c r="C91" i="88"/>
  <c r="C44" i="88"/>
  <c r="C109" i="88"/>
  <c r="C38" i="88"/>
  <c r="C74" i="88"/>
  <c r="C36" i="88"/>
  <c r="C83" i="88"/>
  <c r="C123" i="87"/>
  <c r="C4" i="87"/>
  <c r="C7" i="87"/>
  <c r="C39" i="87"/>
  <c r="C99" i="87"/>
  <c r="C48" i="87"/>
  <c r="C88" i="87"/>
  <c r="C29" i="87"/>
  <c r="C61" i="87"/>
  <c r="C93" i="87"/>
  <c r="C26" i="87"/>
  <c r="C74" i="87"/>
  <c r="C111" i="87"/>
  <c r="C86" i="87"/>
  <c r="C67" i="87"/>
  <c r="C56" i="87"/>
  <c r="C75" i="87"/>
  <c r="C8" i="87"/>
  <c r="C15" i="87"/>
  <c r="C115" i="87"/>
  <c r="C96" i="87"/>
  <c r="C69" i="87"/>
  <c r="C38" i="87"/>
  <c r="C104" i="87"/>
  <c r="C87" i="87"/>
  <c r="C11" i="87"/>
  <c r="C100" i="87"/>
  <c r="C73" i="87"/>
  <c r="C42" i="87"/>
  <c r="C110" i="87"/>
  <c r="C10" i="87"/>
  <c r="C18" i="87"/>
  <c r="C108" i="87"/>
  <c r="C46" i="87"/>
  <c r="C119" i="87"/>
  <c r="C9" i="87"/>
  <c r="C71" i="87"/>
  <c r="C112" i="87"/>
  <c r="C50" i="87"/>
  <c r="C35" i="87"/>
  <c r="C21" i="87"/>
  <c r="C40" i="87"/>
  <c r="C85" i="87"/>
  <c r="C70" i="87"/>
  <c r="C17" i="87"/>
  <c r="C44" i="87"/>
  <c r="C57" i="87"/>
  <c r="C83" i="87"/>
  <c r="C121" i="87"/>
  <c r="C117" i="87"/>
  <c r="C24" i="87"/>
  <c r="C14" i="87"/>
  <c r="C43" i="87"/>
  <c r="C103" i="87"/>
  <c r="C52" i="87"/>
  <c r="C92" i="87"/>
  <c r="C33" i="87"/>
  <c r="C65" i="87"/>
  <c r="C97" i="87"/>
  <c r="C34" i="87"/>
  <c r="C82" i="87"/>
  <c r="C94" i="87"/>
  <c r="C5" i="87"/>
  <c r="C51" i="87"/>
  <c r="C60" i="87"/>
  <c r="C37" i="87"/>
  <c r="C101" i="87"/>
  <c r="C90" i="87"/>
  <c r="C102" i="87"/>
  <c r="C20" i="87"/>
  <c r="C55" i="87"/>
  <c r="C68" i="87"/>
  <c r="C41" i="87"/>
  <c r="C105" i="87"/>
  <c r="C98" i="87"/>
  <c r="C95" i="87"/>
  <c r="C6" i="87"/>
  <c r="C63" i="87"/>
  <c r="C72" i="87"/>
  <c r="C45" i="87"/>
  <c r="C109" i="87"/>
  <c r="C54" i="87"/>
  <c r="C16" i="87"/>
  <c r="C76" i="87"/>
  <c r="C81" i="87"/>
  <c r="C114" i="87"/>
  <c r="C23" i="87"/>
  <c r="C79" i="87"/>
  <c r="C116" i="87"/>
  <c r="C58" i="87"/>
  <c r="C47" i="87"/>
  <c r="C13" i="87"/>
  <c r="C91" i="87"/>
  <c r="C25" i="87"/>
  <c r="C122" i="87"/>
  <c r="C78" i="87"/>
  <c r="C22" i="87"/>
  <c r="C28" i="87"/>
  <c r="C30" i="87"/>
  <c r="C32" i="87"/>
  <c r="C77" i="87"/>
  <c r="C106" i="87"/>
  <c r="C107" i="87"/>
  <c r="C19" i="87"/>
  <c r="C36" i="87"/>
  <c r="C49" i="87"/>
  <c r="C113" i="87"/>
  <c r="C62" i="87"/>
  <c r="C120" i="87"/>
  <c r="C12" i="87"/>
  <c r="C80" i="87"/>
  <c r="C53" i="87"/>
  <c r="C118" i="87"/>
  <c r="C27" i="87"/>
  <c r="C64" i="87"/>
  <c r="C31" i="87"/>
  <c r="C84" i="87"/>
  <c r="C89" i="87"/>
  <c r="C66" i="87"/>
  <c r="C59" i="87"/>
</calcChain>
</file>

<file path=xl/comments1.xml><?xml version="1.0" encoding="utf-8"?>
<comments xmlns="http://schemas.openxmlformats.org/spreadsheetml/2006/main">
  <authors>
    <author>Ferdinando Ametrano</author>
  </authors>
  <commentList>
    <comment ref="G3" authorId="0">
      <text>
        <r>
          <rPr>
            <sz val="8"/>
            <color indexed="81"/>
            <rFont val="Tahoma"/>
            <family val="2"/>
          </rPr>
          <t>TRUE if the object must be permanent (i.e. resistant to garbage collection). Default is FALSE.</t>
        </r>
      </text>
    </comment>
    <comment ref="G11" authorId="0">
      <text>
        <r>
          <rPr>
            <sz val="8"/>
            <color indexed="81"/>
            <rFont val="Tahoma"/>
            <family val="2"/>
          </rPr>
          <t>id of the object to be created. If missing a unique id will be automatically assigned.</t>
        </r>
      </text>
    </comment>
    <comment ref="G12" authorId="0">
      <text>
        <r>
          <rPr>
            <sz val="8"/>
            <color indexed="81"/>
            <rFont val="Tahoma"/>
            <family val="2"/>
          </rPr>
          <t>Discount, ZeroRate, or ForwardRate. If omitted, default = Discount is used.</t>
        </r>
      </text>
    </comment>
    <comment ref="G13" authorId="0">
      <text>
        <r>
          <rPr>
            <sz val="8"/>
            <color indexed="81"/>
            <rFont val="Tahoma"/>
            <family val="2"/>
          </rPr>
          <t>Linear, LogLinear, or Cubic. If omitted, default = LogLinear is used.</t>
        </r>
      </text>
    </comment>
  </commentList>
</comments>
</file>

<file path=xl/sharedStrings.xml><?xml version="1.0" encoding="utf-8"?>
<sst xmlns="http://schemas.openxmlformats.org/spreadsheetml/2006/main" count="248" uniqueCount="181">
  <si>
    <t>Currency</t>
  </si>
  <si>
    <t>ObjectOverwrite</t>
  </si>
  <si>
    <t>Permanent</t>
  </si>
  <si>
    <t>Trigger</t>
  </si>
  <si>
    <t>1Y</t>
  </si>
  <si>
    <t>6M</t>
  </si>
  <si>
    <t>3M</t>
  </si>
  <si>
    <t>2M</t>
  </si>
  <si>
    <t>1M</t>
  </si>
  <si>
    <t>SW</t>
  </si>
  <si>
    <t>Tenor</t>
  </si>
  <si>
    <t>FamilyName</t>
  </si>
  <si>
    <t>30Y</t>
  </si>
  <si>
    <t>25Y</t>
  </si>
  <si>
    <t>20Y</t>
  </si>
  <si>
    <t>15Y</t>
  </si>
  <si>
    <t>10Y</t>
  </si>
  <si>
    <t>7Y</t>
  </si>
  <si>
    <t>5Y</t>
  </si>
  <si>
    <t>4Y</t>
  </si>
  <si>
    <t>3Y</t>
  </si>
  <si>
    <t>2Y</t>
  </si>
  <si>
    <t>ON</t>
  </si>
  <si>
    <t>Effective</t>
  </si>
  <si>
    <t>Effective Date</t>
  </si>
  <si>
    <t>TriggerCounter</t>
  </si>
  <si>
    <t>EvaluationDate</t>
  </si>
  <si>
    <t>STD</t>
  </si>
  <si>
    <t>LastFixingsTrigger</t>
  </si>
  <si>
    <t>Index</t>
  </si>
  <si>
    <t xml:space="preserve"> </t>
  </si>
  <si>
    <t>Discounting</t>
  </si>
  <si>
    <t>Calendar</t>
  </si>
  <si>
    <t>Triggers</t>
  </si>
  <si>
    <t>Currency Settings</t>
  </si>
  <si>
    <t>Relinkable Handle</t>
  </si>
  <si>
    <t>LastFixing_Quote</t>
  </si>
  <si>
    <t>Error</t>
  </si>
  <si>
    <t>GBP</t>
  </si>
  <si>
    <t>Libor</t>
  </si>
  <si>
    <t>UnitedKingdom::Exchange</t>
  </si>
  <si>
    <t>Modified Following</t>
  </si>
  <si>
    <t>Semiannual</t>
  </si>
  <si>
    <t>Pillar Date</t>
  </si>
  <si>
    <t>Include Flag</t>
  </si>
  <si>
    <t>Extrapolation</t>
  </si>
  <si>
    <t>InterpolatorID</t>
  </si>
  <si>
    <t>TraitsID</t>
  </si>
  <si>
    <t>ObjectID</t>
  </si>
  <si>
    <t>PiecewiseYieldCurve</t>
  </si>
  <si>
    <t>Evaluation Date</t>
  </si>
  <si>
    <t>Family Name</t>
  </si>
  <si>
    <t>inputs</t>
  </si>
  <si>
    <t>outputs</t>
  </si>
  <si>
    <t>French</t>
  </si>
  <si>
    <t>Step</t>
  </si>
  <si>
    <t>Custom</t>
  </si>
  <si>
    <t>Mirror</t>
  </si>
  <si>
    <t>None</t>
  </si>
  <si>
    <t>Dates</t>
  </si>
  <si>
    <t>Basis Point Sensitivity</t>
  </si>
  <si>
    <t>Leg NPV</t>
  </si>
  <si>
    <t>Fair Rate/Spread</t>
  </si>
  <si>
    <t>NPV</t>
  </si>
  <si>
    <t>Set Engine</t>
  </si>
  <si>
    <t>Pricing Engine</t>
  </si>
  <si>
    <t>NPV Date</t>
  </si>
  <si>
    <t>Settlement Date</t>
  </si>
  <si>
    <t>Include Settlement Date Flows</t>
  </si>
  <si>
    <t>EURON</t>
  </si>
  <si>
    <t>Discounting Yield Curve</t>
  </si>
  <si>
    <t>Set Leg Pricer</t>
  </si>
  <si>
    <t>Pricer ID</t>
  </si>
  <si>
    <t>Spreaded Optionlet vol ID</t>
  </si>
  <si>
    <t>Caplet Volatility Spread</t>
  </si>
  <si>
    <t>Caplet Volatility TS</t>
  </si>
  <si>
    <t>Object ID</t>
  </si>
  <si>
    <t>Leg ID</t>
  </si>
  <si>
    <t>Pay</t>
  </si>
  <si>
    <t>Cap</t>
  </si>
  <si>
    <t>Rate/Spread</t>
  </si>
  <si>
    <t>Gearing</t>
  </si>
  <si>
    <t>Floor</t>
  </si>
  <si>
    <t>Payment DayCounter</t>
  </si>
  <si>
    <t>In Arrears</t>
  </si>
  <si>
    <t>Index Fixing Days</t>
  </si>
  <si>
    <t>Notional Admortizing</t>
  </si>
  <si>
    <t>Notional</t>
  </si>
  <si>
    <t>Following</t>
  </si>
  <si>
    <t>Payment Adjustment</t>
  </si>
  <si>
    <t>Schedule ID</t>
  </si>
  <si>
    <t>End Of Month</t>
  </si>
  <si>
    <t>Backward</t>
  </si>
  <si>
    <t>Date Generation</t>
  </si>
  <si>
    <t>Termination Date Convention</t>
  </si>
  <si>
    <t>Business Day Convention</t>
  </si>
  <si>
    <t>Termination Date</t>
  </si>
  <si>
    <t>Term (e.g. 10Y, 18M, etc.)</t>
  </si>
  <si>
    <t>Next To Last Date</t>
  </si>
  <si>
    <t>First Date</t>
  </si>
  <si>
    <t>Additional Flows</t>
  </si>
  <si>
    <t>PAY</t>
  </si>
  <si>
    <t>CF ID's</t>
  </si>
  <si>
    <t>uncond. defaults</t>
  </si>
  <si>
    <t>cond. defaults</t>
  </si>
  <si>
    <t>Secong Leg</t>
  </si>
  <si>
    <t>First Leg</t>
  </si>
  <si>
    <t>SWAP</t>
  </si>
  <si>
    <t>EUR</t>
  </si>
  <si>
    <t>% diff</t>
  </si>
  <si>
    <t>implied</t>
  </si>
  <si>
    <t>npv</t>
  </si>
  <si>
    <t>set engine</t>
  </si>
  <si>
    <t>engines</t>
  </si>
  <si>
    <t>Selection</t>
  </si>
  <si>
    <t>swaptions</t>
  </si>
  <si>
    <t>period</t>
  </si>
  <si>
    <t>maturities</t>
  </si>
  <si>
    <t>Simple Quote</t>
  </si>
  <si>
    <t>Selected vol</t>
  </si>
  <si>
    <t>Expiry</t>
  </si>
  <si>
    <t>Instrument Selection (one for line)</t>
  </si>
  <si>
    <t>Swap Tenor</t>
  </si>
  <si>
    <t>Option Expiry</t>
  </si>
  <si>
    <t>calibrate</t>
  </si>
  <si>
    <t>EndCriteria</t>
  </si>
  <si>
    <t>om</t>
  </si>
  <si>
    <t>modelHW</t>
  </si>
  <si>
    <t>set pricing engine</t>
  </si>
  <si>
    <t>engine</t>
  </si>
  <si>
    <t>swaption</t>
  </si>
  <si>
    <t>bermudanExercise</t>
  </si>
  <si>
    <t>Swaption</t>
  </si>
  <si>
    <t>itmSwap</t>
  </si>
  <si>
    <t>fixedITMRate</t>
  </si>
  <si>
    <t>otmSwap</t>
  </si>
  <si>
    <t>fixedOTMRate</t>
  </si>
  <si>
    <t>atmSwap</t>
  </si>
  <si>
    <t>fixedATMRate</t>
  </si>
  <si>
    <t>setPricingEngine</t>
  </si>
  <si>
    <t>pricing engine</t>
  </si>
  <si>
    <t>swap</t>
  </si>
  <si>
    <t>floatSchedule</t>
  </si>
  <si>
    <t>fixedSchedule</t>
  </si>
  <si>
    <t>floatingLegDayCounter</t>
  </si>
  <si>
    <t>dummyFixedRate</t>
  </si>
  <si>
    <t>indexSixMonths</t>
  </si>
  <si>
    <t>Actual/365 (fixed)</t>
  </si>
  <si>
    <t>fixedLegDayCounter</t>
  </si>
  <si>
    <t>floatingLegConvention</t>
  </si>
  <si>
    <t>fixedLegConvention</t>
  </si>
  <si>
    <t>floatingLegFrequency</t>
  </si>
  <si>
    <t>fixedLegFrequency</t>
  </si>
  <si>
    <t>floating leg</t>
  </si>
  <si>
    <t>fixed leg</t>
  </si>
  <si>
    <t>Payer</t>
  </si>
  <si>
    <t>type</t>
  </si>
  <si>
    <t>Maturity Date</t>
  </si>
  <si>
    <t>Start Date</t>
  </si>
  <si>
    <t xml:space="preserve">Vanilla Swap </t>
  </si>
  <si>
    <t>Discounting TermStructure</t>
  </si>
  <si>
    <t>Forwarding TermStructure</t>
  </si>
  <si>
    <t>settlement date</t>
  </si>
  <si>
    <t>GBP Fixing Days</t>
  </si>
  <si>
    <t>calendar</t>
  </si>
  <si>
    <t>LIBOR</t>
  </si>
  <si>
    <t>ql version</t>
  </si>
  <si>
    <t>trigger</t>
  </si>
  <si>
    <t>Gbp6MCapletVol</t>
  </si>
  <si>
    <t>GBPSTD</t>
  </si>
  <si>
    <t>calculator</t>
  </si>
  <si>
    <t>exercise</t>
  </si>
  <si>
    <t>dates</t>
  </si>
  <si>
    <t>probabilities</t>
  </si>
  <si>
    <t>rates</t>
  </si>
  <si>
    <t>accrual</t>
  </si>
  <si>
    <t>start</t>
  </si>
  <si>
    <t>Data</t>
  </si>
  <si>
    <t>Discount</t>
  </si>
  <si>
    <t>MonotonicCubicNaturalSpline</t>
  </si>
  <si>
    <t>Evaluation date (according to STD Curve)</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</si>
</sst>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8" formatCode="&quot;$&quot;#,##0.00_);[Red]\(&quot;$&quot;#,##0.00\)"/>
    <numFmt numFmtId="164" formatCode="_-* #,##0.00_-;\-* #,##0.00_-;_-* &quot;-&quot;??_-;_-@_-"/>
    <numFmt numFmtId="165" formatCode="&quot;£&quot;#,##0;[Red]\-&quot;£&quot;#,##0"/>
    <numFmt numFmtId="166" formatCode="[$-409]d\-mmm\-yy;@"/>
    <numFmt numFmtId="167" formatCode="#,##0.0;#,##0.0"/>
    <numFmt numFmtId="168" formatCode="General_)"/>
    <numFmt numFmtId="169" formatCode="0.0000%"/>
    <numFmt numFmtId="170" formatCode="ddd\,\ dd\-mmm\-yyyy"/>
    <numFmt numFmtId="171" formatCode="ddd\,\ d\-mmm\-yyyy"/>
    <numFmt numFmtId="172" formatCode="_([$€-2]* #,##0.00_);_([$€-2]* \(#,##0.00\);_([$€-2]* &quot;-&quot;??_)"/>
    <numFmt numFmtId="173" formatCode="ddd\,\ dd\-mmm\-yyyy\,\ hh:mm:ss"/>
    <numFmt numFmtId="174" formatCode="0.0000E+00"/>
    <numFmt numFmtId="175" formatCode="0.000000"/>
    <numFmt numFmtId="176" formatCode="0.000000000"/>
    <numFmt numFmtId="177" formatCode="ddd\,\ d\-mmm\-yy"/>
    <numFmt numFmtId="178" formatCode="_(* #,##0.0000_);_(* \(#,##0.0000\);_(* &quot;-&quot;??_);_(@_)"/>
    <numFmt numFmtId="179" formatCode="dd\-mmm\-yyyy"/>
    <numFmt numFmtId="180" formatCode="[$-F800]dddd\,\ mmmm\ dd\,\ yyyy"/>
    <numFmt numFmtId="181" formatCode="_(* #,##0.000000_);_(* \(#,##0.000000\);_(* &quot;-&quot;??_);_(@_)"/>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b/>
      <sz val="12"/>
      <name val="Courier New"/>
      <family val="3"/>
    </font>
    <font>
      <sz val="8"/>
      <color indexed="81"/>
      <name val="Tahoma"/>
      <family val="2"/>
    </font>
    <font>
      <sz val="11"/>
      <color theme="1"/>
      <name val="Calibri"/>
      <family val="2"/>
      <scheme val="minor"/>
    </font>
    <font>
      <b/>
      <sz val="8"/>
      <color indexed="10"/>
      <name val="Courier New"/>
      <family val="3"/>
    </font>
    <font>
      <b/>
      <i/>
      <sz val="8"/>
      <name val="Courier New"/>
      <family val="3"/>
    </font>
    <font>
      <sz val="10"/>
      <color theme="1"/>
      <name val="Calibri"/>
      <family val="2"/>
      <scheme val="minor"/>
    </font>
    <font>
      <b/>
      <sz val="10"/>
      <color theme="1"/>
      <name val="Calibri"/>
      <family val="2"/>
      <scheme val="minor"/>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8" tint="0.79998168889431442"/>
        <bgColor indexed="64"/>
      </patternFill>
    </fill>
    <fill>
      <patternFill patternType="solid">
        <fgColor rgb="FFFF0000"/>
        <bgColor indexed="64"/>
      </patternFill>
    </fill>
    <fill>
      <patternFill patternType="solid">
        <fgColor indexed="65"/>
        <bgColor indexed="64"/>
      </patternFill>
    </fill>
    <fill>
      <patternFill patternType="solid">
        <fgColor theme="6" tint="0.79998168889431442"/>
        <bgColor indexed="64"/>
      </patternFill>
    </fill>
    <fill>
      <patternFill patternType="solid">
        <fgColor rgb="FFFFFFCC"/>
      </patternFill>
    </fill>
    <fill>
      <patternFill patternType="solid">
        <fgColor indexed="13"/>
        <bgColor indexed="64"/>
      </patternFill>
    </fill>
    <fill>
      <patternFill patternType="gray0625">
        <fgColor indexed="22"/>
        <bgColor indexed="26"/>
      </patternFill>
    </fill>
    <fill>
      <patternFill patternType="solid">
        <fgColor rgb="FFFF0000"/>
        <bgColor indexed="2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thin">
        <color indexed="64"/>
      </right>
      <top style="medium">
        <color indexed="64"/>
      </top>
      <bottom/>
      <diagonal/>
    </border>
  </borders>
  <cellStyleXfs count="54">
    <xf numFmtId="0" fontId="0" fillId="0" borderId="0"/>
    <xf numFmtId="0" fontId="1" fillId="0" borderId="0"/>
    <xf numFmtId="0" fontId="2" fillId="0" borderId="0"/>
    <xf numFmtId="167"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8" fontId="7" fillId="0" borderId="0"/>
    <xf numFmtId="165" fontId="6" fillId="0" borderId="0" applyFont="0" applyFill="0" applyBorder="0" applyAlignment="0" applyProtection="0"/>
    <xf numFmtId="165" fontId="6" fillId="0" borderId="0" applyFont="0" applyFill="0" applyBorder="0" applyAlignment="0" applyProtection="0"/>
    <xf numFmtId="0" fontId="5" fillId="0" borderId="0"/>
    <xf numFmtId="9" fontId="5" fillId="0" borderId="0" applyFont="0" applyFill="0" applyBorder="0" applyAlignment="0" applyProtection="0"/>
    <xf numFmtId="172"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9" fontId="2" fillId="0" borderId="0" applyFont="0" applyFill="0" applyBorder="0" applyAlignment="0" applyProtection="0"/>
    <xf numFmtId="172" fontId="1" fillId="0" borderId="0" applyFont="0" applyFill="0" applyBorder="0" applyAlignment="0" applyProtection="0"/>
    <xf numFmtId="9" fontId="1"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2" fillId="0" borderId="0" applyFont="0" applyFill="0" applyBorder="0" applyAlignment="0" applyProtection="0"/>
    <xf numFmtId="0" fontId="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 fillId="0" borderId="0"/>
    <xf numFmtId="0" fontId="1" fillId="0" borderId="0"/>
    <xf numFmtId="0" fontId="2" fillId="0" borderId="0"/>
    <xf numFmtId="0" fontId="14" fillId="0" borderId="0"/>
    <xf numFmtId="0" fontId="1" fillId="0" borderId="0"/>
    <xf numFmtId="0" fontId="1" fillId="14" borderId="16" applyNumberFormat="0" applyFont="0" applyAlignment="0" applyProtection="0"/>
    <xf numFmtId="9" fontId="1"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cellStyleXfs>
  <cellXfs count="312">
    <xf numFmtId="0" fontId="0" fillId="0" borderId="0" xfId="0"/>
    <xf numFmtId="0" fontId="8" fillId="7" borderId="0" xfId="1" applyFont="1" applyFill="1"/>
    <xf numFmtId="0" fontId="8" fillId="7" borderId="14" xfId="1" applyFont="1" applyFill="1" applyBorder="1" applyAlignment="1"/>
    <xf numFmtId="0" fontId="8" fillId="7"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8" fillId="3" borderId="3" xfId="1" applyFont="1" applyFill="1" applyBorder="1" applyAlignment="1">
      <alignment horizontal="center"/>
    </xf>
    <xf numFmtId="0" fontId="8" fillId="7" borderId="15" xfId="1" applyFont="1" applyFill="1" applyBorder="1" applyAlignment="1"/>
    <xf numFmtId="0" fontId="1" fillId="7" borderId="0" xfId="1" applyFill="1"/>
    <xf numFmtId="0" fontId="8" fillId="2" borderId="0" xfId="2" applyFont="1" applyFill="1"/>
    <xf numFmtId="0" fontId="8" fillId="2" borderId="0" xfId="1" applyFont="1" applyFill="1"/>
    <xf numFmtId="0" fontId="9" fillId="8" borderId="1" xfId="1" applyNumberFormat="1" applyFont="1" applyFill="1" applyBorder="1" applyAlignment="1">
      <alignment horizontal="center" vertical="center" wrapText="1"/>
    </xf>
    <xf numFmtId="0" fontId="8" fillId="9" borderId="10" xfId="1" applyNumberFormat="1" applyFont="1" applyFill="1" applyBorder="1" applyAlignment="1" applyProtection="1"/>
    <xf numFmtId="0" fontId="8" fillId="9" borderId="15" xfId="1" applyNumberFormat="1" applyFont="1" applyFill="1" applyBorder="1" applyAlignment="1" applyProtection="1"/>
    <xf numFmtId="0" fontId="11" fillId="7" borderId="0" xfId="0" applyFont="1" applyFill="1"/>
    <xf numFmtId="0" fontId="8" fillId="9" borderId="1" xfId="1" applyNumberFormat="1" applyFont="1" applyFill="1" applyBorder="1" applyAlignment="1" applyProtection="1"/>
    <xf numFmtId="0" fontId="8" fillId="3" borderId="0" xfId="1" applyFont="1" applyFill="1" applyBorder="1"/>
    <xf numFmtId="0" fontId="8" fillId="3" borderId="15" xfId="1" applyFont="1" applyFill="1" applyBorder="1" applyAlignment="1">
      <alignment horizontal="center"/>
    </xf>
    <xf numFmtId="0" fontId="8" fillId="3" borderId="12" xfId="1" applyFont="1" applyFill="1" applyBorder="1"/>
    <xf numFmtId="0" fontId="8" fillId="3" borderId="10" xfId="1" applyFont="1" applyFill="1" applyBorder="1" applyAlignment="1">
      <alignment horizontal="center"/>
    </xf>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4" xfId="1" applyFont="1" applyFill="1" applyBorder="1"/>
    <xf numFmtId="0" fontId="8" fillId="5" borderId="0" xfId="1" applyFont="1" applyFill="1" applyBorder="1" applyAlignment="1"/>
    <xf numFmtId="0" fontId="8" fillId="3" borderId="8" xfId="1" applyFont="1" applyFill="1" applyBorder="1" applyAlignment="1">
      <alignment horizontal="center"/>
    </xf>
    <xf numFmtId="0" fontId="8" fillId="3" borderId="13" xfId="1" applyFont="1" applyFill="1" applyBorder="1"/>
    <xf numFmtId="0" fontId="8" fillId="5" borderId="15" xfId="1" applyNumberFormat="1" applyFont="1" applyFill="1" applyBorder="1" applyAlignment="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2" fillId="8" borderId="5" xfId="1" applyFont="1" applyFill="1" applyBorder="1" applyAlignment="1">
      <alignment horizontal="centerContinuous" vertical="center"/>
    </xf>
    <xf numFmtId="0" fontId="10" fillId="8" borderId="7" xfId="1" applyFont="1" applyFill="1" applyBorder="1" applyAlignment="1">
      <alignment horizontal="centerContinuous" vertical="center"/>
    </xf>
    <xf numFmtId="0" fontId="10" fillId="8" borderId="2" xfId="1" applyFont="1" applyFill="1" applyBorder="1" applyAlignment="1">
      <alignment horizontal="centerContinuous" vertical="center"/>
    </xf>
    <xf numFmtId="173" fontId="8" fillId="6" borderId="14" xfId="1" applyNumberFormat="1" applyFont="1" applyFill="1" applyBorder="1" applyAlignment="1">
      <alignment horizontal="center"/>
    </xf>
    <xf numFmtId="0" fontId="8" fillId="5" borderId="1" xfId="1" applyNumberFormat="1" applyFont="1" applyFill="1" applyBorder="1" applyAlignment="1"/>
    <xf numFmtId="0" fontId="8" fillId="9" borderId="2" xfId="1" applyNumberFormat="1" applyFont="1" applyFill="1" applyBorder="1" applyAlignment="1" applyProtection="1"/>
    <xf numFmtId="166" fontId="8" fillId="9" borderId="1" xfId="1" applyNumberFormat="1" applyFont="1" applyFill="1" applyBorder="1" applyAlignment="1" applyProtection="1">
      <alignment horizontal="center"/>
    </xf>
    <xf numFmtId="0" fontId="8" fillId="8" borderId="1" xfId="1" applyFont="1" applyFill="1" applyBorder="1"/>
    <xf numFmtId="0" fontId="11" fillId="7" borderId="0" xfId="0" applyFont="1" applyFill="1" applyBorder="1"/>
    <xf numFmtId="11" fontId="11" fillId="7" borderId="0" xfId="0" applyNumberFormat="1" applyFont="1" applyFill="1"/>
    <xf numFmtId="174" fontId="11" fillId="7" borderId="0" xfId="0" applyNumberFormat="1" applyFont="1" applyFill="1" applyAlignment="1"/>
    <xf numFmtId="0" fontId="8" fillId="7" borderId="0" xfId="1" applyFont="1" applyFill="1" applyBorder="1"/>
    <xf numFmtId="0" fontId="8" fillId="8" borderId="1" xfId="0" applyFont="1" applyFill="1" applyBorder="1" applyAlignment="1">
      <alignment horizontal="center" vertical="center" wrapText="1"/>
    </xf>
    <xf numFmtId="0" fontId="8" fillId="8" borderId="1" xfId="0" applyFont="1" applyFill="1" applyBorder="1" applyAlignment="1">
      <alignment horizontal="centerContinuous" vertical="center"/>
    </xf>
    <xf numFmtId="0" fontId="8" fillId="8" borderId="2" xfId="0" applyFont="1" applyFill="1" applyBorder="1" applyAlignment="1">
      <alignment horizontal="centerContinuous" vertical="center"/>
    </xf>
    <xf numFmtId="0" fontId="8" fillId="8" borderId="5" xfId="0" applyFont="1" applyFill="1" applyBorder="1" applyAlignment="1">
      <alignment horizontal="centerContinuous" vertical="center"/>
    </xf>
    <xf numFmtId="0" fontId="8" fillId="3" borderId="4" xfId="2" applyFont="1" applyFill="1" applyBorder="1"/>
    <xf numFmtId="0" fontId="8" fillId="3" borderId="3" xfId="2" applyFont="1" applyFill="1" applyBorder="1" applyAlignment="1">
      <alignment horizontal="right"/>
    </xf>
    <xf numFmtId="176" fontId="8" fillId="3" borderId="15" xfId="1" applyNumberFormat="1" applyFont="1" applyFill="1" applyBorder="1" applyAlignment="1">
      <alignment horizontal="center"/>
    </xf>
    <xf numFmtId="171" fontId="8" fillId="3" borderId="15" xfId="1" applyNumberFormat="1" applyFont="1" applyFill="1" applyBorder="1" applyAlignment="1">
      <alignment horizontal="right"/>
    </xf>
    <xf numFmtId="0" fontId="8" fillId="12" borderId="4" xfId="1" applyFont="1" applyFill="1" applyBorder="1" applyAlignment="1">
      <alignment horizontal="center"/>
    </xf>
    <xf numFmtId="0" fontId="10" fillId="8" borderId="3" xfId="1" applyFont="1" applyFill="1" applyBorder="1" applyAlignment="1">
      <alignment horizontal="right"/>
    </xf>
    <xf numFmtId="0" fontId="8" fillId="12" borderId="10" xfId="1" applyFont="1" applyFill="1" applyBorder="1" applyAlignment="1">
      <alignment horizontal="center"/>
    </xf>
    <xf numFmtId="0" fontId="10" fillId="8" borderId="15" xfId="1" applyFont="1" applyFill="1" applyBorder="1" applyAlignment="1">
      <alignment horizontal="right"/>
    </xf>
    <xf numFmtId="177" fontId="8" fillId="12" borderId="6" xfId="1" applyNumberFormat="1" applyFont="1" applyFill="1" applyBorder="1" applyAlignment="1">
      <alignment horizontal="center"/>
    </xf>
    <xf numFmtId="0" fontId="10" fillId="8" borderId="14" xfId="1" applyFont="1" applyFill="1" applyBorder="1" applyAlignment="1">
      <alignment horizontal="right"/>
    </xf>
    <xf numFmtId="0" fontId="11" fillId="0" borderId="6" xfId="0" applyFont="1" applyBorder="1" applyAlignment="1">
      <alignment horizontal="center" vertical="center"/>
    </xf>
    <xf numFmtId="0" fontId="8" fillId="3" borderId="2" xfId="1" applyFont="1" applyFill="1" applyBorder="1" applyAlignment="1">
      <alignment horizontal="center"/>
    </xf>
    <xf numFmtId="0" fontId="8" fillId="8" borderId="15" xfId="1" applyFont="1" applyFill="1" applyBorder="1"/>
    <xf numFmtId="170" fontId="8" fillId="3" borderId="6" xfId="1" applyNumberFormat="1" applyFont="1" applyFill="1" applyBorder="1" applyAlignment="1">
      <alignment horizontal="center"/>
    </xf>
    <xf numFmtId="0" fontId="8" fillId="8" borderId="14" xfId="1" applyFont="1" applyFill="1" applyBorder="1"/>
    <xf numFmtId="0" fontId="8" fillId="3" borderId="6" xfId="1" applyFont="1" applyFill="1" applyBorder="1" applyAlignment="1">
      <alignment horizontal="center"/>
    </xf>
    <xf numFmtId="0" fontId="8" fillId="13" borderId="0" xfId="1" applyFont="1" applyFill="1"/>
    <xf numFmtId="0" fontId="8" fillId="13" borderId="0" xfId="2" applyFont="1" applyFill="1"/>
    <xf numFmtId="22" fontId="8" fillId="13" borderId="0" xfId="1" applyNumberFormat="1" applyFont="1" applyFill="1"/>
    <xf numFmtId="0" fontId="2" fillId="0" borderId="0" xfId="21"/>
    <xf numFmtId="8" fontId="2" fillId="0" borderId="4" xfId="21" applyNumberFormat="1" applyBorder="1"/>
    <xf numFmtId="4" fontId="2" fillId="0" borderId="9" xfId="21" applyNumberFormat="1" applyBorder="1"/>
    <xf numFmtId="4" fontId="2" fillId="0" borderId="3" xfId="21" applyNumberFormat="1" applyBorder="1"/>
    <xf numFmtId="4" fontId="2" fillId="0" borderId="8" xfId="21" applyNumberFormat="1" applyBorder="1"/>
    <xf numFmtId="170" fontId="2" fillId="0" borderId="9" xfId="21" applyNumberFormat="1" applyBorder="1"/>
    <xf numFmtId="8" fontId="2" fillId="0" borderId="10" xfId="21" applyNumberFormat="1" applyBorder="1"/>
    <xf numFmtId="4" fontId="2" fillId="0" borderId="11" xfId="21" applyNumberFormat="1" applyBorder="1"/>
    <xf numFmtId="4" fontId="2" fillId="0" borderId="15" xfId="21" applyNumberFormat="1" applyBorder="1"/>
    <xf numFmtId="4" fontId="2" fillId="0" borderId="0" xfId="21" applyNumberFormat="1" applyBorder="1"/>
    <xf numFmtId="170" fontId="2" fillId="0" borderId="11" xfId="21" applyNumberFormat="1" applyBorder="1"/>
    <xf numFmtId="8" fontId="2" fillId="0" borderId="6" xfId="21" applyNumberFormat="1" applyBorder="1"/>
    <xf numFmtId="4" fontId="2" fillId="15" borderId="13" xfId="21" applyNumberFormat="1" applyFill="1" applyBorder="1"/>
    <xf numFmtId="4" fontId="2" fillId="15" borderId="14" xfId="21" applyNumberFormat="1" applyFill="1" applyBorder="1"/>
    <xf numFmtId="4" fontId="2" fillId="0" borderId="14" xfId="21" applyNumberFormat="1" applyBorder="1"/>
    <xf numFmtId="0" fontId="2" fillId="0" borderId="2" xfId="21" applyBorder="1"/>
    <xf numFmtId="0" fontId="2" fillId="0" borderId="5" xfId="21" applyBorder="1" applyAlignment="1">
      <alignment horizontal="center"/>
    </xf>
    <xf numFmtId="0" fontId="2" fillId="0" borderId="1" xfId="21" applyBorder="1" applyAlignment="1">
      <alignment horizontal="center"/>
    </xf>
    <xf numFmtId="0" fontId="2" fillId="0" borderId="7" xfId="21" applyBorder="1" applyAlignment="1">
      <alignment horizontal="center"/>
    </xf>
    <xf numFmtId="8" fontId="2" fillId="0" borderId="0" xfId="21" applyNumberFormat="1" applyFill="1"/>
    <xf numFmtId="10" fontId="0" fillId="15" borderId="0" xfId="26" applyNumberFormat="1" applyFont="1" applyFill="1"/>
    <xf numFmtId="4" fontId="2" fillId="0" borderId="0" xfId="21" applyNumberFormat="1"/>
    <xf numFmtId="0" fontId="2" fillId="11" borderId="0" xfId="21" applyNumberFormat="1" applyFill="1" applyAlignment="1">
      <alignment horizontal="center"/>
    </xf>
    <xf numFmtId="4" fontId="2" fillId="15" borderId="0" xfId="21" applyNumberFormat="1" applyFill="1" applyAlignment="1">
      <alignment horizontal="center"/>
    </xf>
    <xf numFmtId="0" fontId="2" fillId="15" borderId="0" xfId="21" applyFill="1"/>
    <xf numFmtId="10" fontId="2" fillId="15" borderId="0" xfId="26" applyNumberFormat="1" applyFill="1"/>
    <xf numFmtId="0" fontId="8" fillId="0" borderId="0" xfId="21" applyFont="1" applyBorder="1"/>
    <xf numFmtId="0" fontId="8" fillId="0" borderId="0" xfId="21" applyFont="1"/>
    <xf numFmtId="0" fontId="8" fillId="0" borderId="0" xfId="21" applyFont="1" applyAlignment="1">
      <alignment horizontal="right"/>
    </xf>
    <xf numFmtId="0" fontId="8" fillId="3" borderId="0" xfId="21" applyFont="1" applyFill="1"/>
    <xf numFmtId="0" fontId="8" fillId="3" borderId="0" xfId="21" applyFont="1" applyFill="1" applyAlignment="1">
      <alignment horizontal="right"/>
    </xf>
    <xf numFmtId="14" fontId="8" fillId="3" borderId="0" xfId="21" applyNumberFormat="1" applyFont="1" applyFill="1" applyAlignment="1">
      <alignment horizontal="left"/>
    </xf>
    <xf numFmtId="0" fontId="8" fillId="3" borderId="0" xfId="21" applyFont="1" applyFill="1" applyBorder="1"/>
    <xf numFmtId="2" fontId="8" fillId="16" borderId="1" xfId="21" applyNumberFormat="1" applyFont="1" applyFill="1" applyBorder="1" applyAlignment="1" applyProtection="1">
      <alignment horizontal="right"/>
    </xf>
    <xf numFmtId="166" fontId="8" fillId="16" borderId="1" xfId="21" applyNumberFormat="1" applyFont="1" applyFill="1" applyBorder="1" applyAlignment="1" applyProtection="1">
      <alignment horizontal="right"/>
    </xf>
    <xf numFmtId="0" fontId="8" fillId="3" borderId="0" xfId="21" applyFont="1" applyFill="1" applyProtection="1"/>
    <xf numFmtId="2" fontId="8" fillId="16" borderId="2" xfId="21" applyNumberFormat="1" applyFont="1" applyFill="1" applyBorder="1" applyAlignment="1" applyProtection="1">
      <alignment horizontal="right"/>
    </xf>
    <xf numFmtId="166" fontId="8" fillId="16" borderId="5" xfId="21" applyNumberFormat="1" applyFont="1" applyFill="1" applyBorder="1" applyAlignment="1" applyProtection="1">
      <alignment horizontal="right"/>
    </xf>
    <xf numFmtId="0" fontId="8" fillId="3" borderId="7" xfId="21" applyFont="1" applyFill="1" applyBorder="1" applyProtection="1"/>
    <xf numFmtId="0" fontId="10" fillId="2" borderId="5" xfId="21" applyFont="1" applyFill="1" applyBorder="1" applyProtection="1"/>
    <xf numFmtId="4" fontId="8" fillId="16" borderId="15" xfId="26" applyNumberFormat="1" applyFont="1" applyFill="1" applyBorder="1" applyAlignment="1" applyProtection="1">
      <alignment horizontal="right"/>
    </xf>
    <xf numFmtId="4" fontId="8" fillId="16" borderId="15" xfId="21" applyNumberFormat="1" applyFont="1" applyFill="1" applyBorder="1" applyAlignment="1" applyProtection="1">
      <alignment horizontal="right"/>
    </xf>
    <xf numFmtId="4" fontId="8" fillId="16" borderId="2" xfId="26" applyNumberFormat="1" applyFont="1" applyFill="1" applyBorder="1" applyAlignment="1" applyProtection="1">
      <alignment horizontal="right"/>
    </xf>
    <xf numFmtId="4" fontId="8" fillId="16" borderId="5" xfId="21" applyNumberFormat="1" applyFont="1" applyFill="1" applyBorder="1" applyAlignment="1" applyProtection="1">
      <alignment horizontal="right"/>
    </xf>
    <xf numFmtId="4" fontId="8" fillId="3" borderId="7" xfId="21" applyNumberFormat="1" applyFont="1" applyFill="1" applyBorder="1" applyProtection="1"/>
    <xf numFmtId="0" fontId="10" fillId="2" borderId="11" xfId="21" applyFont="1" applyFill="1" applyBorder="1" applyProtection="1"/>
    <xf numFmtId="169" fontId="8" fillId="16" borderId="1" xfId="26" applyNumberFormat="1" applyFont="1" applyFill="1" applyBorder="1" applyAlignment="1" applyProtection="1">
      <alignment horizontal="right"/>
    </xf>
    <xf numFmtId="169" fontId="8" fillId="16" borderId="2" xfId="26" applyNumberFormat="1" applyFont="1" applyFill="1" applyBorder="1" applyAlignment="1" applyProtection="1">
      <alignment horizontal="right"/>
    </xf>
    <xf numFmtId="0" fontId="8" fillId="3" borderId="0" xfId="21" applyFont="1" applyFill="1" applyBorder="1" applyProtection="1"/>
    <xf numFmtId="169" fontId="8" fillId="3" borderId="0" xfId="21" applyNumberFormat="1" applyFont="1" applyFill="1"/>
    <xf numFmtId="169" fontId="8" fillId="3" borderId="0" xfId="26" applyNumberFormat="1" applyFont="1" applyFill="1" applyBorder="1" applyProtection="1"/>
    <xf numFmtId="4" fontId="15" fillId="16" borderId="2" xfId="21" applyNumberFormat="1" applyFont="1" applyFill="1" applyBorder="1" applyAlignment="1" applyProtection="1">
      <alignment horizontal="right"/>
    </xf>
    <xf numFmtId="0" fontId="8" fillId="16" borderId="7" xfId="21" applyFont="1" applyFill="1" applyBorder="1" applyAlignment="1" applyProtection="1">
      <alignment horizontal="right"/>
    </xf>
    <xf numFmtId="0" fontId="10" fillId="2" borderId="1" xfId="21" applyFont="1" applyFill="1" applyBorder="1" applyProtection="1"/>
    <xf numFmtId="0" fontId="8" fillId="3" borderId="0" xfId="21" applyFont="1" applyFill="1" applyBorder="1" applyAlignment="1" applyProtection="1">
      <alignment horizontal="right"/>
    </xf>
    <xf numFmtId="0" fontId="8" fillId="3" borderId="0" xfId="21" applyFont="1" applyFill="1" applyBorder="1" applyProtection="1">
      <protection locked="0"/>
    </xf>
    <xf numFmtId="0" fontId="8" fillId="3" borderId="0" xfId="21" applyFont="1" applyFill="1" applyAlignment="1" applyProtection="1">
      <alignment horizontal="right"/>
    </xf>
    <xf numFmtId="0" fontId="8" fillId="16" borderId="2" xfId="21" applyNumberFormat="1" applyFont="1" applyFill="1" applyBorder="1" applyAlignment="1" applyProtection="1">
      <alignment horizontal="right"/>
    </xf>
    <xf numFmtId="166" fontId="8" fillId="16" borderId="7" xfId="21" applyNumberFormat="1" applyFont="1" applyFill="1" applyBorder="1" applyAlignment="1" applyProtection="1">
      <alignment horizontal="right"/>
    </xf>
    <xf numFmtId="0" fontId="10" fillId="2" borderId="9" xfId="21" applyFont="1" applyFill="1" applyBorder="1" applyProtection="1"/>
    <xf numFmtId="0" fontId="8" fillId="0" borderId="3" xfId="21" applyFont="1" applyFill="1" applyBorder="1" applyAlignment="1" applyProtection="1">
      <alignment horizontal="right"/>
    </xf>
    <xf numFmtId="4" fontId="8" fillId="16" borderId="3" xfId="21" applyNumberFormat="1" applyFont="1" applyFill="1" applyBorder="1" applyAlignment="1" applyProtection="1">
      <alignment horizontal="right"/>
    </xf>
    <xf numFmtId="0" fontId="8" fillId="0" borderId="0" xfId="21" applyFont="1" applyBorder="1" applyAlignment="1" applyProtection="1">
      <alignment horizontal="right"/>
      <protection locked="0"/>
    </xf>
    <xf numFmtId="0" fontId="10" fillId="2" borderId="3" xfId="21" applyFont="1" applyFill="1" applyBorder="1" applyProtection="1"/>
    <xf numFmtId="170" fontId="8" fillId="0" borderId="15" xfId="31" applyNumberFormat="1" applyFont="1" applyFill="1" applyBorder="1" applyAlignment="1" applyProtection="1">
      <alignment horizontal="right"/>
    </xf>
    <xf numFmtId="170" fontId="8" fillId="16" borderId="15" xfId="21" applyNumberFormat="1" applyFont="1" applyFill="1" applyBorder="1" applyAlignment="1" applyProtection="1">
      <alignment horizontal="right"/>
    </xf>
    <xf numFmtId="170" fontId="8" fillId="0" borderId="0" xfId="21" applyNumberFormat="1" applyFont="1" applyFill="1" applyBorder="1" applyAlignment="1" applyProtection="1">
      <alignment horizontal="right"/>
      <protection locked="0"/>
    </xf>
    <xf numFmtId="0" fontId="10" fillId="2" borderId="15" xfId="21" applyFont="1" applyFill="1" applyBorder="1" applyProtection="1"/>
    <xf numFmtId="164" fontId="8" fillId="0" borderId="14" xfId="31" applyFont="1" applyFill="1" applyBorder="1" applyAlignment="1" applyProtection="1">
      <alignment horizontal="right"/>
    </xf>
    <xf numFmtId="4" fontId="8" fillId="16" borderId="14" xfId="21" applyNumberFormat="1" applyFont="1" applyFill="1" applyBorder="1" applyAlignment="1" applyProtection="1">
      <alignment horizontal="right"/>
    </xf>
    <xf numFmtId="169" fontId="8" fillId="0" borderId="12" xfId="21" applyNumberFormat="1" applyFont="1" applyFill="1" applyBorder="1" applyAlignment="1" applyProtection="1">
      <alignment horizontal="right"/>
      <protection locked="0"/>
    </xf>
    <xf numFmtId="0" fontId="10" fillId="2" borderId="14" xfId="21" applyFont="1" applyFill="1" applyBorder="1" applyProtection="1"/>
    <xf numFmtId="164" fontId="8" fillId="0" borderId="1" xfId="31" applyFont="1" applyFill="1" applyBorder="1" applyAlignment="1" applyProtection="1">
      <alignment horizontal="right"/>
    </xf>
    <xf numFmtId="4" fontId="8" fillId="16" borderId="1" xfId="21" applyNumberFormat="1" applyFont="1" applyFill="1" applyBorder="1" applyAlignment="1" applyProtection="1">
      <alignment horizontal="right"/>
    </xf>
    <xf numFmtId="169" fontId="8" fillId="0" borderId="7" xfId="21" applyNumberFormat="1" applyFont="1" applyFill="1" applyBorder="1" applyAlignment="1" applyProtection="1">
      <alignment horizontal="right"/>
      <protection locked="0"/>
    </xf>
    <xf numFmtId="0" fontId="8" fillId="3" borderId="3" xfId="21" applyFont="1" applyFill="1" applyBorder="1" applyAlignment="1" applyProtection="1">
      <alignment horizontal="right"/>
      <protection locked="0"/>
    </xf>
    <xf numFmtId="169" fontId="8" fillId="16" borderId="3" xfId="26" applyNumberFormat="1" applyFont="1" applyFill="1" applyBorder="1" applyAlignment="1" applyProtection="1">
      <alignment horizontal="right"/>
    </xf>
    <xf numFmtId="166" fontId="8" fillId="16" borderId="3" xfId="21" applyNumberFormat="1" applyFont="1" applyFill="1" applyBorder="1" applyAlignment="1" applyProtection="1">
      <alignment horizontal="right"/>
    </xf>
    <xf numFmtId="0" fontId="8" fillId="3" borderId="1" xfId="21" applyFont="1" applyFill="1" applyBorder="1" applyAlignment="1" applyProtection="1">
      <alignment horizontal="right"/>
      <protection locked="0"/>
    </xf>
    <xf numFmtId="4" fontId="8" fillId="0" borderId="1" xfId="21" applyNumberFormat="1" applyFont="1" applyFill="1" applyBorder="1" applyAlignment="1" applyProtection="1">
      <alignment horizontal="right"/>
    </xf>
    <xf numFmtId="9" fontId="8" fillId="0" borderId="1" xfId="21" applyNumberFormat="1" applyFont="1" applyFill="1" applyBorder="1" applyAlignment="1" applyProtection="1">
      <alignment horizontal="right"/>
      <protection locked="0"/>
    </xf>
    <xf numFmtId="0" fontId="10" fillId="2" borderId="17" xfId="21" applyFont="1" applyFill="1" applyBorder="1" applyProtection="1"/>
    <xf numFmtId="0" fontId="8" fillId="3" borderId="3" xfId="21" applyFont="1" applyFill="1" applyBorder="1" applyAlignment="1" applyProtection="1">
      <alignment horizontal="right"/>
    </xf>
    <xf numFmtId="169" fontId="8" fillId="16" borderId="3" xfId="21" applyNumberFormat="1" applyFont="1" applyFill="1" applyBorder="1" applyAlignment="1" applyProtection="1">
      <alignment horizontal="right"/>
    </xf>
    <xf numFmtId="169" fontId="8" fillId="0" borderId="3" xfId="21" applyNumberFormat="1" applyFont="1" applyFill="1" applyBorder="1" applyAlignment="1" applyProtection="1">
      <alignment horizontal="right"/>
      <protection locked="0"/>
    </xf>
    <xf numFmtId="169" fontId="8" fillId="16" borderId="9" xfId="21" applyNumberFormat="1" applyFont="1" applyFill="1" applyBorder="1" applyAlignment="1" applyProtection="1">
      <alignment horizontal="right"/>
    </xf>
    <xf numFmtId="0" fontId="10" fillId="2" borderId="18" xfId="21" applyFont="1" applyFill="1" applyBorder="1" applyProtection="1"/>
    <xf numFmtId="169" fontId="8" fillId="0" borderId="1" xfId="21" applyNumberFormat="1" applyFont="1" applyBorder="1" applyAlignment="1" applyProtection="1">
      <alignment horizontal="right"/>
      <protection locked="0"/>
    </xf>
    <xf numFmtId="169" fontId="8" fillId="16" borderId="1" xfId="21" applyNumberFormat="1" applyFont="1" applyFill="1" applyBorder="1" applyAlignment="1" applyProtection="1">
      <alignment horizontal="right"/>
    </xf>
    <xf numFmtId="169" fontId="8" fillId="0" borderId="1" xfId="21" applyNumberFormat="1" applyFont="1" applyFill="1" applyBorder="1" applyAlignment="1" applyProtection="1">
      <alignment horizontal="right"/>
      <protection locked="0"/>
    </xf>
    <xf numFmtId="169" fontId="8" fillId="16" borderId="5" xfId="21" applyNumberFormat="1" applyFont="1" applyFill="1" applyBorder="1" applyAlignment="1" applyProtection="1">
      <alignment horizontal="right"/>
    </xf>
    <xf numFmtId="0" fontId="8" fillId="0" borderId="1" xfId="21" applyFont="1" applyBorder="1" applyAlignment="1" applyProtection="1">
      <alignment horizontal="right"/>
      <protection locked="0"/>
    </xf>
    <xf numFmtId="0" fontId="8" fillId="0" borderId="7" xfId="21" applyFont="1" applyFill="1" applyBorder="1" applyAlignment="1" applyProtection="1">
      <alignment horizontal="right"/>
      <protection locked="0"/>
    </xf>
    <xf numFmtId="0" fontId="16" fillId="2" borderId="1" xfId="21" applyFont="1" applyFill="1" applyBorder="1" applyProtection="1"/>
    <xf numFmtId="169" fontId="8" fillId="3" borderId="12" xfId="26" applyNumberFormat="1" applyFont="1" applyFill="1" applyBorder="1" applyAlignment="1" applyProtection="1">
      <alignment horizontal="right"/>
    </xf>
    <xf numFmtId="166" fontId="8" fillId="16" borderId="1" xfId="21" quotePrefix="1" applyNumberFormat="1" applyFont="1" applyFill="1" applyBorder="1" applyAlignment="1" applyProtection="1">
      <alignment horizontal="right"/>
    </xf>
    <xf numFmtId="0" fontId="8" fillId="0" borderId="1" xfId="21" applyFont="1" applyFill="1" applyBorder="1" applyAlignment="1" applyProtection="1">
      <alignment horizontal="right"/>
      <protection locked="0"/>
    </xf>
    <xf numFmtId="0" fontId="8" fillId="0" borderId="4" xfId="21" applyFont="1" applyFill="1" applyBorder="1" applyAlignment="1" applyProtection="1">
      <alignment horizontal="right"/>
      <protection locked="0"/>
    </xf>
    <xf numFmtId="0" fontId="8" fillId="0" borderId="9" xfId="21" applyFont="1" applyFill="1" applyBorder="1" applyAlignment="1" applyProtection="1">
      <alignment horizontal="right"/>
      <protection locked="0"/>
    </xf>
    <xf numFmtId="169" fontId="8" fillId="16" borderId="11" xfId="26" applyNumberFormat="1" applyFont="1" applyFill="1" applyBorder="1" applyAlignment="1" applyProtection="1">
      <alignment horizontal="right"/>
    </xf>
    <xf numFmtId="49" fontId="8" fillId="3" borderId="6" xfId="21" applyNumberFormat="1" applyFont="1" applyFill="1" applyBorder="1" applyAlignment="1" applyProtection="1">
      <alignment horizontal="right"/>
      <protection locked="0"/>
    </xf>
    <xf numFmtId="0" fontId="10" fillId="2" borderId="15" xfId="45" applyFont="1" applyFill="1" applyBorder="1" applyProtection="1"/>
    <xf numFmtId="164" fontId="8" fillId="3" borderId="10" xfId="21" applyNumberFormat="1" applyFont="1" applyFill="1" applyBorder="1"/>
    <xf numFmtId="170" fontId="8" fillId="3" borderId="11" xfId="21" applyNumberFormat="1" applyFont="1" applyFill="1" applyBorder="1"/>
    <xf numFmtId="169" fontId="8" fillId="0" borderId="4" xfId="26" applyNumberFormat="1" applyFont="1" applyFill="1" applyBorder="1" applyAlignment="1" applyProtection="1">
      <alignment horizontal="right"/>
      <protection locked="0"/>
    </xf>
    <xf numFmtId="2" fontId="8" fillId="0" borderId="9" xfId="21" applyNumberFormat="1" applyFont="1" applyFill="1" applyBorder="1" applyAlignment="1" applyProtection="1">
      <alignment horizontal="right"/>
      <protection locked="0"/>
    </xf>
    <xf numFmtId="169" fontId="8" fillId="16" borderId="9" xfId="26" applyNumberFormat="1" applyFont="1" applyFill="1" applyBorder="1" applyAlignment="1" applyProtection="1">
      <alignment horizontal="right"/>
    </xf>
    <xf numFmtId="0" fontId="8" fillId="0" borderId="2" xfId="21" applyFont="1" applyBorder="1" applyAlignment="1" applyProtection="1">
      <alignment horizontal="right"/>
      <protection locked="0"/>
    </xf>
    <xf numFmtId="169" fontId="8" fillId="0" borderId="10" xfId="26" applyNumberFormat="1" applyFont="1" applyFill="1" applyBorder="1" applyAlignment="1" applyProtection="1">
      <alignment horizontal="right"/>
      <protection locked="0"/>
    </xf>
    <xf numFmtId="169" fontId="8" fillId="0" borderId="11" xfId="26" applyNumberFormat="1" applyFont="1" applyFill="1" applyBorder="1" applyAlignment="1" applyProtection="1">
      <alignment horizontal="right"/>
      <protection locked="0"/>
    </xf>
    <xf numFmtId="169" fontId="8" fillId="0" borderId="3" xfId="26" applyNumberFormat="1" applyFont="1" applyFill="1" applyBorder="1" applyAlignment="1" applyProtection="1">
      <alignment horizontal="right"/>
      <protection locked="0"/>
    </xf>
    <xf numFmtId="0" fontId="8" fillId="0" borderId="10" xfId="21" applyFont="1" applyFill="1" applyBorder="1" applyAlignment="1" applyProtection="1">
      <alignment horizontal="right"/>
      <protection locked="0"/>
    </xf>
    <xf numFmtId="0" fontId="8" fillId="0" borderId="11" xfId="21" applyFont="1" applyFill="1" applyBorder="1" applyAlignment="1" applyProtection="1">
      <alignment horizontal="right"/>
      <protection locked="0"/>
    </xf>
    <xf numFmtId="0" fontId="8" fillId="0" borderId="3" xfId="21" applyFont="1" applyFill="1" applyBorder="1" applyAlignment="1" applyProtection="1">
      <alignment horizontal="right"/>
      <protection locked="0"/>
    </xf>
    <xf numFmtId="2" fontId="8" fillId="16" borderId="9" xfId="26" applyNumberFormat="1" applyFont="1" applyFill="1" applyBorder="1" applyAlignment="1" applyProtection="1">
      <alignment horizontal="right"/>
    </xf>
    <xf numFmtId="2" fontId="8" fillId="0" borderId="10" xfId="21" applyNumberFormat="1" applyFont="1" applyFill="1" applyBorder="1" applyAlignment="1" applyProtection="1">
      <alignment horizontal="right"/>
      <protection locked="0"/>
    </xf>
    <xf numFmtId="2" fontId="8" fillId="0" borderId="11" xfId="21" applyNumberFormat="1" applyFont="1" applyFill="1" applyBorder="1" applyAlignment="1" applyProtection="1">
      <alignment horizontal="right"/>
      <protection locked="0"/>
    </xf>
    <xf numFmtId="2" fontId="8" fillId="16" borderId="3" xfId="26" applyNumberFormat="1" applyFont="1" applyFill="1" applyBorder="1" applyAlignment="1" applyProtection="1">
      <alignment horizontal="right"/>
    </xf>
    <xf numFmtId="2" fontId="8" fillId="0" borderId="3" xfId="21" applyNumberFormat="1" applyFont="1" applyFill="1" applyBorder="1" applyAlignment="1" applyProtection="1">
      <alignment horizontal="right"/>
      <protection locked="0"/>
    </xf>
    <xf numFmtId="2" fontId="8" fillId="0" borderId="2" xfId="21" applyNumberFormat="1" applyFont="1" applyFill="1" applyBorder="1" applyAlignment="1" applyProtection="1">
      <alignment horizontal="right"/>
      <protection locked="0"/>
    </xf>
    <xf numFmtId="0" fontId="8" fillId="0" borderId="10" xfId="26" applyNumberFormat="1" applyFont="1" applyFill="1" applyBorder="1" applyAlignment="1" applyProtection="1">
      <alignment horizontal="right"/>
      <protection locked="0"/>
    </xf>
    <xf numFmtId="0" fontId="8" fillId="16" borderId="3" xfId="21" applyNumberFormat="1" applyFont="1" applyFill="1" applyBorder="1" applyAlignment="1" applyProtection="1">
      <alignment horizontal="right"/>
    </xf>
    <xf numFmtId="0" fontId="8" fillId="0" borderId="3" xfId="21" applyNumberFormat="1" applyFont="1" applyFill="1" applyBorder="1" applyAlignment="1" applyProtection="1">
      <alignment horizontal="right"/>
      <protection locked="0"/>
    </xf>
    <xf numFmtId="0" fontId="8" fillId="0" borderId="11" xfId="26" applyNumberFormat="1" applyFont="1" applyFill="1" applyBorder="1" applyAlignment="1" applyProtection="1">
      <alignment horizontal="right"/>
      <protection locked="0"/>
    </xf>
    <xf numFmtId="0" fontId="8" fillId="16" borderId="9" xfId="26" applyNumberFormat="1" applyFont="1" applyFill="1" applyBorder="1" applyAlignment="1" applyProtection="1">
      <alignment horizontal="right"/>
    </xf>
    <xf numFmtId="0" fontId="8" fillId="0" borderId="4" xfId="21" applyNumberFormat="1" applyFont="1" applyFill="1" applyBorder="1" applyAlignment="1" applyProtection="1">
      <alignment horizontal="right"/>
      <protection locked="0"/>
    </xf>
    <xf numFmtId="169" fontId="8" fillId="0" borderId="11" xfId="21" applyNumberFormat="1" applyFont="1" applyFill="1" applyBorder="1" applyAlignment="1" applyProtection="1">
      <alignment horizontal="right"/>
      <protection locked="0"/>
    </xf>
    <xf numFmtId="0" fontId="8" fillId="0" borderId="10" xfId="26" quotePrefix="1" applyNumberFormat="1" applyFont="1" applyFill="1" applyBorder="1" applyAlignment="1" applyProtection="1">
      <alignment horizontal="right"/>
    </xf>
    <xf numFmtId="0" fontId="8" fillId="0" borderId="11" xfId="26" applyNumberFormat="1" applyFont="1" applyFill="1" applyBorder="1" applyAlignment="1" applyProtection="1">
      <alignment horizontal="right"/>
    </xf>
    <xf numFmtId="1" fontId="8" fillId="16" borderId="1" xfId="26" applyNumberFormat="1" applyFont="1" applyFill="1" applyBorder="1" applyAlignment="1" applyProtection="1">
      <alignment horizontal="right"/>
    </xf>
    <xf numFmtId="0" fontId="8" fillId="0" borderId="3" xfId="26" applyNumberFormat="1" applyFont="1" applyFill="1" applyBorder="1" applyAlignment="1" applyProtection="1">
      <alignment horizontal="right"/>
      <protection locked="0"/>
    </xf>
    <xf numFmtId="1" fontId="8" fillId="16" borderId="9" xfId="26" applyNumberFormat="1" applyFont="1" applyFill="1" applyBorder="1" applyAlignment="1" applyProtection="1">
      <alignment horizontal="right"/>
    </xf>
    <xf numFmtId="0" fontId="8" fillId="0" borderId="4" xfId="26" applyNumberFormat="1" applyFont="1" applyFill="1" applyBorder="1" applyAlignment="1" applyProtection="1">
      <alignment horizontal="right"/>
      <protection locked="0"/>
    </xf>
    <xf numFmtId="4" fontId="8" fillId="0" borderId="10" xfId="31" applyNumberFormat="1" applyFont="1" applyFill="1" applyBorder="1" applyAlignment="1" applyProtection="1">
      <alignment horizontal="right"/>
      <protection locked="0"/>
    </xf>
    <xf numFmtId="4" fontId="8" fillId="0" borderId="11" xfId="31" applyNumberFormat="1" applyFont="1" applyFill="1" applyBorder="1" applyAlignment="1" applyProtection="1">
      <alignment horizontal="right"/>
      <protection locked="0"/>
    </xf>
    <xf numFmtId="4" fontId="8" fillId="0" borderId="3" xfId="21" applyNumberFormat="1" applyFont="1" applyFill="1" applyBorder="1" applyAlignment="1" applyProtection="1">
      <alignment horizontal="right"/>
      <protection locked="0"/>
    </xf>
    <xf numFmtId="4" fontId="8" fillId="16" borderId="9" xfId="21" applyNumberFormat="1" applyFont="1" applyFill="1" applyBorder="1" applyAlignment="1" applyProtection="1">
      <alignment horizontal="right"/>
    </xf>
    <xf numFmtId="4" fontId="8" fillId="0" borderId="4" xfId="21" applyNumberFormat="1" applyFont="1" applyFill="1" applyBorder="1" applyAlignment="1" applyProtection="1">
      <alignment horizontal="right"/>
      <protection locked="0"/>
    </xf>
    <xf numFmtId="4" fontId="8" fillId="0" borderId="1" xfId="21" applyNumberFormat="1" applyFont="1" applyFill="1" applyBorder="1" applyAlignment="1" applyProtection="1">
      <alignment horizontal="right"/>
      <protection locked="0"/>
    </xf>
    <xf numFmtId="4" fontId="8" fillId="0" borderId="2" xfId="21" applyNumberFormat="1" applyFont="1" applyFill="1" applyBorder="1" applyAlignment="1" applyProtection="1">
      <alignment horizontal="right"/>
      <protection locked="0"/>
    </xf>
    <xf numFmtId="4" fontId="8" fillId="0" borderId="6" xfId="31" applyNumberFormat="1" applyFont="1" applyFill="1" applyBorder="1" applyAlignment="1" applyProtection="1">
      <alignment horizontal="right"/>
      <protection locked="0"/>
    </xf>
    <xf numFmtId="0" fontId="8" fillId="0" borderId="13" xfId="21" applyFont="1" applyBorder="1" applyAlignment="1" applyProtection="1">
      <alignment horizontal="right"/>
    </xf>
    <xf numFmtId="4" fontId="8" fillId="0" borderId="14" xfId="21" applyNumberFormat="1" applyFont="1" applyFill="1" applyBorder="1" applyAlignment="1" applyProtection="1">
      <alignment horizontal="right"/>
      <protection locked="0"/>
    </xf>
    <xf numFmtId="4" fontId="8" fillId="16" borderId="13" xfId="21" applyNumberFormat="1" applyFont="1" applyFill="1" applyBorder="1" applyAlignment="1" applyProtection="1">
      <alignment horizontal="right"/>
    </xf>
    <xf numFmtId="4" fontId="8" fillId="0" borderId="6" xfId="21" applyNumberFormat="1" applyFont="1" applyFill="1" applyBorder="1" applyAlignment="1" applyProtection="1">
      <alignment horizontal="right"/>
      <protection locked="0"/>
    </xf>
    <xf numFmtId="0" fontId="8" fillId="0" borderId="4" xfId="21" applyFont="1" applyBorder="1" applyAlignment="1" applyProtection="1">
      <alignment horizontal="right"/>
      <protection locked="0"/>
    </xf>
    <xf numFmtId="0" fontId="8" fillId="0" borderId="9" xfId="21" applyFont="1" applyBorder="1" applyAlignment="1" applyProtection="1">
      <alignment horizontal="right"/>
      <protection locked="0"/>
    </xf>
    <xf numFmtId="0" fontId="8" fillId="16" borderId="3" xfId="21" applyFont="1" applyFill="1" applyBorder="1" applyAlignment="1" applyProtection="1">
      <alignment horizontal="right"/>
    </xf>
    <xf numFmtId="0" fontId="8" fillId="16" borderId="9" xfId="21" applyFont="1" applyFill="1" applyBorder="1" applyAlignment="1" applyProtection="1">
      <alignment horizontal="right"/>
    </xf>
    <xf numFmtId="0" fontId="8" fillId="0" borderId="5" xfId="21" applyFont="1" applyBorder="1" applyAlignment="1" applyProtection="1">
      <alignment horizontal="right"/>
      <protection locked="0"/>
    </xf>
    <xf numFmtId="166" fontId="8" fillId="16" borderId="5" xfId="21" quotePrefix="1" applyNumberFormat="1" applyFont="1" applyFill="1" applyBorder="1" applyAlignment="1" applyProtection="1">
      <alignment horizontal="right"/>
    </xf>
    <xf numFmtId="0" fontId="8" fillId="0" borderId="7" xfId="21" applyFont="1" applyBorder="1" applyAlignment="1" applyProtection="1">
      <alignment horizontal="right"/>
      <protection locked="0"/>
    </xf>
    <xf numFmtId="170" fontId="8" fillId="0" borderId="2" xfId="21" applyNumberFormat="1" applyFont="1" applyBorder="1" applyAlignment="1" applyProtection="1">
      <alignment horizontal="right"/>
      <protection locked="0"/>
    </xf>
    <xf numFmtId="170" fontId="8" fillId="0" borderId="5" xfId="21" applyNumberFormat="1" applyFont="1" applyBorder="1" applyAlignment="1" applyProtection="1">
      <alignment horizontal="right"/>
      <protection locked="0"/>
    </xf>
    <xf numFmtId="170" fontId="8" fillId="16" borderId="1" xfId="21" quotePrefix="1" applyNumberFormat="1" applyFont="1" applyFill="1" applyBorder="1" applyAlignment="1" applyProtection="1">
      <alignment horizontal="right"/>
    </xf>
    <xf numFmtId="170" fontId="8" fillId="3" borderId="1" xfId="21" applyNumberFormat="1" applyFont="1" applyFill="1" applyBorder="1" applyAlignment="1" applyProtection="1">
      <alignment horizontal="right"/>
      <protection locked="0"/>
    </xf>
    <xf numFmtId="170" fontId="8" fillId="16" borderId="5" xfId="21" quotePrefix="1" applyNumberFormat="1" applyFont="1" applyFill="1" applyBorder="1" applyAlignment="1" applyProtection="1">
      <alignment horizontal="right"/>
    </xf>
    <xf numFmtId="170" fontId="8" fillId="0" borderId="7" xfId="21" applyNumberFormat="1" applyFont="1" applyBorder="1" applyAlignment="1" applyProtection="1">
      <alignment horizontal="right"/>
      <protection locked="0"/>
    </xf>
    <xf numFmtId="1" fontId="8" fillId="0" borderId="2" xfId="21" applyNumberFormat="1" applyFont="1" applyBorder="1" applyAlignment="1" applyProtection="1">
      <alignment horizontal="right"/>
      <protection locked="0"/>
    </xf>
    <xf numFmtId="1" fontId="8" fillId="0" borderId="5" xfId="21" applyNumberFormat="1" applyFont="1" applyBorder="1" applyAlignment="1" applyProtection="1">
      <alignment horizontal="right"/>
      <protection locked="0"/>
    </xf>
    <xf numFmtId="0" fontId="8" fillId="16" borderId="1" xfId="21" quotePrefix="1" applyNumberFormat="1" applyFont="1" applyFill="1" applyBorder="1" applyAlignment="1" applyProtection="1">
      <alignment horizontal="right"/>
    </xf>
    <xf numFmtId="0" fontId="8" fillId="16" borderId="5" xfId="21" quotePrefix="1" applyNumberFormat="1" applyFont="1" applyFill="1" applyBorder="1" applyAlignment="1" applyProtection="1">
      <alignment horizontal="right"/>
    </xf>
    <xf numFmtId="1" fontId="8" fillId="0" borderId="7" xfId="21" applyNumberFormat="1" applyFont="1" applyBorder="1" applyAlignment="1" applyProtection="1">
      <alignment horizontal="right"/>
      <protection locked="0"/>
    </xf>
    <xf numFmtId="4" fontId="8" fillId="3" borderId="8" xfId="21" applyNumberFormat="1" applyFont="1" applyFill="1" applyBorder="1"/>
    <xf numFmtId="169" fontId="8" fillId="3" borderId="0" xfId="21" applyNumberFormat="1" applyFont="1" applyFill="1" applyBorder="1"/>
    <xf numFmtId="164" fontId="8" fillId="3" borderId="6" xfId="21" applyNumberFormat="1" applyFont="1" applyFill="1" applyBorder="1"/>
    <xf numFmtId="170" fontId="8" fillId="3" borderId="13" xfId="21" applyNumberFormat="1" applyFont="1" applyFill="1" applyBorder="1"/>
    <xf numFmtId="169" fontId="8" fillId="3" borderId="12" xfId="21" applyNumberFormat="1" applyFont="1" applyFill="1" applyBorder="1"/>
    <xf numFmtId="0" fontId="8" fillId="3" borderId="12" xfId="21" applyFont="1" applyFill="1" applyBorder="1"/>
    <xf numFmtId="0" fontId="10" fillId="2" borderId="2" xfId="21" applyFont="1" applyFill="1" applyBorder="1" applyAlignment="1">
      <alignment horizontal="center"/>
    </xf>
    <xf numFmtId="0" fontId="10" fillId="2" borderId="5" xfId="21" applyFont="1" applyFill="1" applyBorder="1" applyAlignment="1">
      <alignment horizontal="center"/>
    </xf>
    <xf numFmtId="0" fontId="8" fillId="0" borderId="19" xfId="21" applyFont="1" applyBorder="1" applyAlignment="1">
      <alignment horizontal="center"/>
    </xf>
    <xf numFmtId="170" fontId="8" fillId="3" borderId="20" xfId="21" applyNumberFormat="1" applyFont="1" applyFill="1" applyBorder="1" applyAlignment="1" applyProtection="1">
      <alignment horizontal="center"/>
    </xf>
    <xf numFmtId="0" fontId="8" fillId="0" borderId="2" xfId="21" applyFont="1" applyBorder="1" applyAlignment="1">
      <alignment horizontal="center"/>
    </xf>
    <xf numFmtId="170" fontId="8" fillId="3" borderId="1" xfId="21" applyNumberFormat="1" applyFont="1" applyFill="1" applyBorder="1" applyAlignment="1" applyProtection="1">
      <alignment horizontal="center"/>
    </xf>
    <xf numFmtId="0" fontId="15" fillId="3" borderId="1" xfId="21" applyFont="1" applyFill="1" applyBorder="1" applyAlignment="1" applyProtection="1">
      <alignment horizontal="center" vertical="center"/>
    </xf>
    <xf numFmtId="0" fontId="17" fillId="7" borderId="0" xfId="0" applyFont="1" applyFill="1"/>
    <xf numFmtId="10" fontId="17" fillId="0" borderId="1" xfId="0" applyNumberFormat="1" applyFont="1" applyBorder="1" applyAlignment="1">
      <alignment horizontal="center" vertical="center"/>
    </xf>
    <xf numFmtId="10" fontId="17" fillId="0" borderId="1" xfId="29" applyNumberFormat="1" applyFont="1" applyBorder="1" applyAlignment="1">
      <alignment horizontal="center" vertical="center"/>
    </xf>
    <xf numFmtId="178" fontId="17" fillId="0" borderId="1" xfId="29" applyNumberFormat="1"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xf numFmtId="0" fontId="18" fillId="8" borderId="1" xfId="0" applyFont="1" applyFill="1" applyBorder="1" applyAlignment="1">
      <alignment horizontal="center"/>
    </xf>
    <xf numFmtId="0" fontId="17" fillId="8" borderId="2" xfId="0" applyFont="1" applyFill="1" applyBorder="1" applyAlignment="1">
      <alignment horizontal="centerContinuous" vertical="center"/>
    </xf>
    <xf numFmtId="0" fontId="17" fillId="8" borderId="7" xfId="0" applyFont="1" applyFill="1" applyBorder="1" applyAlignment="1">
      <alignment horizontal="centerContinuous" vertical="center"/>
    </xf>
    <xf numFmtId="0" fontId="18" fillId="8" borderId="5" xfId="0" applyFont="1" applyFill="1" applyBorder="1" applyAlignment="1">
      <alignment horizontal="centerContinuous" vertical="center"/>
    </xf>
    <xf numFmtId="10" fontId="17" fillId="0" borderId="1" xfId="0" applyNumberFormat="1" applyFont="1" applyBorder="1"/>
    <xf numFmtId="0" fontId="17" fillId="8" borderId="1" xfId="0" applyFont="1" applyFill="1" applyBorder="1"/>
    <xf numFmtId="0" fontId="17" fillId="8" borderId="5" xfId="0" applyFont="1" applyFill="1" applyBorder="1" applyAlignment="1">
      <alignment horizontal="centerContinuous" vertical="center"/>
    </xf>
    <xf numFmtId="0" fontId="18" fillId="7" borderId="0" xfId="0" applyFont="1" applyFill="1"/>
    <xf numFmtId="0" fontId="18" fillId="7" borderId="0" xfId="0" applyFont="1" applyFill="1" applyAlignment="1">
      <alignment horizontal="center"/>
    </xf>
    <xf numFmtId="0" fontId="17" fillId="7" borderId="0" xfId="0" applyFont="1" applyFill="1" applyAlignment="1">
      <alignment horizontal="right"/>
    </xf>
    <xf numFmtId="179" fontId="17" fillId="5" borderId="3" xfId="0" applyNumberFormat="1" applyFont="1" applyFill="1" applyBorder="1"/>
    <xf numFmtId="0" fontId="17" fillId="5" borderId="4" xfId="0" applyFont="1" applyFill="1" applyBorder="1"/>
    <xf numFmtId="0" fontId="17" fillId="5" borderId="8" xfId="0" applyFont="1" applyFill="1" applyBorder="1"/>
    <xf numFmtId="0" fontId="17" fillId="5" borderId="9" xfId="0" applyFont="1" applyFill="1" applyBorder="1"/>
    <xf numFmtId="179" fontId="17" fillId="5" borderId="15" xfId="0" applyNumberFormat="1" applyFont="1" applyFill="1" applyBorder="1"/>
    <xf numFmtId="0" fontId="17" fillId="5" borderId="10" xfId="0" applyFont="1" applyFill="1" applyBorder="1"/>
    <xf numFmtId="2" fontId="17" fillId="0" borderId="1" xfId="0" applyNumberFormat="1" applyFont="1" applyBorder="1" applyAlignment="1">
      <alignment horizontal="center" vertical="center"/>
    </xf>
    <xf numFmtId="0" fontId="17" fillId="8" borderId="1" xfId="0" applyFont="1" applyFill="1" applyBorder="1" applyAlignment="1">
      <alignment horizontal="right"/>
    </xf>
    <xf numFmtId="0" fontId="17" fillId="5" borderId="11" xfId="0" applyFont="1" applyFill="1" applyBorder="1"/>
    <xf numFmtId="0" fontId="17" fillId="5" borderId="6" xfId="0" applyFont="1" applyFill="1" applyBorder="1"/>
    <xf numFmtId="0" fontId="17" fillId="5" borderId="12" xfId="0" applyFont="1" applyFill="1" applyBorder="1"/>
    <xf numFmtId="0" fontId="17" fillId="5" borderId="12" xfId="0" applyFont="1" applyFill="1" applyBorder="1" applyAlignment="1">
      <alignment horizontal="right"/>
    </xf>
    <xf numFmtId="0" fontId="17" fillId="5" borderId="13" xfId="0" applyFont="1" applyFill="1" applyBorder="1"/>
    <xf numFmtId="0" fontId="17" fillId="0" borderId="4" xfId="0" applyFont="1" applyBorder="1"/>
    <xf numFmtId="0" fontId="17" fillId="0" borderId="8" xfId="0" applyFont="1" applyBorder="1"/>
    <xf numFmtId="0" fontId="17" fillId="0" borderId="9" xfId="0" applyFont="1" applyBorder="1"/>
    <xf numFmtId="0" fontId="17" fillId="0" borderId="10" xfId="0" applyFont="1" applyBorder="1"/>
    <xf numFmtId="0" fontId="17" fillId="0" borderId="0" xfId="0" applyFont="1" applyBorder="1"/>
    <xf numFmtId="0" fontId="17" fillId="0" borderId="0" xfId="0" applyFont="1"/>
    <xf numFmtId="0" fontId="17" fillId="0" borderId="11" xfId="0" applyFont="1" applyBorder="1"/>
    <xf numFmtId="169" fontId="17" fillId="0" borderId="1" xfId="0" applyNumberFormat="1" applyFont="1" applyBorder="1" applyAlignment="1">
      <alignment horizontal="center" vertical="center"/>
    </xf>
    <xf numFmtId="0" fontId="17" fillId="8" borderId="2" xfId="0" applyFont="1" applyFill="1" applyBorder="1" applyAlignment="1">
      <alignment horizontal="centerContinuous" vertical="center" wrapText="1"/>
    </xf>
    <xf numFmtId="0" fontId="17" fillId="8" borderId="5" xfId="0" applyFont="1" applyFill="1" applyBorder="1" applyAlignment="1">
      <alignment horizontal="centerContinuous" vertical="center" wrapText="1"/>
    </xf>
    <xf numFmtId="0" fontId="17" fillId="0" borderId="0" xfId="0" applyFont="1" applyBorder="1" applyAlignment="1">
      <alignment horizontal="right"/>
    </xf>
    <xf numFmtId="179" fontId="17" fillId="0" borderId="1" xfId="0" applyNumberFormat="1" applyFont="1" applyBorder="1" applyAlignment="1">
      <alignment horizontal="center" vertical="center"/>
    </xf>
    <xf numFmtId="0" fontId="17" fillId="0" borderId="1" xfId="0" applyFont="1" applyBorder="1" applyAlignment="1">
      <alignment horizontal="center"/>
    </xf>
    <xf numFmtId="180" fontId="17" fillId="0" borderId="1" xfId="0" applyNumberFormat="1" applyFont="1" applyBorder="1" applyAlignment="1">
      <alignment horizontal="center" vertical="center"/>
    </xf>
    <xf numFmtId="0" fontId="17" fillId="8" borderId="1" xfId="0" applyFont="1" applyFill="1" applyBorder="1" applyAlignment="1">
      <alignment horizontal="center" wrapText="1"/>
    </xf>
    <xf numFmtId="0" fontId="17" fillId="6" borderId="1" xfId="0" applyFont="1" applyFill="1" applyBorder="1"/>
    <xf numFmtId="0" fontId="8" fillId="17" borderId="15" xfId="1" applyNumberFormat="1" applyFont="1" applyFill="1" applyBorder="1" applyAlignment="1" applyProtection="1"/>
    <xf numFmtId="0" fontId="17" fillId="8" borderId="14" xfId="0" applyFont="1" applyFill="1" applyBorder="1"/>
    <xf numFmtId="0" fontId="17" fillId="8" borderId="15" xfId="0" applyFont="1" applyFill="1" applyBorder="1"/>
    <xf numFmtId="0" fontId="17" fillId="8" borderId="3" xfId="0" applyFont="1" applyFill="1" applyBorder="1"/>
    <xf numFmtId="181" fontId="17" fillId="5" borderId="15" xfId="29" applyNumberFormat="1" applyFont="1" applyFill="1" applyBorder="1"/>
    <xf numFmtId="181" fontId="17" fillId="5" borderId="3" xfId="29" applyNumberFormat="1" applyFont="1" applyFill="1" applyBorder="1"/>
    <xf numFmtId="169" fontId="11" fillId="10" borderId="15" xfId="0" applyNumberFormat="1" applyFont="1" applyFill="1" applyBorder="1"/>
    <xf numFmtId="169" fontId="11" fillId="10" borderId="3" xfId="0" applyNumberFormat="1" applyFont="1" applyFill="1" applyBorder="1"/>
    <xf numFmtId="179" fontId="11" fillId="10" borderId="1" xfId="0" applyNumberFormat="1" applyFont="1" applyFill="1" applyBorder="1" applyAlignment="1">
      <alignment horizontal="center" vertical="center"/>
    </xf>
    <xf numFmtId="179" fontId="11" fillId="10" borderId="15" xfId="0" applyNumberFormat="1" applyFont="1" applyFill="1" applyBorder="1" applyAlignment="1">
      <alignment horizontal="center" vertical="center"/>
    </xf>
    <xf numFmtId="179" fontId="11" fillId="10" borderId="3" xfId="0" applyNumberFormat="1" applyFont="1" applyFill="1" applyBorder="1" applyAlignment="1">
      <alignment horizontal="center" vertical="center"/>
    </xf>
    <xf numFmtId="175" fontId="11" fillId="10" borderId="15" xfId="0" applyNumberFormat="1" applyFont="1" applyFill="1" applyBorder="1"/>
    <xf numFmtId="0" fontId="11" fillId="0" borderId="10" xfId="0" applyFont="1" applyBorder="1" applyAlignment="1">
      <alignment vertical="center"/>
    </xf>
    <xf numFmtId="175" fontId="11" fillId="10" borderId="14" xfId="0" applyNumberFormat="1" applyFont="1" applyFill="1" applyBorder="1"/>
    <xf numFmtId="175" fontId="11" fillId="10" borderId="1" xfId="0" applyNumberFormat="1" applyFont="1" applyFill="1" applyBorder="1"/>
    <xf numFmtId="0" fontId="10" fillId="2" borderId="5" xfId="21" applyFont="1" applyFill="1" applyBorder="1" applyAlignment="1" applyProtection="1">
      <alignment horizontal="center"/>
    </xf>
    <xf numFmtId="0" fontId="10" fillId="2" borderId="2" xfId="21" applyFont="1" applyFill="1" applyBorder="1" applyAlignment="1" applyProtection="1">
      <alignment horizontal="center"/>
    </xf>
  </cellXfs>
  <cellStyles count="54">
    <cellStyle name="Comma" xfId="29" builtinId="3"/>
    <cellStyle name="Comma 2" xfId="30"/>
    <cellStyle name="Comma 3" xfId="31"/>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2 2 2" xfId="32"/>
    <cellStyle name="Normal 3" xfId="10"/>
    <cellStyle name="Normal 3 2" xfId="21"/>
    <cellStyle name="Normal 3 2 2" xfId="33"/>
    <cellStyle name="Normal 3 2 2 2" xfId="34"/>
    <cellStyle name="Normal 3 2 3" xfId="35"/>
    <cellStyle name="Normal 3 2 4" xfId="36"/>
    <cellStyle name="Normal 3 3" xfId="18"/>
    <cellStyle name="Normal 3 4" xfId="15"/>
    <cellStyle name="Normal 3 5" xfId="37"/>
    <cellStyle name="Normal 3 6" xfId="38"/>
    <cellStyle name="Normal 4" xfId="39"/>
    <cellStyle name="Normal 5" xfId="40"/>
    <cellStyle name="Normal 6" xfId="41"/>
    <cellStyle name="Normal 6 2" xfId="42"/>
    <cellStyle name="Normal 7" xfId="43"/>
    <cellStyle name="Normal 8" xfId="44"/>
    <cellStyle name="Normal_Pricing" xfId="45"/>
    <cellStyle name="Normal_SwaptionATMVols" xfId="2"/>
    <cellStyle name="Normale_AZIONI" xfId="7"/>
    <cellStyle name="Note 2" xfId="46"/>
    <cellStyle name="Percent 2" xfId="4"/>
    <cellStyle name="Percent 2 2" xfId="22"/>
    <cellStyle name="Percent 2 2 2" xfId="47"/>
    <cellStyle name="Percent 2 2 3" xfId="48"/>
    <cellStyle name="Percent 2 3" xfId="17"/>
    <cellStyle name="Percent 3" xfId="11"/>
    <cellStyle name="Percent 3 2" xfId="14"/>
    <cellStyle name="Percent 3 2 2" xfId="28"/>
    <cellStyle name="Percent 3 2 3" xfId="26"/>
    <cellStyle name="Percent 3 3" xfId="23"/>
    <cellStyle name="Percent 3 4" xfId="49"/>
    <cellStyle name="Percent 4" xfId="13"/>
    <cellStyle name="Percent 4 2" xfId="20"/>
    <cellStyle name="Percent 4 3" xfId="19"/>
    <cellStyle name="Percent 5" xfId="50"/>
    <cellStyle name="Percent 5 2" xfId="51"/>
    <cellStyle name="Percent 6" xfId="52"/>
    <cellStyle name="Percent 7" xfId="53"/>
    <cellStyle name="result" xfId="3"/>
    <cellStyle name="Valuta (0)_AZIONI" xfId="8"/>
    <cellStyle name="Valuta_AZIONI" xfId="9"/>
  </cellStyles>
  <dxfs count="1">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9"/>
  <sheetViews>
    <sheetView showGridLines="0" tabSelected="1" workbookViewId="0"/>
  </sheetViews>
  <sheetFormatPr defaultRowHeight="12.75" x14ac:dyDescent="0.2"/>
  <cols>
    <col min="1" max="1" width="2.7109375" style="250" customWidth="1"/>
    <col min="2" max="2" width="24.5703125" style="265" customWidth="1"/>
    <col min="3" max="3" width="21.5703125" style="250" bestFit="1" customWidth="1"/>
    <col min="4" max="4" width="2.7109375" style="250" customWidth="1"/>
    <col min="5" max="5" width="18.7109375" style="250" bestFit="1" customWidth="1"/>
    <col min="6" max="6" width="16.42578125" style="250" bestFit="1" customWidth="1"/>
    <col min="7" max="7" width="2.7109375" style="250" customWidth="1"/>
    <col min="8" max="8" width="9.140625" style="250"/>
    <col min="9" max="11" width="12.7109375" style="250" customWidth="1"/>
    <col min="12" max="16384" width="9.140625" style="250"/>
  </cols>
  <sheetData>
    <row r="1" spans="1:7" x14ac:dyDescent="0.2">
      <c r="B1" s="250"/>
    </row>
    <row r="2" spans="1:7" x14ac:dyDescent="0.2">
      <c r="B2" s="273" t="s">
        <v>167</v>
      </c>
      <c r="C2" s="294" t="e">
        <f ca="1">Trigger</f>
        <v>#NAME?</v>
      </c>
      <c r="E2" s="71" t="s">
        <v>52</v>
      </c>
      <c r="F2" s="71" t="e">
        <f ca="1">_xll.ohTrigger(GBPSTD_STD!Trigger2)</f>
        <v>#NAME?</v>
      </c>
    </row>
    <row r="3" spans="1:7" x14ac:dyDescent="0.2">
      <c r="B3" s="273" t="s">
        <v>166</v>
      </c>
      <c r="C3" s="291" t="e">
        <f ca="1">_xll.qlVersion(Trigger)</f>
        <v>#NAME?</v>
      </c>
      <c r="E3" s="71" t="s">
        <v>53</v>
      </c>
      <c r="F3" s="72"/>
    </row>
    <row r="5" spans="1:7" ht="26.25" customHeight="1" x14ac:dyDescent="0.2">
      <c r="B5" s="293" t="s">
        <v>180</v>
      </c>
      <c r="C5" s="292" t="e">
        <f ca="1">_xll.qlSettingsEvaluationDate(Trigger)</f>
        <v>#NAME?</v>
      </c>
    </row>
    <row r="6" spans="1:7" x14ac:dyDescent="0.2">
      <c r="B6" s="273" t="s">
        <v>0</v>
      </c>
      <c r="C6" s="254" t="s">
        <v>38</v>
      </c>
    </row>
    <row r="7" spans="1:7" x14ac:dyDescent="0.2">
      <c r="B7" s="273" t="s">
        <v>51</v>
      </c>
      <c r="C7" s="254" t="s">
        <v>165</v>
      </c>
    </row>
    <row r="8" spans="1:7" x14ac:dyDescent="0.2">
      <c r="B8" s="273" t="s">
        <v>164</v>
      </c>
      <c r="C8" s="255" t="s">
        <v>40</v>
      </c>
    </row>
    <row r="9" spans="1:7" x14ac:dyDescent="0.2">
      <c r="B9" s="273" t="s">
        <v>163</v>
      </c>
      <c r="C9" s="254">
        <v>0</v>
      </c>
    </row>
    <row r="10" spans="1:7" x14ac:dyDescent="0.2">
      <c r="B10" s="273" t="s">
        <v>162</v>
      </c>
      <c r="C10" s="292" t="e">
        <f ca="1">_xll.qlCalendarAdvance(Calendar,EvaluationDate,C9&amp;"D","following",FALSE,Trigger)</f>
        <v>#NAME?</v>
      </c>
    </row>
    <row r="12" spans="1:7" x14ac:dyDescent="0.2">
      <c r="B12" s="273" t="s">
        <v>161</v>
      </c>
      <c r="C12" s="291" t="s">
        <v>169</v>
      </c>
    </row>
    <row r="13" spans="1:7" x14ac:dyDescent="0.2">
      <c r="B13" s="273" t="s">
        <v>160</v>
      </c>
      <c r="C13" s="291" t="s">
        <v>169</v>
      </c>
    </row>
    <row r="15" spans="1:7" x14ac:dyDescent="0.2">
      <c r="A15" s="262" t="s">
        <v>159</v>
      </c>
      <c r="B15" s="258"/>
      <c r="C15" s="258"/>
      <c r="D15" s="258"/>
      <c r="E15" s="258"/>
      <c r="F15" s="258"/>
      <c r="G15" s="257"/>
    </row>
    <row r="16" spans="1:7" x14ac:dyDescent="0.2">
      <c r="A16" s="285"/>
      <c r="B16" s="284"/>
      <c r="C16" s="284"/>
      <c r="D16" s="283"/>
      <c r="E16" s="283"/>
      <c r="F16" s="283"/>
      <c r="G16" s="282"/>
    </row>
    <row r="17" spans="1:9" x14ac:dyDescent="0.2">
      <c r="A17" s="285"/>
      <c r="B17" s="273" t="s">
        <v>158</v>
      </c>
      <c r="C17" s="290" t="e">
        <f ca="1">_xll.qlCalendarAdvance(Calendar,SettlementDate,"1Y",floatingLegConvention,)</f>
        <v>#NAME?</v>
      </c>
      <c r="D17" s="283"/>
      <c r="E17" s="283"/>
      <c r="F17" s="283"/>
      <c r="G17" s="282"/>
    </row>
    <row r="18" spans="1:9" x14ac:dyDescent="0.2">
      <c r="A18" s="285"/>
      <c r="B18" s="273" t="s">
        <v>157</v>
      </c>
      <c r="C18" s="290" t="e">
        <f ca="1">_xll.qlCalendarAdvance(Calendar,C17,"5Y",floatingLegConvention)</f>
        <v>#NAME?</v>
      </c>
      <c r="D18" s="283"/>
      <c r="E18" s="283"/>
      <c r="F18" s="283"/>
      <c r="G18" s="282"/>
    </row>
    <row r="19" spans="1:9" x14ac:dyDescent="0.2">
      <c r="A19" s="285"/>
      <c r="B19" s="273" t="s">
        <v>156</v>
      </c>
      <c r="C19" s="254" t="s">
        <v>155</v>
      </c>
      <c r="D19" s="283"/>
      <c r="E19" s="283"/>
      <c r="F19" s="283"/>
      <c r="G19" s="282"/>
    </row>
    <row r="20" spans="1:9" x14ac:dyDescent="0.2">
      <c r="A20" s="285"/>
      <c r="B20" s="289"/>
      <c r="C20" s="283"/>
      <c r="D20" s="283"/>
      <c r="E20" s="283"/>
      <c r="F20" s="283"/>
      <c r="G20" s="282"/>
    </row>
    <row r="21" spans="1:9" x14ac:dyDescent="0.2">
      <c r="A21" s="285"/>
      <c r="B21" s="288" t="s">
        <v>154</v>
      </c>
      <c r="C21" s="287"/>
      <c r="D21" s="283"/>
      <c r="E21" s="288" t="s">
        <v>153</v>
      </c>
      <c r="F21" s="287"/>
      <c r="G21" s="282"/>
    </row>
    <row r="22" spans="1:9" x14ac:dyDescent="0.2">
      <c r="A22" s="285"/>
      <c r="B22" s="273" t="s">
        <v>152</v>
      </c>
      <c r="C22" s="254" t="s">
        <v>42</v>
      </c>
      <c r="D22" s="283"/>
      <c r="E22" s="273" t="s">
        <v>151</v>
      </c>
      <c r="F22" s="254" t="s">
        <v>42</v>
      </c>
      <c r="G22" s="282"/>
    </row>
    <row r="23" spans="1:9" x14ac:dyDescent="0.2">
      <c r="A23" s="285"/>
      <c r="B23" s="273" t="s">
        <v>150</v>
      </c>
      <c r="C23" s="254" t="s">
        <v>41</v>
      </c>
      <c r="D23" s="283"/>
      <c r="E23" s="273" t="s">
        <v>149</v>
      </c>
      <c r="F23" s="254" t="s">
        <v>41</v>
      </c>
      <c r="G23" s="282"/>
    </row>
    <row r="24" spans="1:9" x14ac:dyDescent="0.2">
      <c r="A24" s="285"/>
      <c r="B24" s="273" t="s">
        <v>148</v>
      </c>
      <c r="C24" s="254" t="s">
        <v>147</v>
      </c>
      <c r="D24" s="283"/>
      <c r="E24" s="273" t="s">
        <v>146</v>
      </c>
      <c r="F24" s="254" t="str">
        <f>currency&amp;familyName&amp;"6M"</f>
        <v>GBPLIBOR6M</v>
      </c>
      <c r="G24" s="282"/>
    </row>
    <row r="25" spans="1:9" x14ac:dyDescent="0.2">
      <c r="A25" s="285"/>
      <c r="B25" s="273" t="s">
        <v>145</v>
      </c>
      <c r="C25" s="286">
        <v>0.03</v>
      </c>
      <c r="D25" s="283"/>
      <c r="E25" s="273" t="s">
        <v>144</v>
      </c>
      <c r="F25" s="254" t="e">
        <f ca="1">_xll.qlInterestRateIndexDayCounter(F24,Trigger)</f>
        <v>#NAME?</v>
      </c>
      <c r="G25" s="282"/>
    </row>
    <row r="26" spans="1:9" x14ac:dyDescent="0.2">
      <c r="A26" s="285"/>
      <c r="B26" s="273" t="s">
        <v>143</v>
      </c>
      <c r="C26" s="254" t="e">
        <f ca="1">_xll.qlSchedule(B26,swapStartDate,swapMaturityDate,"1Y",Calendar,fixedLegConvention,fixedLegConvention,"Backward")</f>
        <v>#NAME?</v>
      </c>
      <c r="D26" s="283"/>
      <c r="E26" s="273" t="s">
        <v>142</v>
      </c>
      <c r="F26" s="254" t="e">
        <f ca="1">_xll.qlSchedule(E26,swapStartDate,swapMaturityDate,"6M",Calendar,floatingLegConvention,floatingLegConvention,"Backward")</f>
        <v>#NAME?</v>
      </c>
      <c r="G26" s="282"/>
    </row>
    <row r="27" spans="1:9" x14ac:dyDescent="0.2">
      <c r="A27" s="285"/>
      <c r="B27" s="284"/>
      <c r="C27" s="284"/>
      <c r="D27" s="283"/>
      <c r="E27" s="283"/>
      <c r="F27" s="283"/>
      <c r="G27" s="282"/>
    </row>
    <row r="28" spans="1:9" x14ac:dyDescent="0.2">
      <c r="A28" s="285"/>
      <c r="B28" s="273" t="s">
        <v>141</v>
      </c>
      <c r="C28" s="254" t="e">
        <f ca="1">_xll.qlVanillaSwap(B28,C19,1000,C26,C25,fixedLegDayCounter,F26,floatingLegIndex,0,floatingLegDayCounter)</f>
        <v>#NAME?</v>
      </c>
      <c r="D28" s="283"/>
      <c r="E28" s="283"/>
      <c r="F28" s="283"/>
      <c r="G28" s="282"/>
      <c r="I28" s="296" t="s">
        <v>175</v>
      </c>
    </row>
    <row r="29" spans="1:9" x14ac:dyDescent="0.2">
      <c r="A29" s="285"/>
      <c r="B29" s="273" t="s">
        <v>140</v>
      </c>
      <c r="C29" s="254" t="e">
        <f ca="1">_xll.qlDiscountingSwapEngine(,Discounting,,,,,C28)</f>
        <v>#NAME?</v>
      </c>
      <c r="D29" s="283"/>
      <c r="E29" s="283"/>
      <c r="F29" s="283"/>
      <c r="G29" s="282"/>
      <c r="I29" s="297" t="s">
        <v>176</v>
      </c>
    </row>
    <row r="30" spans="1:9" x14ac:dyDescent="0.2">
      <c r="A30" s="285"/>
      <c r="B30" s="273" t="s">
        <v>139</v>
      </c>
      <c r="C30" s="254" t="e">
        <f ca="1">_xll.qlInstrumentSetPricingEngine(C28,C29)</f>
        <v>#NAME?</v>
      </c>
      <c r="D30" s="283"/>
      <c r="E30" s="283"/>
      <c r="F30" s="283"/>
      <c r="G30" s="282" t="e">
        <f ca="1">_xll.ohRangeRetrieveError(C37)</f>
        <v>#NAME?</v>
      </c>
      <c r="I30" s="298" t="s">
        <v>172</v>
      </c>
    </row>
    <row r="31" spans="1:9" x14ac:dyDescent="0.2">
      <c r="A31" s="285"/>
      <c r="B31" s="284"/>
      <c r="C31" s="284"/>
      <c r="D31" s="283"/>
      <c r="E31" s="283"/>
      <c r="F31" s="283"/>
      <c r="G31" s="282" t="e">
        <f ca="1">_xll.ohRangeRetrieveError(C39)</f>
        <v>#NAME?</v>
      </c>
      <c r="I31" s="270" t="e">
        <f t="array" aca="1" ref="I31:I37" ca="1">_xll.qlSwapFixedLegAccrualStartDates(C28)</f>
        <v>#NAME?</v>
      </c>
    </row>
    <row r="32" spans="1:9" x14ac:dyDescent="0.2">
      <c r="A32" s="285"/>
      <c r="B32" s="273" t="s">
        <v>138</v>
      </c>
      <c r="C32" s="286" t="e">
        <f ca="1">_xll.qlVanillaSwapFairRate(C28,C30)</f>
        <v>#NAME?</v>
      </c>
      <c r="D32" s="283"/>
      <c r="E32" s="273" t="s">
        <v>137</v>
      </c>
      <c r="F32" s="286" t="e">
        <f ca="1">_xll.qlVanillaSwap(E32,C19,1000,C26,C32,C24,F26,F24,0,F25)</f>
        <v>#NAME?</v>
      </c>
      <c r="G32" s="282"/>
      <c r="I32" s="270" t="e">
        <f ca="1"/>
        <v>#NAME?</v>
      </c>
    </row>
    <row r="33" spans="1:11" x14ac:dyDescent="0.2">
      <c r="A33" s="285"/>
      <c r="B33" s="273" t="s">
        <v>136</v>
      </c>
      <c r="C33" s="286" t="e">
        <f ca="1">C32*1.2</f>
        <v>#NAME?</v>
      </c>
      <c r="D33" s="283"/>
      <c r="E33" s="273" t="s">
        <v>135</v>
      </c>
      <c r="F33" s="286" t="e">
        <f ca="1">_xll.qlVanillaSwap(E33,C19,1000,C26,C33,C24,F26,F24,0,F25)</f>
        <v>#NAME?</v>
      </c>
      <c r="G33" s="282" t="e">
        <f ca="1">_xll.ohRangeRetrieveError(F32)</f>
        <v>#NAME?</v>
      </c>
      <c r="I33" s="270" t="e">
        <f ca="1"/>
        <v>#NAME?</v>
      </c>
    </row>
    <row r="34" spans="1:11" x14ac:dyDescent="0.2">
      <c r="A34" s="285"/>
      <c r="B34" s="273" t="s">
        <v>134</v>
      </c>
      <c r="C34" s="286" t="e">
        <f ca="1">C33*0.8</f>
        <v>#NAME?</v>
      </c>
      <c r="D34" s="283"/>
      <c r="E34" s="273" t="s">
        <v>133</v>
      </c>
      <c r="F34" s="286" t="e">
        <f ca="1">_xll.qlVanillaSwap(E34,C19,1000,C26,C34,C24,F26,F24,0,F25)</f>
        <v>#NAME?</v>
      </c>
      <c r="G34" s="282" t="e">
        <f ca="1">_xll.ohRangeRetrieveError(F33)</f>
        <v>#NAME?</v>
      </c>
      <c r="I34" s="270" t="e">
        <f ca="1"/>
        <v>#NAME?</v>
      </c>
    </row>
    <row r="35" spans="1:11" x14ac:dyDescent="0.2">
      <c r="A35" s="285"/>
      <c r="B35" s="284"/>
      <c r="C35" s="284"/>
      <c r="D35" s="283"/>
      <c r="E35" s="283"/>
      <c r="F35" s="283"/>
      <c r="G35" s="282"/>
      <c r="I35" s="270" t="e">
        <f ca="1"/>
        <v>#NAME?</v>
      </c>
    </row>
    <row r="36" spans="1:11" x14ac:dyDescent="0.2">
      <c r="A36" s="281"/>
      <c r="B36" s="280"/>
      <c r="C36" s="280"/>
      <c r="D36" s="280"/>
      <c r="E36" s="280"/>
      <c r="F36" s="280"/>
      <c r="G36" s="279"/>
      <c r="I36" s="270" t="e">
        <f ca="1"/>
        <v>#NAME?</v>
      </c>
    </row>
    <row r="37" spans="1:11" x14ac:dyDescent="0.2">
      <c r="I37" s="266" t="e">
        <f ca="1"/>
        <v>#NAME?</v>
      </c>
    </row>
    <row r="38" spans="1:11" x14ac:dyDescent="0.2">
      <c r="A38" s="262" t="s">
        <v>132</v>
      </c>
      <c r="B38" s="258"/>
      <c r="C38" s="258"/>
      <c r="D38" s="257"/>
    </row>
    <row r="39" spans="1:11" x14ac:dyDescent="0.2">
      <c r="A39" s="278"/>
      <c r="B39" s="277"/>
      <c r="C39" s="276"/>
      <c r="D39" s="275"/>
    </row>
    <row r="40" spans="1:11" x14ac:dyDescent="0.2">
      <c r="A40" s="274"/>
      <c r="B40" s="273" t="s">
        <v>131</v>
      </c>
      <c r="C40" s="254" t="e">
        <f ca="1">_xll.qlBermudanExercise(B40,I31:I35)</f>
        <v>#NAME?</v>
      </c>
      <c r="D40" s="271"/>
    </row>
    <row r="41" spans="1:11" x14ac:dyDescent="0.2">
      <c r="A41" s="274"/>
      <c r="B41" s="273" t="s">
        <v>130</v>
      </c>
      <c r="C41" s="254" t="e">
        <f ca="1">_xll.qlSwaption(B41,F32,C40)</f>
        <v>#NAME?</v>
      </c>
      <c r="D41" s="271"/>
      <c r="I41" s="296" t="s">
        <v>171</v>
      </c>
      <c r="J41" s="296" t="s">
        <v>171</v>
      </c>
      <c r="K41" s="296" t="s">
        <v>171</v>
      </c>
    </row>
    <row r="42" spans="1:11" x14ac:dyDescent="0.2">
      <c r="A42" s="274"/>
      <c r="B42" s="273" t="s">
        <v>170</v>
      </c>
      <c r="C42" s="254" t="e">
        <f ca="1">_xll.qlTreeCumulativeProbabilityCalculator1D(,,C2)</f>
        <v>#NAME?</v>
      </c>
      <c r="D42" s="271"/>
      <c r="I42" s="298" t="s">
        <v>172</v>
      </c>
      <c r="J42" s="298" t="s">
        <v>173</v>
      </c>
      <c r="K42" s="298" t="s">
        <v>174</v>
      </c>
    </row>
    <row r="43" spans="1:11" x14ac:dyDescent="0.2">
      <c r="A43" s="274"/>
      <c r="B43" s="273" t="s">
        <v>129</v>
      </c>
      <c r="C43" s="254" t="e">
        <f ca="1">_xll.qlTreeSwaptionEngine(B43,Calibration_BS!C2,50,,C42,,Calibration_BS!C5)</f>
        <v>#NAME?</v>
      </c>
      <c r="D43" s="271"/>
      <c r="I43" s="270" t="e">
        <f t="array" aca="1" ref="I43:I49" ca="1">_xll.qlSwaptionExerciseDates(C41,C45)</f>
        <v>#NAME?</v>
      </c>
      <c r="J43" s="299" t="e">
        <f t="array" aca="1" ref="J43:J49" ca="1">_xll.qlSwaptionExerciseProbabilities(C41,C45)</f>
        <v>#NAME?</v>
      </c>
      <c r="K43" s="299" t="e">
        <f t="array" aca="1" ref="K43:K49" ca="1">_xll.qlSwaptionExerciseRates(C41,C45)</f>
        <v>#NAME?</v>
      </c>
    </row>
    <row r="44" spans="1:11" x14ac:dyDescent="0.2">
      <c r="A44" s="274"/>
      <c r="B44" s="273" t="s">
        <v>128</v>
      </c>
      <c r="C44" s="254" t="e">
        <f ca="1">_xll.qlInstrumentSetPricingEngine(C41,C43,Trigger)</f>
        <v>#NAME?</v>
      </c>
      <c r="D44" s="271"/>
      <c r="I44" s="270" t="e">
        <f ca="1"/>
        <v>#NAME?</v>
      </c>
      <c r="J44" s="299" t="e">
        <f ca="1"/>
        <v>#NAME?</v>
      </c>
      <c r="K44" s="299" t="e">
        <f ca="1"/>
        <v>#NAME?</v>
      </c>
    </row>
    <row r="45" spans="1:11" x14ac:dyDescent="0.2">
      <c r="A45" s="274"/>
      <c r="B45" s="273" t="s">
        <v>63</v>
      </c>
      <c r="C45" s="272" t="e">
        <f ca="1">_xll.qlInstrumentNPV(C41,C44)</f>
        <v>#NAME?</v>
      </c>
      <c r="D45" s="271"/>
      <c r="I45" s="270" t="e">
        <f ca="1"/>
        <v>#NAME?</v>
      </c>
      <c r="J45" s="299" t="e">
        <f ca="1"/>
        <v>#NAME?</v>
      </c>
      <c r="K45" s="299" t="e">
        <f ca="1"/>
        <v>#NAME?</v>
      </c>
    </row>
    <row r="46" spans="1:11" x14ac:dyDescent="0.2">
      <c r="A46" s="269"/>
      <c r="B46" s="268"/>
      <c r="C46" s="268"/>
      <c r="D46" s="267"/>
      <c r="I46" s="270" t="e">
        <f ca="1"/>
        <v>#NAME?</v>
      </c>
      <c r="J46" s="299" t="e">
        <f ca="1"/>
        <v>#NAME?</v>
      </c>
      <c r="K46" s="299" t="e">
        <f ca="1"/>
        <v>#NAME?</v>
      </c>
    </row>
    <row r="47" spans="1:11" x14ac:dyDescent="0.2">
      <c r="B47" s="250"/>
      <c r="I47" s="270" t="e">
        <f ca="1"/>
        <v>#NAME?</v>
      </c>
      <c r="J47" s="299" t="e">
        <f ca="1"/>
        <v>#NAME?</v>
      </c>
      <c r="K47" s="299" t="e">
        <f ca="1"/>
        <v>#NAME?</v>
      </c>
    </row>
    <row r="48" spans="1:11" x14ac:dyDescent="0.2">
      <c r="B48" s="250"/>
      <c r="I48" s="270" t="e">
        <f ca="1"/>
        <v>#NAME?</v>
      </c>
      <c r="J48" s="299" t="e">
        <f ca="1"/>
        <v>#NAME?</v>
      </c>
      <c r="K48" s="299" t="e">
        <f ca="1"/>
        <v>#NAME?</v>
      </c>
    </row>
    <row r="49" spans="9:11" x14ac:dyDescent="0.2">
      <c r="I49" s="266" t="e">
        <f ca="1"/>
        <v>#NAME?</v>
      </c>
      <c r="J49" s="300" t="e">
        <f ca="1"/>
        <v>#NAME?</v>
      </c>
      <c r="K49" s="300" t="e">
        <f ca="1"/>
        <v>#NAME?</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N33"/>
  <sheetViews>
    <sheetView showGridLines="0" workbookViewId="0"/>
  </sheetViews>
  <sheetFormatPr defaultRowHeight="12.75" x14ac:dyDescent="0.2"/>
  <cols>
    <col min="1" max="1" width="2.7109375" style="250" customWidth="1"/>
    <col min="2" max="2" width="9.85546875" style="250" bestFit="1" customWidth="1"/>
    <col min="3" max="3" width="14.42578125" style="250" bestFit="1" customWidth="1"/>
    <col min="4" max="13" width="12.7109375" style="250" customWidth="1"/>
    <col min="14" max="14" width="7.28515625" style="250" bestFit="1" customWidth="1"/>
    <col min="15" max="18" width="13.7109375" style="250" customWidth="1"/>
    <col min="19" max="16384" width="9.140625" style="250"/>
  </cols>
  <sheetData>
    <row r="2" spans="2:13" s="263" customFormat="1" x14ac:dyDescent="0.2">
      <c r="B2" s="261" t="s">
        <v>127</v>
      </c>
      <c r="C2" s="255" t="e">
        <f ca="1">_xll.qlHullWhite(B2,NPV_BS!$C$12,,Trigger)</f>
        <v>#NAME?</v>
      </c>
      <c r="D2" s="264"/>
      <c r="E2" s="71" t="s">
        <v>52</v>
      </c>
      <c r="F2" s="71" t="e">
        <f ca="1">_xll.ohTrigger(GBPSTD_STD!Trigger2)</f>
        <v>#NAME?</v>
      </c>
    </row>
    <row r="3" spans="2:13" s="263" customFormat="1" x14ac:dyDescent="0.2">
      <c r="B3" s="261" t="s">
        <v>126</v>
      </c>
      <c r="C3" s="255" t="e">
        <f ca="1">_xll.qlLevenbergMarquardt(B3,,Trigger)</f>
        <v>#NAME?</v>
      </c>
      <c r="D3" s="264"/>
      <c r="E3" s="71" t="s">
        <v>53</v>
      </c>
      <c r="F3" s="72"/>
    </row>
    <row r="4" spans="2:13" x14ac:dyDescent="0.2">
      <c r="B4" s="261" t="s">
        <v>125</v>
      </c>
      <c r="C4" s="255" t="e">
        <f ca="1">_xll.qlEndCriteria(,400,100,0.00000001,0.00000001,0.00000001,,Trigger)</f>
        <v>#NAME?</v>
      </c>
    </row>
    <row r="5" spans="2:13" x14ac:dyDescent="0.2">
      <c r="B5" s="261" t="s">
        <v>124</v>
      </c>
      <c r="C5" s="255" t="e">
        <f ca="1">_xll.qlCalibratedModelCalibrate(C2,_xll.ohFilter(H23:H33,I23:I33),C3,C4,_xll.ohTrigger(K23:K27))</f>
        <v>#NAME?</v>
      </c>
    </row>
    <row r="7" spans="2:13" x14ac:dyDescent="0.2">
      <c r="C7" s="262" t="s">
        <v>123</v>
      </c>
      <c r="D7" s="258"/>
      <c r="E7" s="258"/>
      <c r="F7" s="258"/>
      <c r="G7" s="258"/>
      <c r="H7" s="258"/>
      <c r="I7" s="258"/>
      <c r="J7" s="258"/>
      <c r="K7" s="258"/>
      <c r="L7" s="258"/>
      <c r="M7" s="257"/>
    </row>
    <row r="8" spans="2:13" x14ac:dyDescent="0.2">
      <c r="B8" s="261" t="s">
        <v>122</v>
      </c>
      <c r="C8" s="261" t="s">
        <v>4</v>
      </c>
      <c r="D8" s="261" t="s">
        <v>21</v>
      </c>
      <c r="E8" s="261" t="s">
        <v>20</v>
      </c>
      <c r="F8" s="261" t="s">
        <v>19</v>
      </c>
      <c r="G8" s="261" t="s">
        <v>18</v>
      </c>
      <c r="H8" s="261" t="s">
        <v>17</v>
      </c>
      <c r="I8" s="261" t="s">
        <v>16</v>
      </c>
      <c r="J8" s="261" t="s">
        <v>15</v>
      </c>
      <c r="K8" s="261" t="s">
        <v>14</v>
      </c>
      <c r="L8" s="261" t="s">
        <v>13</v>
      </c>
      <c r="M8" s="261" t="s">
        <v>12</v>
      </c>
    </row>
    <row r="9" spans="2:13" x14ac:dyDescent="0.2">
      <c r="B9" s="261" t="s">
        <v>4</v>
      </c>
      <c r="C9" s="260">
        <v>0.59599999999999997</v>
      </c>
      <c r="D9" s="260">
        <v>0.56899999999999995</v>
      </c>
      <c r="E9" s="260">
        <v>0.51900000000000002</v>
      </c>
      <c r="F9" s="260">
        <v>0.48399999999999999</v>
      </c>
      <c r="G9" s="260">
        <v>0.45799999999999996</v>
      </c>
      <c r="H9" s="260">
        <v>0.41299999999999998</v>
      </c>
      <c r="I9" s="260">
        <v>0.34700000000000003</v>
      </c>
      <c r="J9" s="260">
        <v>0.311</v>
      </c>
      <c r="K9" s="260">
        <v>0.30499999999999999</v>
      </c>
      <c r="L9" s="260">
        <v>0.311</v>
      </c>
      <c r="M9" s="260">
        <v>0.307</v>
      </c>
    </row>
    <row r="10" spans="2:13" x14ac:dyDescent="0.2">
      <c r="B10" s="261" t="s">
        <v>21</v>
      </c>
      <c r="C10" s="260">
        <v>0.52500000000000002</v>
      </c>
      <c r="D10" s="260">
        <v>0.496</v>
      </c>
      <c r="E10" s="260">
        <v>0.45700000000000002</v>
      </c>
      <c r="F10" s="260">
        <v>0.42499999999999999</v>
      </c>
      <c r="G10" s="260">
        <v>0.40600000000000003</v>
      </c>
      <c r="H10" s="260">
        <v>0.371</v>
      </c>
      <c r="I10" s="260">
        <v>0.32299999999999995</v>
      </c>
      <c r="J10" s="260">
        <v>0.30199999999999999</v>
      </c>
      <c r="K10" s="260">
        <v>0.30599999999999999</v>
      </c>
      <c r="L10" s="260">
        <v>0.29899999999999999</v>
      </c>
      <c r="M10" s="260">
        <v>0.29899999999999999</v>
      </c>
    </row>
    <row r="11" spans="2:13" x14ac:dyDescent="0.2">
      <c r="B11" s="261" t="s">
        <v>20</v>
      </c>
      <c r="C11" s="260">
        <v>0.499</v>
      </c>
      <c r="D11" s="260">
        <v>0.46899999999999997</v>
      </c>
      <c r="E11" s="260">
        <v>0.43700000000000006</v>
      </c>
      <c r="F11" s="260">
        <v>0.40899999999999997</v>
      </c>
      <c r="G11" s="260">
        <v>0.39</v>
      </c>
      <c r="H11" s="260">
        <v>0.35899999999999999</v>
      </c>
      <c r="I11" s="260">
        <v>0.315</v>
      </c>
      <c r="J11" s="260">
        <v>0.29399999999999998</v>
      </c>
      <c r="K11" s="260">
        <v>0.29699999999999999</v>
      </c>
      <c r="L11" s="260">
        <v>0.28999999999999998</v>
      </c>
      <c r="M11" s="260">
        <v>0.29299999999999998</v>
      </c>
    </row>
    <row r="12" spans="2:13" x14ac:dyDescent="0.2">
      <c r="B12" s="261" t="s">
        <v>19</v>
      </c>
      <c r="C12" s="260">
        <v>0.47600000000000003</v>
      </c>
      <c r="D12" s="260">
        <v>0.45</v>
      </c>
      <c r="E12" s="260">
        <v>0.42200000000000004</v>
      </c>
      <c r="F12" s="260">
        <v>0.39500000000000002</v>
      </c>
      <c r="G12" s="260">
        <v>0.37799999999999995</v>
      </c>
      <c r="H12" s="260">
        <v>0.34600000000000003</v>
      </c>
      <c r="I12" s="260">
        <v>0.307</v>
      </c>
      <c r="J12" s="260">
        <v>0.28699999999999998</v>
      </c>
      <c r="K12" s="260">
        <v>0.29100000000000004</v>
      </c>
      <c r="L12" s="260">
        <v>0.28100000000000003</v>
      </c>
      <c r="M12" s="260">
        <v>0.28300000000000003</v>
      </c>
    </row>
    <row r="13" spans="2:13" x14ac:dyDescent="0.2">
      <c r="B13" s="261" t="s">
        <v>18</v>
      </c>
      <c r="C13" s="260">
        <v>0.46399999999999997</v>
      </c>
      <c r="D13" s="260">
        <v>0.43700000000000006</v>
      </c>
      <c r="E13" s="260">
        <v>0.40899999999999997</v>
      </c>
      <c r="F13" s="260">
        <v>0.38400000000000001</v>
      </c>
      <c r="G13" s="260">
        <v>0.36599999999999999</v>
      </c>
      <c r="H13" s="260">
        <v>0.33600000000000002</v>
      </c>
      <c r="I13" s="260">
        <v>0.30099999999999999</v>
      </c>
      <c r="J13" s="260">
        <v>0.28100000000000003</v>
      </c>
      <c r="K13" s="260">
        <v>0.28300000000000003</v>
      </c>
      <c r="L13" s="260">
        <v>0.27200000000000002</v>
      </c>
      <c r="M13" s="260">
        <v>0.27300000000000002</v>
      </c>
    </row>
    <row r="14" spans="2:13" x14ac:dyDescent="0.2">
      <c r="B14" s="261" t="s">
        <v>17</v>
      </c>
      <c r="C14" s="260">
        <v>0.42799999999999999</v>
      </c>
      <c r="D14" s="260">
        <v>0.40700000000000003</v>
      </c>
      <c r="E14" s="260">
        <v>0.38799999999999996</v>
      </c>
      <c r="F14" s="260">
        <v>0.36700000000000005</v>
      </c>
      <c r="G14" s="260">
        <v>0.35200000000000004</v>
      </c>
      <c r="H14" s="260">
        <v>0.32600000000000001</v>
      </c>
      <c r="I14" s="260">
        <v>0.29799999999999999</v>
      </c>
      <c r="J14" s="260">
        <v>0.28100000000000003</v>
      </c>
      <c r="K14" s="260">
        <v>0.27800000000000002</v>
      </c>
      <c r="L14" s="260">
        <v>0.26800000000000002</v>
      </c>
      <c r="M14" s="260">
        <v>0.27</v>
      </c>
    </row>
    <row r="15" spans="2:13" x14ac:dyDescent="0.2">
      <c r="B15" s="261" t="s">
        <v>16</v>
      </c>
      <c r="C15" s="260">
        <v>0.39600000000000002</v>
      </c>
      <c r="D15" s="260">
        <v>0.38100000000000001</v>
      </c>
      <c r="E15" s="260">
        <v>0.36799999999999999</v>
      </c>
      <c r="F15" s="260">
        <v>0.35100000000000003</v>
      </c>
      <c r="G15" s="260">
        <v>0.33799999999999997</v>
      </c>
      <c r="H15" s="260">
        <v>0.317</v>
      </c>
      <c r="I15" s="260">
        <v>0.29299999999999998</v>
      </c>
      <c r="J15" s="260">
        <v>0.27899999999999997</v>
      </c>
      <c r="K15" s="260">
        <v>0.27</v>
      </c>
      <c r="L15" s="260">
        <v>0.26200000000000001</v>
      </c>
      <c r="M15" s="260">
        <v>0.26200000000000001</v>
      </c>
    </row>
    <row r="16" spans="2:13" x14ac:dyDescent="0.2">
      <c r="B16" s="261" t="s">
        <v>15</v>
      </c>
      <c r="C16" s="260">
        <v>0.36700000000000005</v>
      </c>
      <c r="D16" s="260">
        <v>0.35600000000000004</v>
      </c>
      <c r="E16" s="260">
        <v>0.34700000000000003</v>
      </c>
      <c r="F16" s="260">
        <v>0.33500000000000002</v>
      </c>
      <c r="G16" s="260">
        <v>0.32500000000000001</v>
      </c>
      <c r="H16" s="260">
        <v>0.308</v>
      </c>
      <c r="I16" s="260">
        <v>0.28800000000000003</v>
      </c>
      <c r="J16" s="260">
        <v>0.27</v>
      </c>
      <c r="K16" s="260">
        <v>0.26</v>
      </c>
      <c r="L16" s="260">
        <v>0.254</v>
      </c>
      <c r="M16" s="260">
        <v>0.25</v>
      </c>
    </row>
    <row r="17" spans="2:14" x14ac:dyDescent="0.2">
      <c r="B17" s="261" t="s">
        <v>14</v>
      </c>
      <c r="C17" s="260">
        <v>0.35799999999999998</v>
      </c>
      <c r="D17" s="260">
        <v>0.34899999999999998</v>
      </c>
      <c r="E17" s="260">
        <v>0.34200000000000003</v>
      </c>
      <c r="F17" s="260">
        <v>0.33100000000000002</v>
      </c>
      <c r="G17" s="260">
        <v>0.32100000000000001</v>
      </c>
      <c r="H17" s="260">
        <v>0.30399999999999999</v>
      </c>
      <c r="I17" s="260">
        <v>0.28300000000000003</v>
      </c>
      <c r="J17" s="260">
        <v>0.26500000000000001</v>
      </c>
      <c r="K17" s="260">
        <v>0.254</v>
      </c>
      <c r="L17" s="260">
        <v>0.24299999999999999</v>
      </c>
      <c r="M17" s="260">
        <v>0.23600000000000002</v>
      </c>
    </row>
    <row r="18" spans="2:14" x14ac:dyDescent="0.2">
      <c r="B18" s="261" t="s">
        <v>13</v>
      </c>
      <c r="C18" s="260">
        <v>0.35700000000000004</v>
      </c>
      <c r="D18" s="260">
        <v>0.34799999999999998</v>
      </c>
      <c r="E18" s="260">
        <v>0.34200000000000003</v>
      </c>
      <c r="F18" s="260">
        <v>0.33</v>
      </c>
      <c r="G18" s="260">
        <v>0.32</v>
      </c>
      <c r="H18" s="260">
        <v>0.30099999999999999</v>
      </c>
      <c r="I18" s="260">
        <v>0.27899999999999997</v>
      </c>
      <c r="J18" s="260">
        <v>0.25800000000000001</v>
      </c>
      <c r="K18" s="260">
        <v>0.245</v>
      </c>
      <c r="L18" s="260">
        <v>0.23100000000000001</v>
      </c>
      <c r="M18" s="260">
        <v>0.21899999999999997</v>
      </c>
    </row>
    <row r="19" spans="2:14" x14ac:dyDescent="0.2">
      <c r="B19" s="261" t="s">
        <v>12</v>
      </c>
      <c r="C19" s="260">
        <v>0.35700000000000004</v>
      </c>
      <c r="D19" s="260">
        <v>0.34799999999999998</v>
      </c>
      <c r="E19" s="260">
        <v>0.34100000000000003</v>
      </c>
      <c r="F19" s="260">
        <v>0.33</v>
      </c>
      <c r="G19" s="260">
        <v>0.32100000000000001</v>
      </c>
      <c r="H19" s="260">
        <v>0.30199999999999999</v>
      </c>
      <c r="I19" s="260">
        <v>0.27800000000000002</v>
      </c>
      <c r="J19" s="260">
        <v>0.252</v>
      </c>
      <c r="K19" s="260">
        <v>0.23699999999999999</v>
      </c>
      <c r="L19" s="260">
        <v>0.21899999999999997</v>
      </c>
      <c r="M19" s="260">
        <v>0.20600000000000002</v>
      </c>
    </row>
    <row r="21" spans="2:14" x14ac:dyDescent="0.2">
      <c r="B21" s="259" t="s">
        <v>121</v>
      </c>
      <c r="C21" s="258"/>
      <c r="D21" s="258"/>
      <c r="E21" s="258"/>
      <c r="F21" s="258"/>
      <c r="G21" s="258"/>
      <c r="H21" s="258"/>
      <c r="I21" s="258"/>
      <c r="J21" s="258"/>
      <c r="K21" s="258"/>
      <c r="L21" s="258"/>
      <c r="M21" s="258"/>
      <c r="N21" s="257"/>
    </row>
    <row r="22" spans="2:14" x14ac:dyDescent="0.2">
      <c r="B22" s="256" t="s">
        <v>10</v>
      </c>
      <c r="C22" s="256" t="s">
        <v>120</v>
      </c>
      <c r="D22" s="256" t="s">
        <v>119</v>
      </c>
      <c r="E22" s="256" t="s">
        <v>118</v>
      </c>
      <c r="F22" s="256" t="s">
        <v>117</v>
      </c>
      <c r="G22" s="256" t="s">
        <v>116</v>
      </c>
      <c r="H22" s="256" t="s">
        <v>115</v>
      </c>
      <c r="I22" s="256" t="s">
        <v>114</v>
      </c>
      <c r="J22" s="256" t="s">
        <v>113</v>
      </c>
      <c r="K22" s="256" t="s">
        <v>112</v>
      </c>
      <c r="L22" s="256" t="s">
        <v>111</v>
      </c>
      <c r="M22" s="256" t="s">
        <v>110</v>
      </c>
      <c r="N22" s="256" t="s">
        <v>109</v>
      </c>
    </row>
    <row r="23" spans="2:14" x14ac:dyDescent="0.2">
      <c r="B23" s="255">
        <v>1</v>
      </c>
      <c r="C23" s="255">
        <v>5</v>
      </c>
      <c r="D23" s="252">
        <f>IF(C23=0,"--",INDEX(Calibration_BS!C9:M9,C23))</f>
        <v>0.45799999999999996</v>
      </c>
      <c r="E23" s="254" t="str">
        <f ca="1">IFERROR(_xll.qlSimpleQuote(,D23,,Trigger),"--")</f>
        <v>--</v>
      </c>
      <c r="F23" s="254" t="str">
        <f t="shared" ref="F23:F33" si="0">(B23)&amp;"Y"</f>
        <v>1Y</v>
      </c>
      <c r="G23" s="254" t="str">
        <f t="shared" ref="G23:G33" si="1">(C23)&amp;"Y"</f>
        <v>5Y</v>
      </c>
      <c r="H23" s="254" t="str">
        <f ca="1">IFERROR(_xll.qlSwaptionHelper(,F23,G23,E23,floatingLegIndex,"6M",fixedLegDayCounter,floatingLegDayCounter,NPV_BS!$C$12,,Trigger),"--")</f>
        <v>--</v>
      </c>
      <c r="I23" s="254" t="b">
        <f t="shared" ref="I23:I33" si="2">IF(D23="--",FALSE,TRUE)</f>
        <v>1</v>
      </c>
      <c r="J23" s="254" t="e">
        <f ca="1">_xll.qlJamshidianSwaptionEngine(,Calibration_BS!$C$2)</f>
        <v>#NAME?</v>
      </c>
      <c r="K23" s="254" t="str">
        <f ca="1">IFERROR(_xll.qlCalibrationHelperSetPricingEngine(H23,J23),"--")</f>
        <v>--</v>
      </c>
      <c r="L23" s="253" t="e">
        <f ca="1">IF(I23=FALSE,"--",_xll.qlSwaptionHelperModelValue(H23,$C$5))</f>
        <v>#NAME?</v>
      </c>
      <c r="M23" s="252" t="str">
        <f ca="1">IFERROR(_xll.qlCalibrationHelperImpliedVolatility(H23,L23,0.0001,1000,0.05,0.5),"--")</f>
        <v>--</v>
      </c>
      <c r="N23" s="251" t="str">
        <f t="shared" ref="N23:N33" ca="1" si="3">IFERROR((M23-D23)/D23,"--")</f>
        <v>--</v>
      </c>
    </row>
    <row r="24" spans="2:14" x14ac:dyDescent="0.2">
      <c r="B24" s="255">
        <v>2</v>
      </c>
      <c r="C24" s="255">
        <v>4</v>
      </c>
      <c r="D24" s="252">
        <f>IF(C24=0,"--",INDEX(Calibration_BS!C10:M10,C24))</f>
        <v>0.42499999999999999</v>
      </c>
      <c r="E24" s="254" t="str">
        <f ca="1">IFERROR(_xll.qlSimpleQuote(,D24,,Trigger),"--")</f>
        <v>--</v>
      </c>
      <c r="F24" s="254" t="str">
        <f t="shared" si="0"/>
        <v>2Y</v>
      </c>
      <c r="G24" s="254" t="str">
        <f t="shared" si="1"/>
        <v>4Y</v>
      </c>
      <c r="H24" s="254" t="str">
        <f ca="1">IFERROR(_xll.qlSwaptionHelper(,F24,G24,E24,floatingLegIndex,"6M",fixedLegDayCounter,floatingLegDayCounter,NPV_BS!$C$12,,Trigger),"--")</f>
        <v>--</v>
      </c>
      <c r="I24" s="254" t="b">
        <f t="shared" si="2"/>
        <v>1</v>
      </c>
      <c r="J24" s="254" t="e">
        <f ca="1">_xll.qlJamshidianSwaptionEngine(,Calibration_BS!$C$2)</f>
        <v>#NAME?</v>
      </c>
      <c r="K24" s="254" t="str">
        <f ca="1">IFERROR(_xll.qlCalibrationHelperSetPricingEngine(H24,J24),"--")</f>
        <v>--</v>
      </c>
      <c r="L24" s="253" t="e">
        <f ca="1">IF(I24=FALSE,"--",_xll.qlSwaptionHelperModelValue(H24,$C$5))</f>
        <v>#NAME?</v>
      </c>
      <c r="M24" s="252" t="str">
        <f ca="1">IFERROR(_xll.qlCalibrationHelperImpliedVolatility(H24,L24,0.0001,1000,0.05,0.5),"--")</f>
        <v>--</v>
      </c>
      <c r="N24" s="251" t="str">
        <f t="shared" ca="1" si="3"/>
        <v>--</v>
      </c>
    </row>
    <row r="25" spans="2:14" x14ac:dyDescent="0.2">
      <c r="B25" s="255">
        <v>3</v>
      </c>
      <c r="C25" s="255">
        <v>3</v>
      </c>
      <c r="D25" s="252">
        <f>IF(C25=0,"--",INDEX(Calibration_BS!C11:M11,C25))</f>
        <v>0.43700000000000006</v>
      </c>
      <c r="E25" s="254" t="str">
        <f ca="1">IFERROR(_xll.qlSimpleQuote(,D25,,Trigger),"--")</f>
        <v>--</v>
      </c>
      <c r="F25" s="254" t="str">
        <f t="shared" si="0"/>
        <v>3Y</v>
      </c>
      <c r="G25" s="254" t="str">
        <f t="shared" si="1"/>
        <v>3Y</v>
      </c>
      <c r="H25" s="254" t="str">
        <f ca="1">IFERROR(_xll.qlSwaptionHelper(,F25,G25,E25,floatingLegIndex,"6M",fixedLegDayCounter,floatingLegDayCounter,NPV_BS!$C$12,,Trigger),"--")</f>
        <v>--</v>
      </c>
      <c r="I25" s="254" t="b">
        <f t="shared" si="2"/>
        <v>1</v>
      </c>
      <c r="J25" s="254" t="e">
        <f ca="1">_xll.qlJamshidianSwaptionEngine(,Calibration_BS!$C$2)</f>
        <v>#NAME?</v>
      </c>
      <c r="K25" s="254" t="str">
        <f ca="1">IFERROR(_xll.qlCalibrationHelperSetPricingEngine(H25,J25),"--")</f>
        <v>--</v>
      </c>
      <c r="L25" s="253" t="e">
        <f ca="1">IF(I25=FALSE,"--",_xll.qlSwaptionHelperModelValue(H25,$C$5))</f>
        <v>#NAME?</v>
      </c>
      <c r="M25" s="252" t="str">
        <f ca="1">IFERROR(_xll.qlCalibrationHelperImpliedVolatility(H25,L25,0.0001,1000,0.05,0.5),"--")</f>
        <v>--</v>
      </c>
      <c r="N25" s="251" t="str">
        <f t="shared" ca="1" si="3"/>
        <v>--</v>
      </c>
    </row>
    <row r="26" spans="2:14" x14ac:dyDescent="0.2">
      <c r="B26" s="255">
        <v>4</v>
      </c>
      <c r="C26" s="255">
        <v>2</v>
      </c>
      <c r="D26" s="252">
        <f>IF(C26=0,"--",INDEX(Calibration_BS!C12:M12,C26))</f>
        <v>0.45</v>
      </c>
      <c r="E26" s="254" t="str">
        <f ca="1">IFERROR(_xll.qlSimpleQuote(,D26,,Trigger),"--")</f>
        <v>--</v>
      </c>
      <c r="F26" s="254" t="str">
        <f t="shared" si="0"/>
        <v>4Y</v>
      </c>
      <c r="G26" s="254" t="str">
        <f t="shared" si="1"/>
        <v>2Y</v>
      </c>
      <c r="H26" s="254" t="str">
        <f ca="1">IFERROR(_xll.qlSwaptionHelper(,F26,G26,E26,floatingLegIndex,"6M",fixedLegDayCounter,floatingLegDayCounter,NPV_BS!$C$12,,Trigger),"--")</f>
        <v>--</v>
      </c>
      <c r="I26" s="254" t="b">
        <f t="shared" si="2"/>
        <v>1</v>
      </c>
      <c r="J26" s="254" t="e">
        <f ca="1">_xll.qlJamshidianSwaptionEngine(,Calibration_BS!$C$2)</f>
        <v>#NAME?</v>
      </c>
      <c r="K26" s="254" t="str">
        <f ca="1">IFERROR(_xll.qlCalibrationHelperSetPricingEngine(H26,J26),"--")</f>
        <v>--</v>
      </c>
      <c r="L26" s="253" t="e">
        <f ca="1">IF(I26=FALSE,"--",_xll.qlSwaptionHelperModelValue(H26,$C$5))</f>
        <v>#NAME?</v>
      </c>
      <c r="M26" s="252" t="str">
        <f ca="1">IFERROR(_xll.qlCalibrationHelperImpliedVolatility(H26,L26,0.0001,1000,0.05,0.5),"--")</f>
        <v>--</v>
      </c>
      <c r="N26" s="251" t="str">
        <f t="shared" ca="1" si="3"/>
        <v>--</v>
      </c>
    </row>
    <row r="27" spans="2:14" x14ac:dyDescent="0.2">
      <c r="B27" s="255">
        <v>5</v>
      </c>
      <c r="C27" s="255">
        <v>1</v>
      </c>
      <c r="D27" s="252">
        <f>IF(C27=0,"--",INDEX(Calibration_BS!C13:M13,C27))</f>
        <v>0.46399999999999997</v>
      </c>
      <c r="E27" s="254" t="str">
        <f ca="1">IFERROR(_xll.qlSimpleQuote(,D27,,Trigger),"--")</f>
        <v>--</v>
      </c>
      <c r="F27" s="254" t="str">
        <f t="shared" si="0"/>
        <v>5Y</v>
      </c>
      <c r="G27" s="254" t="str">
        <f t="shared" si="1"/>
        <v>1Y</v>
      </c>
      <c r="H27" s="254" t="str">
        <f ca="1">IFERROR(_xll.qlSwaptionHelper(,F27,G27,E27,floatingLegIndex,"6M",fixedLegDayCounter,floatingLegDayCounter,NPV_BS!$C$12,,Trigger),"--")</f>
        <v>--</v>
      </c>
      <c r="I27" s="254" t="b">
        <f t="shared" si="2"/>
        <v>1</v>
      </c>
      <c r="J27" s="254" t="e">
        <f ca="1">_xll.qlJamshidianSwaptionEngine(,Calibration_BS!$C$2)</f>
        <v>#NAME?</v>
      </c>
      <c r="K27" s="254" t="str">
        <f ca="1">IFERROR(_xll.qlCalibrationHelperSetPricingEngine(H27,J27),"--")</f>
        <v>--</v>
      </c>
      <c r="L27" s="253" t="e">
        <f ca="1">IF(I27=FALSE,"--",_xll.qlSwaptionHelperModelValue(H27,$C$5))</f>
        <v>#NAME?</v>
      </c>
      <c r="M27" s="252" t="str">
        <f ca="1">IFERROR(_xll.qlCalibrationHelperImpliedVolatility(H27,L27,0.0001,1000,0.05,0.5),"--")</f>
        <v>--</v>
      </c>
      <c r="N27" s="251" t="str">
        <f t="shared" ca="1" si="3"/>
        <v>--</v>
      </c>
    </row>
    <row r="28" spans="2:14" x14ac:dyDescent="0.2">
      <c r="B28" s="255">
        <v>7</v>
      </c>
      <c r="C28" s="255">
        <v>0</v>
      </c>
      <c r="D28" s="252" t="str">
        <f>IF(C28=0,"--",INDEX(Calibration_BS!C14:M14,C28))</f>
        <v>--</v>
      </c>
      <c r="E28" s="254" t="str">
        <f ca="1">IFERROR(_xll.qlSimpleQuote(,D28,,Trigger),"--")</f>
        <v>--</v>
      </c>
      <c r="F28" s="254" t="str">
        <f t="shared" si="0"/>
        <v>7Y</v>
      </c>
      <c r="G28" s="254" t="str">
        <f t="shared" si="1"/>
        <v>0Y</v>
      </c>
      <c r="H28" s="254" t="str">
        <f ca="1">IFERROR(_xll.qlSwaptionHelper(,F28,G28,E28,floatingLegIndex,"6M",fixedLegDayCounter,floatingLegDayCounter,NPV_BS!$C$12,,Trigger),"--")</f>
        <v>--</v>
      </c>
      <c r="I28" s="254" t="b">
        <f t="shared" si="2"/>
        <v>0</v>
      </c>
      <c r="J28" s="254" t="e">
        <f ca="1">_xll.qlJamshidianSwaptionEngine(,Calibration_BS!$C$2)</f>
        <v>#NAME?</v>
      </c>
      <c r="K28" s="254" t="str">
        <f ca="1">IFERROR(_xll.qlCalibrationHelperSetPricingEngine(H28,J28),"--")</f>
        <v>--</v>
      </c>
      <c r="L28" s="253" t="str">
        <f>IF(I28=FALSE,"--",_xll.qlSwaptionHelperModelValue(H28,$C$5))</f>
        <v>--</v>
      </c>
      <c r="M28" s="252" t="str">
        <f ca="1">IFERROR(_xll.qlCalibrationHelperImpliedVolatility(H28,L28,0.0001,1000,0.05,0.5),"--")</f>
        <v>--</v>
      </c>
      <c r="N28" s="251" t="str">
        <f t="shared" ca="1" si="3"/>
        <v>--</v>
      </c>
    </row>
    <row r="29" spans="2:14" x14ac:dyDescent="0.2">
      <c r="B29" s="255">
        <v>10</v>
      </c>
      <c r="C29" s="255">
        <v>0</v>
      </c>
      <c r="D29" s="252" t="str">
        <f>IF(C29=0,"--",INDEX(Calibration_BS!C15:M15,C29))</f>
        <v>--</v>
      </c>
      <c r="E29" s="254" t="str">
        <f ca="1">IFERROR(_xll.qlSimpleQuote(,D29,,Trigger),"--")</f>
        <v>--</v>
      </c>
      <c r="F29" s="254" t="str">
        <f t="shared" si="0"/>
        <v>10Y</v>
      </c>
      <c r="G29" s="254" t="str">
        <f t="shared" si="1"/>
        <v>0Y</v>
      </c>
      <c r="H29" s="254" t="str">
        <f ca="1">IFERROR(_xll.qlSwaptionHelper(,F29,G29,E29,floatingLegIndex,"6M",fixedLegDayCounter,floatingLegDayCounter,NPV_BS!$C$12,,Trigger),"--")</f>
        <v>--</v>
      </c>
      <c r="I29" s="254" t="b">
        <f t="shared" si="2"/>
        <v>0</v>
      </c>
      <c r="J29" s="254" t="e">
        <f ca="1">_xll.qlJamshidianSwaptionEngine(,Calibration_BS!$C$2)</f>
        <v>#NAME?</v>
      </c>
      <c r="K29" s="254" t="str">
        <f ca="1">IFERROR(_xll.qlCalibrationHelperSetPricingEngine(H29,J29),"--")</f>
        <v>--</v>
      </c>
      <c r="L29" s="253" t="str">
        <f>IF(I29=FALSE,"--",_xll.qlSwaptionHelperModelValue(H29,$C$5))</f>
        <v>--</v>
      </c>
      <c r="M29" s="252" t="str">
        <f ca="1">IFERROR(_xll.qlCalibrationHelperImpliedVolatility(H29,L29,0.0001,1000,0.05,0.5),"--")</f>
        <v>--</v>
      </c>
      <c r="N29" s="251" t="str">
        <f t="shared" ca="1" si="3"/>
        <v>--</v>
      </c>
    </row>
    <row r="30" spans="2:14" x14ac:dyDescent="0.2">
      <c r="B30" s="255">
        <v>15</v>
      </c>
      <c r="C30" s="255">
        <v>0</v>
      </c>
      <c r="D30" s="252" t="str">
        <f>IF(C30=0,"--",INDEX(Calibration_BS!C16:M16,C30))</f>
        <v>--</v>
      </c>
      <c r="E30" s="254" t="str">
        <f ca="1">IFERROR(_xll.qlSimpleQuote(,D30,,Trigger),"--")</f>
        <v>--</v>
      </c>
      <c r="F30" s="254" t="str">
        <f t="shared" si="0"/>
        <v>15Y</v>
      </c>
      <c r="G30" s="254" t="str">
        <f t="shared" si="1"/>
        <v>0Y</v>
      </c>
      <c r="H30" s="254" t="str">
        <f ca="1">IFERROR(_xll.qlSwaptionHelper(,F30,G30,E30,floatingLegIndex,"6M",fixedLegDayCounter,floatingLegDayCounter,NPV_BS!$C$12,,Trigger),"--")</f>
        <v>--</v>
      </c>
      <c r="I30" s="254" t="b">
        <f t="shared" si="2"/>
        <v>0</v>
      </c>
      <c r="J30" s="254" t="e">
        <f ca="1">_xll.qlJamshidianSwaptionEngine(,Calibration_BS!$C$2)</f>
        <v>#NAME?</v>
      </c>
      <c r="K30" s="254" t="str">
        <f ca="1">IFERROR(_xll.qlCalibrationHelperSetPricingEngine(H30,J30),"--")</f>
        <v>--</v>
      </c>
      <c r="L30" s="253" t="str">
        <f>IF(I30=FALSE,"--",_xll.qlSwaptionHelperModelValue(H30,$C$5))</f>
        <v>--</v>
      </c>
      <c r="M30" s="252" t="str">
        <f ca="1">IFERROR(_xll.qlCalibrationHelperImpliedVolatility(H30,L30,0.0001,1000,0.05,0.5),"--")</f>
        <v>--</v>
      </c>
      <c r="N30" s="251" t="str">
        <f t="shared" ca="1" si="3"/>
        <v>--</v>
      </c>
    </row>
    <row r="31" spans="2:14" x14ac:dyDescent="0.2">
      <c r="B31" s="255">
        <v>20</v>
      </c>
      <c r="C31" s="255">
        <v>0</v>
      </c>
      <c r="D31" s="252" t="str">
        <f>IF(C31=0,"--",INDEX(Calibration_BS!C17:M17,C31))</f>
        <v>--</v>
      </c>
      <c r="E31" s="254" t="str">
        <f ca="1">IFERROR(_xll.qlSimpleQuote(,D31,,Trigger),"--")</f>
        <v>--</v>
      </c>
      <c r="F31" s="254" t="str">
        <f t="shared" si="0"/>
        <v>20Y</v>
      </c>
      <c r="G31" s="254" t="str">
        <f t="shared" si="1"/>
        <v>0Y</v>
      </c>
      <c r="H31" s="254" t="str">
        <f ca="1">IFERROR(_xll.qlSwaptionHelper(,F31,G31,E31,floatingLegIndex,"6M",fixedLegDayCounter,floatingLegDayCounter,NPV_BS!$C$12,,Trigger),"--")</f>
        <v>--</v>
      </c>
      <c r="I31" s="254" t="b">
        <f t="shared" si="2"/>
        <v>0</v>
      </c>
      <c r="J31" s="254" t="e">
        <f ca="1">_xll.qlJamshidianSwaptionEngine(,Calibration_BS!$C$2)</f>
        <v>#NAME?</v>
      </c>
      <c r="K31" s="254" t="str">
        <f ca="1">IFERROR(_xll.qlCalibrationHelperSetPricingEngine(H31,J31),"--")</f>
        <v>--</v>
      </c>
      <c r="L31" s="253" t="str">
        <f>IF(I31=FALSE,"--",_xll.qlSwaptionHelperModelValue(H31,$C$5))</f>
        <v>--</v>
      </c>
      <c r="M31" s="252" t="str">
        <f ca="1">IFERROR(_xll.qlCalibrationHelperImpliedVolatility(H31,L31,0.0001,1000,0.05,0.5),"--")</f>
        <v>--</v>
      </c>
      <c r="N31" s="251" t="str">
        <f t="shared" ca="1" si="3"/>
        <v>--</v>
      </c>
    </row>
    <row r="32" spans="2:14" x14ac:dyDescent="0.2">
      <c r="B32" s="255">
        <v>25</v>
      </c>
      <c r="C32" s="255">
        <v>0</v>
      </c>
      <c r="D32" s="252" t="str">
        <f>IF(C32=0,"--",INDEX(Calibration_BS!C18:M18,C32))</f>
        <v>--</v>
      </c>
      <c r="E32" s="254" t="str">
        <f ca="1">IFERROR(_xll.qlSimpleQuote(,D32,,Trigger),"--")</f>
        <v>--</v>
      </c>
      <c r="F32" s="254" t="str">
        <f t="shared" si="0"/>
        <v>25Y</v>
      </c>
      <c r="G32" s="254" t="str">
        <f t="shared" si="1"/>
        <v>0Y</v>
      </c>
      <c r="H32" s="254" t="str">
        <f ca="1">IFERROR(_xll.qlSwaptionHelper(,F32,G32,E32,floatingLegIndex,"6M",fixedLegDayCounter,floatingLegDayCounter,NPV_BS!$C$12,,Trigger),"--")</f>
        <v>--</v>
      </c>
      <c r="I32" s="254" t="b">
        <f t="shared" si="2"/>
        <v>0</v>
      </c>
      <c r="J32" s="254" t="e">
        <f ca="1">_xll.qlJamshidianSwaptionEngine(,Calibration_BS!$C$2)</f>
        <v>#NAME?</v>
      </c>
      <c r="K32" s="254" t="str">
        <f ca="1">IFERROR(_xll.qlCalibrationHelperSetPricingEngine(H32,J32),"--")</f>
        <v>--</v>
      </c>
      <c r="L32" s="253" t="str">
        <f>IF(I32=FALSE,"--",_xll.qlSwaptionHelperModelValue(H32,$C$5))</f>
        <v>--</v>
      </c>
      <c r="M32" s="252" t="str">
        <f ca="1">IFERROR(_xll.qlCalibrationHelperImpliedVolatility(H32,L32,0.0001,1000,0.05,0.5),"--")</f>
        <v>--</v>
      </c>
      <c r="N32" s="251" t="str">
        <f t="shared" ca="1" si="3"/>
        <v>--</v>
      </c>
    </row>
    <row r="33" spans="2:14" x14ac:dyDescent="0.2">
      <c r="B33" s="255">
        <v>30</v>
      </c>
      <c r="C33" s="255">
        <v>0</v>
      </c>
      <c r="D33" s="252" t="str">
        <f>IF(C33=0,"--",INDEX(Calibration_BS!C19:M19,C33))</f>
        <v>--</v>
      </c>
      <c r="E33" s="254" t="str">
        <f ca="1">IFERROR(_xll.qlSimpleQuote(,D33,,Trigger),"--")</f>
        <v>--</v>
      </c>
      <c r="F33" s="254" t="str">
        <f t="shared" si="0"/>
        <v>30Y</v>
      </c>
      <c r="G33" s="254" t="str">
        <f t="shared" si="1"/>
        <v>0Y</v>
      </c>
      <c r="H33" s="254" t="str">
        <f ca="1">IFERROR(_xll.qlSwaptionHelper(,F33,G33,E33,floatingLegIndex,"6M",fixedLegDayCounter,floatingLegDayCounter,NPV_BS!$C$12,,Trigger),"--")</f>
        <v>--</v>
      </c>
      <c r="I33" s="254" t="b">
        <f t="shared" si="2"/>
        <v>0</v>
      </c>
      <c r="J33" s="254" t="e">
        <f ca="1">_xll.qlJamshidianSwaptionEngine(,Calibration_BS!$C$2)</f>
        <v>#NAME?</v>
      </c>
      <c r="K33" s="254" t="str">
        <f ca="1">IFERROR(_xll.qlCalibrationHelperSetPricingEngine(H33,J33),"--")</f>
        <v>--</v>
      </c>
      <c r="L33" s="253" t="str">
        <f>IF(I33=FALSE,"--",_xll.qlSwaptionHelperModelValue(H33,$C$5))</f>
        <v>--</v>
      </c>
      <c r="M33" s="252" t="str">
        <f ca="1">IFERROR(_xll.qlCalibrationHelperImpliedVolatility(H33,L33,0.0001,1000,0.05,0.5),"--")</f>
        <v>--</v>
      </c>
      <c r="N33" s="251" t="str">
        <f t="shared" ca="1" si="3"/>
        <v>--</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87"/>
  <sheetViews>
    <sheetView workbookViewId="0"/>
  </sheetViews>
  <sheetFormatPr defaultRowHeight="11.25" outlineLevelRow="1" outlineLevelCol="1" x14ac:dyDescent="0.2"/>
  <cols>
    <col min="1" max="1" width="30.85546875" style="101" bestFit="1" customWidth="1"/>
    <col min="2" max="3" width="22.42578125" style="101" customWidth="1"/>
    <col min="4" max="5" width="22.42578125" style="101" customWidth="1" outlineLevel="1"/>
    <col min="6" max="7" width="22.42578125" style="102" customWidth="1"/>
    <col min="8" max="9" width="22.42578125" style="101" customWidth="1" outlineLevel="1"/>
    <col min="10" max="10" width="15.140625" style="101" bestFit="1" customWidth="1" outlineLevel="1"/>
    <col min="11" max="11" width="14.140625" style="101" customWidth="1" outlineLevel="1"/>
    <col min="12" max="12" width="17.28515625" style="101" bestFit="1" customWidth="1"/>
    <col min="13" max="13" width="15.28515625" style="101" bestFit="1" customWidth="1"/>
    <col min="14" max="14" width="15.28515625" style="101" customWidth="1" outlineLevel="1"/>
    <col min="15" max="15" width="6" style="100" customWidth="1" outlineLevel="1"/>
    <col min="16" max="16384" width="9.140625" style="100"/>
  </cols>
  <sheetData>
    <row r="1" spans="1:20" ht="12" thickBot="1" x14ac:dyDescent="0.25">
      <c r="A1" s="127" t="s">
        <v>0</v>
      </c>
      <c r="B1" s="225" t="s">
        <v>38</v>
      </c>
      <c r="C1" s="169" t="str">
        <f>UPPER(IF(ISBLANK(B1),D1,B1))</f>
        <v>GBP</v>
      </c>
      <c r="D1" s="223" t="s">
        <v>108</v>
      </c>
      <c r="E1" s="181" t="s">
        <v>108</v>
      </c>
      <c r="F1" s="128"/>
      <c r="G1" s="128"/>
      <c r="H1" s="128"/>
      <c r="I1" s="128"/>
      <c r="J1" s="128"/>
      <c r="K1" s="128"/>
      <c r="L1" s="128"/>
      <c r="M1" s="128"/>
      <c r="N1" s="128"/>
      <c r="O1" s="103"/>
      <c r="P1" s="103"/>
      <c r="Q1" s="103"/>
      <c r="R1" s="103"/>
      <c r="S1" s="103"/>
      <c r="T1" s="103"/>
    </row>
    <row r="2" spans="1:20" x14ac:dyDescent="0.2">
      <c r="A2" s="249" t="s">
        <v>107</v>
      </c>
      <c r="B2" s="310" t="s">
        <v>106</v>
      </c>
      <c r="C2" s="311"/>
      <c r="D2" s="248" t="s">
        <v>104</v>
      </c>
      <c r="E2" s="247" t="s">
        <v>103</v>
      </c>
      <c r="F2" s="310" t="s">
        <v>105</v>
      </c>
      <c r="G2" s="311"/>
      <c r="H2" s="246" t="s">
        <v>104</v>
      </c>
      <c r="I2" s="245" t="s">
        <v>103</v>
      </c>
      <c r="J2" s="244" t="s">
        <v>102</v>
      </c>
      <c r="K2" s="243" t="s">
        <v>101</v>
      </c>
      <c r="L2" s="310" t="s">
        <v>100</v>
      </c>
      <c r="M2" s="311"/>
      <c r="N2" s="103"/>
      <c r="O2" s="103"/>
      <c r="P2" s="103"/>
      <c r="Q2" s="71" t="s">
        <v>52</v>
      </c>
      <c r="R2" s="71" t="e">
        <f ca="1">_xll.ohTrigger(Calibration_BS!Trigger2)</f>
        <v>#NAME?</v>
      </c>
      <c r="S2" s="103"/>
      <c r="T2" s="103"/>
    </row>
    <row r="3" spans="1:20" x14ac:dyDescent="0.2">
      <c r="A3" s="127" t="s">
        <v>32</v>
      </c>
      <c r="B3" s="225"/>
      <c r="C3" s="224" t="e">
        <f t="shared" ref="C3:C14" ca="1" si="0">IF(ISBLANK(B3),D3,B3)</f>
        <v>#NAME?</v>
      </c>
      <c r="D3" s="223" t="e">
        <f t="shared" ref="D3:D8" ca="1" si="1">IF(ISBLANK(F3),E3,G3)</f>
        <v>#NAME?</v>
      </c>
      <c r="E3" s="181" t="e">
        <f ca="1">_xll.qlIndexFixingCalendar(C$24,Trigger)</f>
        <v>#NAME?</v>
      </c>
      <c r="F3" s="223"/>
      <c r="G3" s="169" t="e">
        <f t="shared" ref="G3:G14" ca="1" si="2">IF(ISBLANK(F3),H3,F3)</f>
        <v>#NAME?</v>
      </c>
      <c r="H3" s="223" t="e">
        <f t="shared" ref="H3:H8" ca="1" si="3">IF(ISBLANK(B3),I3,C3)</f>
        <v>#NAME?</v>
      </c>
      <c r="I3" s="181" t="e">
        <f ca="1">_xll.qlIndexFixingCalendar(G$24,Trigger)</f>
        <v>#NAME?</v>
      </c>
      <c r="J3" s="242" t="e">
        <f ca="1">FirstLegCF</f>
        <v>#NAME?</v>
      </c>
      <c r="K3" s="241" t="b">
        <f>C27</f>
        <v>1</v>
      </c>
      <c r="L3" s="240">
        <v>42180</v>
      </c>
      <c r="M3" s="239">
        <v>0</v>
      </c>
      <c r="N3" s="103" t="e">
        <f ca="1">_xll.qlLeg(,M3,L3,,,EvaluationDate)</f>
        <v>#NAME?</v>
      </c>
      <c r="O3" s="103" t="b">
        <v>1</v>
      </c>
      <c r="P3" s="103"/>
      <c r="Q3" s="71" t="s">
        <v>53</v>
      </c>
      <c r="R3" s="72"/>
      <c r="S3" s="103"/>
      <c r="T3" s="103"/>
    </row>
    <row r="4" spans="1:20" ht="12" customHeight="1" x14ac:dyDescent="0.2">
      <c r="A4" s="127" t="s">
        <v>24</v>
      </c>
      <c r="B4" s="231"/>
      <c r="C4" s="230" t="e">
        <f t="shared" ca="1" si="0"/>
        <v>#NAME?</v>
      </c>
      <c r="D4" s="227" t="e">
        <f t="shared" ca="1" si="1"/>
        <v>#NAME?</v>
      </c>
      <c r="E4" s="226" t="e">
        <f ca="1">_xll.qlInterestRateIndexValueDate(C24,EvaluationDate)</f>
        <v>#NAME?</v>
      </c>
      <c r="F4" s="229"/>
      <c r="G4" s="228" t="e">
        <f t="shared" ca="1" si="2"/>
        <v>#NAME?</v>
      </c>
      <c r="H4" s="227" t="e">
        <f t="shared" ca="1" si="3"/>
        <v>#NAME?</v>
      </c>
      <c r="I4" s="226" t="e">
        <f ca="1">_xll.qlInterestRateIndexValueDate(G24,EvaluationDate)</f>
        <v>#NAME?</v>
      </c>
      <c r="J4" s="106" t="e">
        <f ca="1">SecondLegCF</f>
        <v>#NAME?</v>
      </c>
      <c r="K4" s="238" t="b">
        <f>G27</f>
        <v>0</v>
      </c>
      <c r="L4" s="177" t="e">
        <f ca="1">_xll.qlCalendarAdvance($C$3,L3,"1D","f")</f>
        <v>#NAME?</v>
      </c>
      <c r="M4" s="176">
        <v>0</v>
      </c>
      <c r="N4" s="103" t="e">
        <f ca="1">_xll.qlLeg(,M4,L4,,,EvaluationDate)</f>
        <v>#NAME?</v>
      </c>
      <c r="O4" s="103" t="b">
        <f t="shared" ref="O4:O26" si="4">NOT(M4=0)</f>
        <v>0</v>
      </c>
      <c r="P4" s="103"/>
      <c r="Q4" s="103"/>
      <c r="R4" s="103"/>
      <c r="S4" s="103"/>
      <c r="T4" s="103"/>
    </row>
    <row r="5" spans="1:20" x14ac:dyDescent="0.2">
      <c r="A5" s="127" t="s">
        <v>99</v>
      </c>
      <c r="B5" s="231"/>
      <c r="C5" s="224" t="e">
        <f t="shared" si="0"/>
        <v>#N/A</v>
      </c>
      <c r="D5" s="227" t="e">
        <f t="shared" si="1"/>
        <v>#N/A</v>
      </c>
      <c r="E5" s="226" t="e">
        <f>NA()</f>
        <v>#N/A</v>
      </c>
      <c r="F5" s="229"/>
      <c r="G5" s="169" t="e">
        <f t="shared" si="2"/>
        <v>#N/A</v>
      </c>
      <c r="H5" s="227" t="e">
        <f t="shared" si="3"/>
        <v>#N/A</v>
      </c>
      <c r="I5" s="226" t="e">
        <f>NA()</f>
        <v>#N/A</v>
      </c>
      <c r="J5" s="237" t="e">
        <f ca="1">AdditionalCF</f>
        <v>#NAME?</v>
      </c>
      <c r="K5" s="237" t="b">
        <v>0</v>
      </c>
      <c r="L5" s="177" t="e">
        <f ca="1">_xll.qlCalendarAdvance($C$3,L4,"1D","f")</f>
        <v>#NAME?</v>
      </c>
      <c r="M5" s="176">
        <v>0</v>
      </c>
      <c r="N5" s="103" t="e">
        <f ca="1">_xll.qlLeg(,M5,L5,,,EvaluationDate)</f>
        <v>#NAME?</v>
      </c>
      <c r="O5" s="103" t="b">
        <f t="shared" si="4"/>
        <v>0</v>
      </c>
      <c r="P5" s="103"/>
      <c r="Q5" s="103"/>
      <c r="R5" s="103"/>
      <c r="S5" s="103"/>
      <c r="T5" s="103"/>
    </row>
    <row r="6" spans="1:20" x14ac:dyDescent="0.2">
      <c r="A6" s="127" t="s">
        <v>98</v>
      </c>
      <c r="B6" s="231"/>
      <c r="C6" s="224" t="e">
        <f t="shared" si="0"/>
        <v>#N/A</v>
      </c>
      <c r="D6" s="227" t="e">
        <f t="shared" si="1"/>
        <v>#N/A</v>
      </c>
      <c r="E6" s="226" t="e">
        <f>NA()</f>
        <v>#N/A</v>
      </c>
      <c r="F6" s="229"/>
      <c r="G6" s="169" t="e">
        <f t="shared" si="2"/>
        <v>#N/A</v>
      </c>
      <c r="H6" s="227" t="e">
        <f t="shared" si="3"/>
        <v>#N/A</v>
      </c>
      <c r="I6" s="226" t="e">
        <f>NA()</f>
        <v>#N/A</v>
      </c>
      <c r="J6" s="109"/>
      <c r="K6" s="109"/>
      <c r="L6" s="177" t="e">
        <f ca="1">_xll.qlCalendarAdvance($C$3,L5,"1D","f")</f>
        <v>#NAME?</v>
      </c>
      <c r="M6" s="176">
        <v>0</v>
      </c>
      <c r="N6" s="103" t="e">
        <f ca="1">_xll.qlLeg(,M6,L6,,,EvaluationDate)</f>
        <v>#NAME?</v>
      </c>
      <c r="O6" s="103" t="b">
        <f t="shared" si="4"/>
        <v>0</v>
      </c>
      <c r="P6" s="103"/>
      <c r="Q6" s="103"/>
      <c r="R6" s="103"/>
      <c r="S6" s="103"/>
      <c r="T6" s="103"/>
    </row>
    <row r="7" spans="1:20" ht="12" customHeight="1" x14ac:dyDescent="0.2">
      <c r="A7" s="141" t="s">
        <v>97</v>
      </c>
      <c r="B7" s="236" t="s">
        <v>16</v>
      </c>
      <c r="C7" s="235" t="str">
        <f t="shared" si="0"/>
        <v>10Y</v>
      </c>
      <c r="D7" s="233" t="str">
        <f t="shared" si="1"/>
        <v>10Y</v>
      </c>
      <c r="E7" s="232" t="s">
        <v>16</v>
      </c>
      <c r="F7" s="233"/>
      <c r="G7" s="234" t="str">
        <f t="shared" si="2"/>
        <v>10Y</v>
      </c>
      <c r="H7" s="233" t="str">
        <f t="shared" si="3"/>
        <v>10Y</v>
      </c>
      <c r="I7" s="232" t="s">
        <v>16</v>
      </c>
      <c r="J7" s="109"/>
      <c r="K7" s="109"/>
      <c r="L7" s="177"/>
      <c r="M7" s="176">
        <v>0</v>
      </c>
      <c r="N7" s="103" t="e">
        <f ca="1">_xll.qlLeg(,M7,L7,,,EvaluationDate)</f>
        <v>#NAME?</v>
      </c>
      <c r="O7" s="103" t="b">
        <f t="shared" si="4"/>
        <v>0</v>
      </c>
      <c r="P7" s="103"/>
      <c r="Q7" s="103"/>
      <c r="R7" s="103"/>
      <c r="S7" s="103"/>
      <c r="T7" s="103"/>
    </row>
    <row r="8" spans="1:20" x14ac:dyDescent="0.2">
      <c r="A8" s="127" t="s">
        <v>96</v>
      </c>
      <c r="B8" s="231"/>
      <c r="C8" s="230" t="e">
        <f t="shared" ca="1" si="0"/>
        <v>#NAME?</v>
      </c>
      <c r="D8" s="227" t="e">
        <f t="shared" ca="1" si="1"/>
        <v>#NAME?</v>
      </c>
      <c r="E8" s="226" t="e">
        <f ca="1">_xll.qlCalendarAdvance("NULLCALENDAR",C$4,C$7,"Unadjusted")</f>
        <v>#NAME?</v>
      </c>
      <c r="F8" s="229"/>
      <c r="G8" s="228" t="e">
        <f t="shared" ca="1" si="2"/>
        <v>#NAME?</v>
      </c>
      <c r="H8" s="227" t="e">
        <f t="shared" ca="1" si="3"/>
        <v>#NAME?</v>
      </c>
      <c r="I8" s="226" t="e">
        <f ca="1">_xll.qlCalendarAdvance("NULLCALENDAR",G$4,G$7,"Unadjusted")</f>
        <v>#NAME?</v>
      </c>
      <c r="J8" s="109"/>
      <c r="K8" s="109"/>
      <c r="L8" s="177"/>
      <c r="M8" s="176">
        <v>0</v>
      </c>
      <c r="N8" s="103" t="e">
        <f ca="1">_xll.qlLeg(,M8,L8,,,EvaluationDate)</f>
        <v>#NAME?</v>
      </c>
      <c r="O8" s="103" t="b">
        <f t="shared" si="4"/>
        <v>0</v>
      </c>
      <c r="P8" s="103"/>
      <c r="Q8" s="103"/>
      <c r="R8" s="103"/>
      <c r="S8" s="103"/>
      <c r="T8" s="103"/>
    </row>
    <row r="9" spans="1:20" x14ac:dyDescent="0.2">
      <c r="A9" s="127" t="s">
        <v>10</v>
      </c>
      <c r="B9" s="225"/>
      <c r="C9" s="224" t="str">
        <f t="shared" si="0"/>
        <v>6M</v>
      </c>
      <c r="D9" s="223" t="str">
        <f>IF(C23,IF(ISBLANK(F9),E9,G9),E9)</f>
        <v>6M</v>
      </c>
      <c r="E9" s="181" t="s">
        <v>5</v>
      </c>
      <c r="F9" s="223"/>
      <c r="G9" s="169" t="str">
        <f t="shared" si="2"/>
        <v>6M</v>
      </c>
      <c r="H9" s="223" t="str">
        <f>IF(G23,IF(ISBLANK(J9),I9,K9),I9)</f>
        <v>6M</v>
      </c>
      <c r="I9" s="181" t="s">
        <v>5</v>
      </c>
      <c r="J9" s="109"/>
      <c r="K9" s="109"/>
      <c r="L9" s="177"/>
      <c r="M9" s="176">
        <v>0</v>
      </c>
      <c r="N9" s="103" t="e">
        <f ca="1">_xll.qlLeg(,M9,L9,,,EvaluationDate)</f>
        <v>#NAME?</v>
      </c>
      <c r="O9" s="103" t="b">
        <f t="shared" si="4"/>
        <v>0</v>
      </c>
      <c r="P9" s="103"/>
      <c r="Q9" s="103"/>
      <c r="R9" s="103"/>
      <c r="S9" s="103"/>
      <c r="T9" s="103"/>
    </row>
    <row r="10" spans="1:20" x14ac:dyDescent="0.2">
      <c r="A10" s="127" t="s">
        <v>95</v>
      </c>
      <c r="B10" s="225"/>
      <c r="C10" s="224" t="e">
        <f t="shared" ca="1" si="0"/>
        <v>#NAME?</v>
      </c>
      <c r="D10" s="223" t="e">
        <f ca="1">IF(ISBLANK(F10),E10,G10)</f>
        <v>#NAME?</v>
      </c>
      <c r="E10" s="181" t="e">
        <f ca="1">_xll.qlIborIndexBusinessDayConv(C$24,Trigger)</f>
        <v>#NAME?</v>
      </c>
      <c r="F10" s="223"/>
      <c r="G10" s="169" t="e">
        <f t="shared" ca="1" si="2"/>
        <v>#NAME?</v>
      </c>
      <c r="H10" s="223" t="e">
        <f ca="1">IF(ISBLANK(B10),I10,C10)</f>
        <v>#NAME?</v>
      </c>
      <c r="I10" s="181" t="e">
        <f ca="1">_xll.qlIborIndexBusinessDayConv(G$24,Trigger)</f>
        <v>#NAME?</v>
      </c>
      <c r="J10" s="109"/>
      <c r="K10" s="109"/>
      <c r="L10" s="177"/>
      <c r="M10" s="176">
        <v>0</v>
      </c>
      <c r="N10" s="103" t="e">
        <f ca="1">_xll.qlLeg(,M10,L10,,,EvaluationDate)</f>
        <v>#NAME?</v>
      </c>
      <c r="O10" s="103" t="b">
        <f t="shared" si="4"/>
        <v>0</v>
      </c>
      <c r="P10" s="103"/>
      <c r="Q10" s="103"/>
      <c r="R10" s="103"/>
      <c r="S10" s="103"/>
      <c r="T10" s="103"/>
    </row>
    <row r="11" spans="1:20" x14ac:dyDescent="0.2">
      <c r="A11" s="127" t="s">
        <v>94</v>
      </c>
      <c r="B11" s="225"/>
      <c r="C11" s="224" t="e">
        <f t="shared" ca="1" si="0"/>
        <v>#NAME?</v>
      </c>
      <c r="D11" s="223" t="e">
        <f ca="1">IF(ISBLANK(F11),E11,G11)</f>
        <v>#NAME?</v>
      </c>
      <c r="E11" s="181" t="e">
        <f ca="1">_xll.qlIborIndexBusinessDayConv(C$24,Trigger)</f>
        <v>#NAME?</v>
      </c>
      <c r="F11" s="223"/>
      <c r="G11" s="169" t="e">
        <f t="shared" ca="1" si="2"/>
        <v>#NAME?</v>
      </c>
      <c r="H11" s="223" t="e">
        <f ca="1">IF(ISBLANK(B11),I11,C11)</f>
        <v>#NAME?</v>
      </c>
      <c r="I11" s="181" t="e">
        <f ca="1">_xll.qlIborIndexBusinessDayConv(G$24,Trigger)</f>
        <v>#NAME?</v>
      </c>
      <c r="J11" s="109"/>
      <c r="K11" s="109"/>
      <c r="L11" s="177"/>
      <c r="M11" s="176">
        <v>0</v>
      </c>
      <c r="N11" s="103" t="e">
        <f ca="1">_xll.qlLeg(,M11,L11,,,EvaluationDate)</f>
        <v>#NAME?</v>
      </c>
      <c r="O11" s="103" t="b">
        <f t="shared" si="4"/>
        <v>0</v>
      </c>
      <c r="P11" s="103"/>
      <c r="Q11" s="103"/>
      <c r="R11" s="103"/>
      <c r="S11" s="103"/>
      <c r="T11" s="103"/>
    </row>
    <row r="12" spans="1:20" x14ac:dyDescent="0.2">
      <c r="A12" s="127" t="s">
        <v>93</v>
      </c>
      <c r="B12" s="225"/>
      <c r="C12" s="224" t="str">
        <f t="shared" si="0"/>
        <v>Backward</v>
      </c>
      <c r="D12" s="223" t="str">
        <f>IF(ISBLANK(F12),E12,G12)</f>
        <v>Backward</v>
      </c>
      <c r="E12" s="181" t="s">
        <v>92</v>
      </c>
      <c r="F12" s="223"/>
      <c r="G12" s="169" t="str">
        <f t="shared" si="2"/>
        <v>Backward</v>
      </c>
      <c r="H12" s="223" t="str">
        <f>IF(ISBLANK(B12),I12,C12)</f>
        <v>Backward</v>
      </c>
      <c r="I12" s="181" t="s">
        <v>92</v>
      </c>
      <c r="J12" s="109"/>
      <c r="K12" s="109"/>
      <c r="L12" s="177"/>
      <c r="M12" s="176">
        <v>0</v>
      </c>
      <c r="N12" s="103" t="e">
        <f ca="1">_xll.qlLeg(,M12,L12,,,EvaluationDate)</f>
        <v>#NAME?</v>
      </c>
      <c r="O12" s="103" t="b">
        <f t="shared" si="4"/>
        <v>0</v>
      </c>
      <c r="P12" s="103"/>
      <c r="Q12" s="103"/>
      <c r="R12" s="103"/>
      <c r="S12" s="103"/>
      <c r="T12" s="103"/>
    </row>
    <row r="13" spans="1:20" x14ac:dyDescent="0.2">
      <c r="A13" s="137" t="s">
        <v>91</v>
      </c>
      <c r="B13" s="225"/>
      <c r="C13" s="224" t="b">
        <f t="shared" si="0"/>
        <v>0</v>
      </c>
      <c r="D13" s="223" t="b">
        <f>IF(ISBLANK(F13),E13,G13)</f>
        <v>0</v>
      </c>
      <c r="E13" s="181" t="b">
        <v>0</v>
      </c>
      <c r="F13" s="223"/>
      <c r="G13" s="169" t="b">
        <f t="shared" si="2"/>
        <v>0</v>
      </c>
      <c r="H13" s="223" t="b">
        <f>IF(ISBLANK(B13),I13,C13)</f>
        <v>0</v>
      </c>
      <c r="I13" s="181" t="b">
        <v>0</v>
      </c>
      <c r="J13" s="109"/>
      <c r="K13" s="109"/>
      <c r="L13" s="177"/>
      <c r="M13" s="176">
        <v>0</v>
      </c>
      <c r="N13" s="103" t="e">
        <f ca="1">_xll.qlLeg(,M13,L13,,,EvaluationDate)</f>
        <v>#NAME?</v>
      </c>
      <c r="O13" s="103" t="b">
        <f t="shared" si="4"/>
        <v>0</v>
      </c>
      <c r="P13" s="103"/>
      <c r="Q13" s="103"/>
      <c r="R13" s="103"/>
      <c r="S13" s="103"/>
      <c r="T13" s="103"/>
    </row>
    <row r="14" spans="1:20" x14ac:dyDescent="0.2">
      <c r="A14" s="137" t="s">
        <v>90</v>
      </c>
      <c r="B14" s="181"/>
      <c r="C14" s="222" t="e">
        <f t="shared" ca="1" si="0"/>
        <v>#NAME?</v>
      </c>
      <c r="D14" s="220" t="e">
        <f ca="1">_xll.qlSchedule(,C4,C8,C9,C3,C10,C11,C12,C13,C5,C6,,Trigger)</f>
        <v>#NAME?</v>
      </c>
      <c r="E14" s="219"/>
      <c r="F14" s="165"/>
      <c r="G14" s="221" t="e">
        <f t="shared" ca="1" si="2"/>
        <v>#NAME?</v>
      </c>
      <c r="H14" s="220" t="e">
        <f ca="1">_xll.qlSchedule(,G4,G8,G9,G3,G10,G11,G12,G13,G5,G6,,Trigger)</f>
        <v>#NAME?</v>
      </c>
      <c r="I14" s="219"/>
      <c r="J14" s="109"/>
      <c r="K14" s="109"/>
      <c r="L14" s="177"/>
      <c r="M14" s="176">
        <v>0</v>
      </c>
      <c r="N14" s="103" t="e">
        <f ca="1">_xll.qlLeg(,M14,L14,,,EvaluationDate)</f>
        <v>#NAME?</v>
      </c>
      <c r="O14" s="103" t="b">
        <f t="shared" si="4"/>
        <v>0</v>
      </c>
      <c r="P14" s="103"/>
      <c r="Q14" s="103"/>
      <c r="R14" s="103"/>
      <c r="S14" s="103"/>
      <c r="T14" s="103"/>
    </row>
    <row r="15" spans="1:20" x14ac:dyDescent="0.2">
      <c r="A15" s="122"/>
      <c r="B15" s="129"/>
      <c r="C15" s="122"/>
      <c r="D15" s="122"/>
      <c r="E15" s="122"/>
      <c r="F15" s="128"/>
      <c r="G15" s="128"/>
      <c r="H15" s="128"/>
      <c r="I15" s="128"/>
      <c r="J15" s="109"/>
      <c r="K15" s="109"/>
      <c r="L15" s="177"/>
      <c r="M15" s="176">
        <v>0</v>
      </c>
      <c r="N15" s="103" t="e">
        <f ca="1">_xll.qlLeg(,M15,L15,,,EvaluationDate)</f>
        <v>#NAME?</v>
      </c>
      <c r="O15" s="103" t="b">
        <f t="shared" si="4"/>
        <v>0</v>
      </c>
      <c r="P15" s="103"/>
      <c r="Q15" s="103"/>
      <c r="R15" s="103"/>
      <c r="S15" s="103"/>
      <c r="T15" s="103"/>
    </row>
    <row r="16" spans="1:20" x14ac:dyDescent="0.2">
      <c r="A16" s="145" t="s">
        <v>89</v>
      </c>
      <c r="B16" s="218"/>
      <c r="C16" s="217" t="str">
        <f t="shared" ref="C16:C28" si="5">IF(ISBLANK(B16),D16,B16)</f>
        <v>Following</v>
      </c>
      <c r="D16" s="215" t="str">
        <f>IF(ISBLANK(F16),E16,G16)</f>
        <v>Following</v>
      </c>
      <c r="E16" s="214" t="s">
        <v>88</v>
      </c>
      <c r="F16" s="216"/>
      <c r="G16" s="143" t="str">
        <f t="shared" ref="G16:G28" si="6">IF(ISBLANK(F16),H16,F16)</f>
        <v>Following</v>
      </c>
      <c r="H16" s="215" t="str">
        <f>IF(ISBLANK(B16),I16,C16)</f>
        <v>Following</v>
      </c>
      <c r="I16" s="214" t="s">
        <v>88</v>
      </c>
      <c r="J16" s="109"/>
      <c r="K16" s="109"/>
      <c r="L16" s="177"/>
      <c r="M16" s="176">
        <v>0</v>
      </c>
      <c r="N16" s="103" t="e">
        <f ca="1">_xll.qlLeg(,M16,L16,,,EvaluationDate)</f>
        <v>#NAME?</v>
      </c>
      <c r="O16" s="103" t="b">
        <f t="shared" si="4"/>
        <v>0</v>
      </c>
      <c r="P16" s="103"/>
      <c r="Q16" s="103"/>
      <c r="R16" s="103"/>
      <c r="S16" s="103"/>
      <c r="T16" s="103"/>
    </row>
    <row r="17" spans="1:20" x14ac:dyDescent="0.2">
      <c r="A17" s="127" t="s">
        <v>87</v>
      </c>
      <c r="B17" s="213"/>
      <c r="C17" s="117">
        <f t="shared" si="5"/>
        <v>1000000</v>
      </c>
      <c r="D17" s="208">
        <f>IF(ISBLANK(F17),E17,G17)</f>
        <v>1000000</v>
      </c>
      <c r="E17" s="207">
        <v>1000000</v>
      </c>
      <c r="F17" s="212"/>
      <c r="G17" s="147">
        <f t="shared" si="6"/>
        <v>1000000</v>
      </c>
      <c r="H17" s="208">
        <f>IF(ISBLANK(B17),I17,C17)</f>
        <v>1000000</v>
      </c>
      <c r="I17" s="207">
        <v>1000000</v>
      </c>
      <c r="J17" s="109"/>
      <c r="K17" s="109"/>
      <c r="L17" s="177"/>
      <c r="M17" s="176">
        <v>0</v>
      </c>
      <c r="N17" s="103" t="e">
        <f ca="1">_xll.qlLeg(,M17,L17,,,EvaluationDate)</f>
        <v>#NAME?</v>
      </c>
      <c r="O17" s="103" t="b">
        <f t="shared" si="4"/>
        <v>0</v>
      </c>
      <c r="P17" s="103"/>
      <c r="Q17" s="103"/>
      <c r="R17" s="103"/>
      <c r="S17" s="103"/>
      <c r="T17" s="103"/>
    </row>
    <row r="18" spans="1:20" x14ac:dyDescent="0.2">
      <c r="A18" s="127" t="s">
        <v>86</v>
      </c>
      <c r="B18" s="211"/>
      <c r="C18" s="210" t="str">
        <f t="shared" si="5"/>
        <v>None</v>
      </c>
      <c r="D18" s="208" t="str">
        <f>IF(ISBLANK(F18),E18,"Mirror")</f>
        <v>None</v>
      </c>
      <c r="E18" s="207" t="s">
        <v>58</v>
      </c>
      <c r="F18" s="209"/>
      <c r="G18" s="135" t="str">
        <f t="shared" si="6"/>
        <v>None</v>
      </c>
      <c r="H18" s="208" t="str">
        <f>IF(ISBLANK(B18),I18,"Mirror")</f>
        <v>None</v>
      </c>
      <c r="I18" s="207" t="s">
        <v>58</v>
      </c>
      <c r="J18" s="109"/>
      <c r="K18" s="109"/>
      <c r="L18" s="177"/>
      <c r="M18" s="176">
        <v>0</v>
      </c>
      <c r="N18" s="103" t="e">
        <f ca="1">_xll.qlLeg(,M18,L18,,,EvaluationDate)</f>
        <v>#NAME?</v>
      </c>
      <c r="O18" s="103" t="b">
        <f t="shared" si="4"/>
        <v>0</v>
      </c>
      <c r="P18" s="103"/>
      <c r="Q18" s="103"/>
      <c r="R18" s="103"/>
      <c r="S18" s="103"/>
      <c r="T18" s="103"/>
    </row>
    <row r="19" spans="1:20" x14ac:dyDescent="0.2">
      <c r="A19" s="127" t="s">
        <v>85</v>
      </c>
      <c r="B19" s="206"/>
      <c r="C19" s="205" t="e">
        <f t="shared" ca="1" si="5"/>
        <v>#NAME?</v>
      </c>
      <c r="D19" s="202" t="e">
        <f ca="1">IF(ISBLANK(F19),E19,G19)</f>
        <v>#NAME?</v>
      </c>
      <c r="E19" s="201" t="e">
        <f ca="1">_xll.qlInterestRateIndexFixingDays(C$24,Trigger)</f>
        <v>#NAME?</v>
      </c>
      <c r="F19" s="204"/>
      <c r="G19" s="203" t="e">
        <f t="shared" ca="1" si="6"/>
        <v>#NAME?</v>
      </c>
      <c r="H19" s="202" t="e">
        <f ca="1">IF(ISBLANK(B19),I19,C19)</f>
        <v>#NAME?</v>
      </c>
      <c r="I19" s="201" t="e">
        <f ca="1">_xll.qlInterestRateIndexFixingDays(G$24,Trigger)</f>
        <v>#NAME?</v>
      </c>
      <c r="J19" s="109"/>
      <c r="K19" s="109"/>
      <c r="L19" s="177"/>
      <c r="M19" s="176">
        <v>0</v>
      </c>
      <c r="N19" s="103" t="e">
        <f ca="1">_xll.qlLeg(,M19,L19,,,EvaluationDate)</f>
        <v>#NAME?</v>
      </c>
      <c r="O19" s="103" t="b">
        <f t="shared" si="4"/>
        <v>0</v>
      </c>
      <c r="P19" s="103"/>
      <c r="Q19" s="103"/>
      <c r="R19" s="103"/>
      <c r="S19" s="103"/>
      <c r="T19" s="103"/>
    </row>
    <row r="20" spans="1:20" x14ac:dyDescent="0.2">
      <c r="A20" s="127" t="s">
        <v>84</v>
      </c>
      <c r="B20" s="178"/>
      <c r="C20" s="180" t="b">
        <f t="shared" si="5"/>
        <v>0</v>
      </c>
      <c r="D20" s="200" t="b">
        <f>E20</f>
        <v>0</v>
      </c>
      <c r="E20" s="182" t="b">
        <v>0</v>
      </c>
      <c r="F20" s="184"/>
      <c r="G20" s="135" t="b">
        <f t="shared" si="6"/>
        <v>0</v>
      </c>
      <c r="H20" s="200" t="b">
        <f>I20</f>
        <v>0</v>
      </c>
      <c r="I20" s="182" t="b">
        <v>0</v>
      </c>
      <c r="J20" s="109"/>
      <c r="K20" s="109"/>
      <c r="L20" s="177"/>
      <c r="M20" s="176">
        <v>0</v>
      </c>
      <c r="N20" s="103" t="e">
        <f ca="1">_xll.qlLeg(,M20,L20,,,EvaluationDate)</f>
        <v>#NAME?</v>
      </c>
      <c r="O20" s="103" t="b">
        <f t="shared" si="4"/>
        <v>0</v>
      </c>
      <c r="P20" s="103"/>
      <c r="Q20" s="103"/>
      <c r="R20" s="103"/>
      <c r="S20" s="103"/>
      <c r="T20" s="103"/>
    </row>
    <row r="21" spans="1:20" x14ac:dyDescent="0.2">
      <c r="A21" s="127" t="s">
        <v>83</v>
      </c>
      <c r="B21" s="199"/>
      <c r="C21" s="198" t="str">
        <f t="shared" si="5"/>
        <v>30/360 (Bond Basis)</v>
      </c>
      <c r="D21" s="197" t="str">
        <f>E21</f>
        <v>30/360 (Bond Basis)</v>
      </c>
      <c r="E21" s="194" t="str">
        <f>IF(C23,_xll.qlInterestRateIndexDayCounter(C$24),IF(Currency="JPY","Actual/365 (Fixed)","30/360 (Bond Basis)"))</f>
        <v>30/360 (Bond Basis)</v>
      </c>
      <c r="F21" s="196"/>
      <c r="G21" s="195" t="e">
        <f t="shared" ca="1" si="6"/>
        <v>#NAME?</v>
      </c>
      <c r="H21" s="183" t="e">
        <f ca="1">I21</f>
        <v>#NAME?</v>
      </c>
      <c r="I21" s="194" t="e">
        <f ca="1">IF(G23,_xll.qlInterestRateIndexDayCounter(G$24,Trigger),IF(Currency="JPY","Actual/365 (Fixed)","30/360 (Bond Basis)"))</f>
        <v>#NAME?</v>
      </c>
      <c r="J21" s="109"/>
      <c r="K21" s="109"/>
      <c r="L21" s="177"/>
      <c r="M21" s="176">
        <v>0</v>
      </c>
      <c r="N21" s="103" t="e">
        <f ca="1">_xll.qlLeg(,M21,L21,,,EvaluationDate)</f>
        <v>#NAME?</v>
      </c>
      <c r="O21" s="103" t="b">
        <f t="shared" si="4"/>
        <v>0</v>
      </c>
      <c r="P21" s="103"/>
      <c r="Q21" s="103"/>
      <c r="R21" s="103"/>
      <c r="S21" s="103"/>
      <c r="T21" s="103"/>
    </row>
    <row r="22" spans="1:20" x14ac:dyDescent="0.2">
      <c r="A22" s="127" t="s">
        <v>82</v>
      </c>
      <c r="B22" s="178"/>
      <c r="C22" s="180" t="e">
        <f t="shared" si="5"/>
        <v>#N/A</v>
      </c>
      <c r="D22" s="183" t="e">
        <f>E22</f>
        <v>#N/A</v>
      </c>
      <c r="E22" s="182" t="e">
        <f>NA()</f>
        <v>#N/A</v>
      </c>
      <c r="F22" s="184"/>
      <c r="G22" s="150" t="e">
        <f t="shared" si="6"/>
        <v>#N/A</v>
      </c>
      <c r="H22" s="183" t="e">
        <f>I22</f>
        <v>#N/A</v>
      </c>
      <c r="I22" s="182" t="e">
        <f>NA()</f>
        <v>#N/A</v>
      </c>
      <c r="J22" s="109"/>
      <c r="K22" s="109"/>
      <c r="L22" s="177"/>
      <c r="M22" s="176">
        <v>0</v>
      </c>
      <c r="N22" s="103" t="e">
        <f ca="1">_xll.qlLeg(,M22,L22,,,EvaluationDate)</f>
        <v>#NAME?</v>
      </c>
      <c r="O22" s="103" t="b">
        <f t="shared" si="4"/>
        <v>0</v>
      </c>
      <c r="P22" s="103"/>
      <c r="Q22" s="103"/>
      <c r="R22" s="103"/>
      <c r="S22" s="103"/>
      <c r="T22" s="103"/>
    </row>
    <row r="23" spans="1:20" x14ac:dyDescent="0.2">
      <c r="A23" s="127" t="s">
        <v>81</v>
      </c>
      <c r="B23" s="193">
        <v>0</v>
      </c>
      <c r="C23" s="188">
        <f t="shared" si="5"/>
        <v>0</v>
      </c>
      <c r="D23" s="190">
        <f>IF(ISBLANK(F23),E23,NOT(F23)*1)</f>
        <v>0</v>
      </c>
      <c r="E23" s="189">
        <v>0</v>
      </c>
      <c r="F23" s="192">
        <v>1</v>
      </c>
      <c r="G23" s="191">
        <f t="shared" si="6"/>
        <v>1</v>
      </c>
      <c r="H23" s="190">
        <f>IF(ISBLANK(B23),I23,NOT(B23)*1)</f>
        <v>1</v>
      </c>
      <c r="I23" s="189">
        <v>1</v>
      </c>
      <c r="J23" s="109"/>
      <c r="K23" s="109"/>
      <c r="L23" s="177"/>
      <c r="M23" s="176">
        <v>0</v>
      </c>
      <c r="N23" s="103" t="e">
        <f ca="1">_xll.qlLeg(,M23,L23,,,EvaluationDate)</f>
        <v>#NAME?</v>
      </c>
      <c r="O23" s="103" t="b">
        <f t="shared" si="4"/>
        <v>0</v>
      </c>
      <c r="P23" s="103"/>
      <c r="Q23" s="103"/>
      <c r="R23" s="103"/>
      <c r="S23" s="103"/>
      <c r="T23" s="103"/>
    </row>
    <row r="24" spans="1:20" x14ac:dyDescent="0.2">
      <c r="A24" s="127" t="s">
        <v>29</v>
      </c>
      <c r="B24" s="187"/>
      <c r="C24" s="188" t="str">
        <f t="shared" si="5"/>
        <v>GbpLibor6M</v>
      </c>
      <c r="D24" s="186" t="str">
        <f>E24</f>
        <v>GbpLibor6M</v>
      </c>
      <c r="E24" s="185" t="str">
        <f>PROPER(Currency)&amp;"Libor"&amp;"6M"</f>
        <v>GbpLibor6M</v>
      </c>
      <c r="F24" s="187"/>
      <c r="G24" s="135" t="str">
        <f t="shared" si="6"/>
        <v>GbpLibor6M</v>
      </c>
      <c r="H24" s="186" t="str">
        <f>I24</f>
        <v>GbpLibor6M</v>
      </c>
      <c r="I24" s="185" t="str">
        <f>PROPER(Currency)&amp;IF(UPPER(Currency)="EUR","ibor","Libor")&amp;"6M"</f>
        <v>GbpLibor6M</v>
      </c>
      <c r="J24" s="109"/>
      <c r="K24" s="109"/>
      <c r="L24" s="177"/>
      <c r="M24" s="176">
        <v>0</v>
      </c>
      <c r="N24" s="103" t="e">
        <f ca="1">_xll.qlLeg(,M24,L24,,,EvaluationDate)</f>
        <v>#NAME?</v>
      </c>
      <c r="O24" s="103" t="b">
        <f t="shared" si="4"/>
        <v>0</v>
      </c>
      <c r="P24" s="103"/>
      <c r="Q24" s="103"/>
      <c r="R24" s="103"/>
      <c r="S24" s="103"/>
      <c r="T24" s="103"/>
    </row>
    <row r="25" spans="1:20" x14ac:dyDescent="0.2">
      <c r="A25" s="127" t="s">
        <v>80</v>
      </c>
      <c r="B25" s="178"/>
      <c r="C25" s="180">
        <f t="shared" si="5"/>
        <v>0</v>
      </c>
      <c r="D25" s="183">
        <f>E25</f>
        <v>0</v>
      </c>
      <c r="E25" s="182">
        <v>0</v>
      </c>
      <c r="F25" s="184"/>
      <c r="G25" s="150">
        <f t="shared" si="6"/>
        <v>0</v>
      </c>
      <c r="H25" s="183">
        <f>I25</f>
        <v>0</v>
      </c>
      <c r="I25" s="182">
        <v>0</v>
      </c>
      <c r="J25" s="109"/>
      <c r="K25" s="109"/>
      <c r="L25" s="177"/>
      <c r="M25" s="176">
        <v>0</v>
      </c>
      <c r="N25" s="103" t="e">
        <f ca="1">_xll.qlLeg(,M25,L25,,,EvaluationDate)</f>
        <v>#NAME?</v>
      </c>
      <c r="O25" s="103" t="b">
        <f t="shared" si="4"/>
        <v>0</v>
      </c>
      <c r="P25" s="103"/>
      <c r="Q25" s="103"/>
      <c r="R25" s="103"/>
      <c r="S25" s="103"/>
      <c r="T25" s="103"/>
    </row>
    <row r="26" spans="1:20" x14ac:dyDescent="0.2">
      <c r="A26" s="127" t="s">
        <v>79</v>
      </c>
      <c r="B26" s="178"/>
      <c r="C26" s="180" t="e">
        <f t="shared" si="5"/>
        <v>#N/A</v>
      </c>
      <c r="D26" s="183" t="e">
        <f>E26</f>
        <v>#N/A</v>
      </c>
      <c r="E26" s="182" t="e">
        <f>NA()</f>
        <v>#N/A</v>
      </c>
      <c r="F26" s="184"/>
      <c r="G26" s="150" t="e">
        <f t="shared" si="6"/>
        <v>#N/A</v>
      </c>
      <c r="H26" s="183" t="e">
        <f>I26</f>
        <v>#N/A</v>
      </c>
      <c r="I26" s="182" t="e">
        <f>NA()</f>
        <v>#N/A</v>
      </c>
      <c r="J26" s="109"/>
      <c r="K26" s="109"/>
      <c r="L26" s="177"/>
      <c r="M26" s="176">
        <v>0</v>
      </c>
      <c r="N26" s="103" t="e">
        <f ca="1">_xll.qlLeg(,M26,L26,,,EvaluationDate)</f>
        <v>#NAME?</v>
      </c>
      <c r="O26" s="103" t="b">
        <f t="shared" si="4"/>
        <v>0</v>
      </c>
      <c r="P26" s="103"/>
      <c r="Q26" s="103"/>
      <c r="R26" s="103"/>
      <c r="S26" s="103"/>
      <c r="T26" s="103"/>
    </row>
    <row r="27" spans="1:20" x14ac:dyDescent="0.2">
      <c r="A27" s="127" t="s">
        <v>78</v>
      </c>
      <c r="B27" s="181"/>
      <c r="C27" s="180" t="b">
        <f t="shared" si="5"/>
        <v>1</v>
      </c>
      <c r="D27" s="179" t="b">
        <f>IF(ISBLANK(F27),E27,NOT(G27))</f>
        <v>1</v>
      </c>
      <c r="E27" s="178" t="b">
        <v>1</v>
      </c>
      <c r="F27" s="165"/>
      <c r="G27" s="135" t="b">
        <f t="shared" si="6"/>
        <v>0</v>
      </c>
      <c r="H27" s="179" t="b">
        <f>IF(ISBLANK(B27),I27,NOT(C27))</f>
        <v>0</v>
      </c>
      <c r="I27" s="178" t="b">
        <v>0</v>
      </c>
      <c r="J27" s="109"/>
      <c r="K27" s="109"/>
      <c r="L27" s="177" t="e">
        <f ca="1">_xll.qlCalendarAdjust($C$3,E8,$C$11)</f>
        <v>#NAME?</v>
      </c>
      <c r="M27" s="176">
        <v>0</v>
      </c>
      <c r="N27" s="103" t="e">
        <f ca="1">_xll.qlLeg(,M27,L27,,,EvaluationDate)</f>
        <v>#NAME?</v>
      </c>
      <c r="O27" s="103" t="b">
        <v>1</v>
      </c>
      <c r="P27" s="103"/>
      <c r="Q27" s="103"/>
      <c r="R27" s="103"/>
      <c r="S27" s="103"/>
      <c r="T27" s="103"/>
    </row>
    <row r="28" spans="1:20" x14ac:dyDescent="0.2">
      <c r="A28" s="175" t="s">
        <v>77</v>
      </c>
      <c r="B28" s="174"/>
      <c r="C28" s="173" t="e">
        <f t="shared" ca="1" si="5"/>
        <v>#NAME?</v>
      </c>
      <c r="D28" s="172" t="e">
        <f ca="1">_xll.qlIborLeg(B28,C16,_xll.ohPack(Effective),C14,C19,C20,C21,C22,C23,C24,C25,C26,,Trigger)</f>
        <v>#NAME?</v>
      </c>
      <c r="E28" s="171"/>
      <c r="F28" s="165"/>
      <c r="G28" s="150" t="e">
        <f t="shared" ca="1" si="6"/>
        <v>#NAME?</v>
      </c>
      <c r="H28" s="172" t="e">
        <f ca="1">_xll.qlIborLeg(F28,G16,_xll.ohPack(Effective),G14,G19,G20,G21,G22,G23,G24,G25,G26,,Trigger)</f>
        <v>#NAME?</v>
      </c>
      <c r="I28" s="171"/>
      <c r="J28" s="109"/>
      <c r="K28" s="109"/>
      <c r="L28" s="170"/>
      <c r="M28" s="169" t="e">
        <f ca="1">IF(ISBLANK(L28),N28,L28)</f>
        <v>#NAME?</v>
      </c>
      <c r="N28" s="168" t="e">
        <f ca="1">_xll.qlMultiPhaseLeg(,_xll.ohFilter(N3:N27,O3:O27),FALSE)</f>
        <v>#NAME?</v>
      </c>
      <c r="O28" s="103"/>
      <c r="P28" s="103"/>
      <c r="Q28" s="103"/>
      <c r="R28" s="103"/>
      <c r="S28" s="103"/>
      <c r="T28" s="103"/>
    </row>
    <row r="29" spans="1:20" x14ac:dyDescent="0.2">
      <c r="A29" s="167" t="s">
        <v>76</v>
      </c>
      <c r="B29" s="166"/>
      <c r="C29" s="147" t="e">
        <f ca="1">_xll.qlSwap(B29,$J$3:$J$5,$K$3:$K$5)</f>
        <v>#NAME?</v>
      </c>
      <c r="D29" s="109"/>
      <c r="E29" s="122"/>
      <c r="F29" s="109"/>
      <c r="G29" s="122"/>
      <c r="H29" s="109"/>
      <c r="I29" s="109"/>
      <c r="J29" s="109"/>
      <c r="K29" s="109"/>
      <c r="L29" s="103"/>
      <c r="M29" s="103"/>
      <c r="N29" s="103"/>
      <c r="O29" s="103"/>
      <c r="P29" s="103"/>
      <c r="Q29" s="103"/>
      <c r="R29" s="103"/>
      <c r="S29" s="103"/>
      <c r="T29" s="103"/>
    </row>
    <row r="30" spans="1:20" x14ac:dyDescent="0.2">
      <c r="A30" s="122"/>
      <c r="B30" s="129"/>
      <c r="C30" s="122"/>
      <c r="D30" s="122"/>
      <c r="E30" s="122"/>
      <c r="F30" s="128"/>
      <c r="G30" s="128"/>
      <c r="H30" s="128"/>
      <c r="I30" s="128"/>
      <c r="J30" s="109"/>
      <c r="K30" s="109"/>
      <c r="L30" s="103"/>
      <c r="M30" s="103"/>
      <c r="N30" s="103"/>
      <c r="O30" s="103"/>
      <c r="P30" s="103"/>
      <c r="Q30" s="103"/>
      <c r="R30" s="103"/>
      <c r="S30" s="103"/>
      <c r="T30" s="103"/>
    </row>
    <row r="31" spans="1:20" x14ac:dyDescent="0.2">
      <c r="A31" s="127" t="s">
        <v>75</v>
      </c>
      <c r="B31" s="154"/>
      <c r="C31" s="117" t="str">
        <f>IF(ISBLANK(B31),D31,IF(ISNUMBER(B31),qlConstantOptionletVol(_xll.qlSimpleQuote(B31),C3),B31))</f>
        <v>Gbp6MCapletVol</v>
      </c>
      <c r="D31" s="165" t="str">
        <f>E31</f>
        <v>Gbp6MCapletVol</v>
      </c>
      <c r="E31" s="165" t="s">
        <v>168</v>
      </c>
      <c r="F31" s="154"/>
      <c r="G31" s="147" t="s">
        <v>168</v>
      </c>
      <c r="H31" s="165" t="str">
        <f>I31</f>
        <v>Gbp6MCapletVol</v>
      </c>
      <c r="I31" s="165" t="s">
        <v>168</v>
      </c>
      <c r="J31" s="109"/>
      <c r="K31" s="109"/>
      <c r="L31" s="103"/>
      <c r="M31" s="103"/>
      <c r="N31" s="103"/>
      <c r="O31" s="103"/>
      <c r="P31" s="103"/>
      <c r="Q31" s="103"/>
      <c r="R31" s="103"/>
      <c r="S31" s="103"/>
      <c r="T31" s="103"/>
    </row>
    <row r="32" spans="1:20" x14ac:dyDescent="0.2">
      <c r="A32" s="127" t="s">
        <v>74</v>
      </c>
      <c r="B32" s="163"/>
      <c r="C32" s="164">
        <f>IF(ISBLANK(B32),D32,B32)</f>
        <v>0</v>
      </c>
      <c r="D32" s="161">
        <f>E32</f>
        <v>0</v>
      </c>
      <c r="E32" s="161">
        <v>0</v>
      </c>
      <c r="F32" s="163"/>
      <c r="G32" s="162">
        <f>IF(ISBLANK(F32),H32,F32)</f>
        <v>0</v>
      </c>
      <c r="H32" s="161">
        <f>I32</f>
        <v>0</v>
      </c>
      <c r="I32" s="161">
        <v>0</v>
      </c>
      <c r="J32" s="109"/>
      <c r="K32" s="109"/>
      <c r="L32" s="103"/>
      <c r="M32" s="103"/>
      <c r="N32" s="103"/>
      <c r="O32" s="103"/>
      <c r="P32" s="103"/>
      <c r="Q32" s="103"/>
      <c r="R32" s="103"/>
      <c r="S32" s="103"/>
      <c r="T32" s="103"/>
    </row>
    <row r="33" spans="1:20" outlineLevel="1" x14ac:dyDescent="0.2">
      <c r="A33" s="160" t="s">
        <v>73</v>
      </c>
      <c r="B33" s="158"/>
      <c r="C33" s="159" t="e">
        <f ca="1">IF(ISBLANK(B33),D33,B33)</f>
        <v>#NAME?</v>
      </c>
      <c r="D33" s="156" t="e">
        <f ca="1">_xll.qlSpreadedOptionletVolatility(,C31,C32)</f>
        <v>#NAME?</v>
      </c>
      <c r="E33" s="156"/>
      <c r="F33" s="158"/>
      <c r="G33" s="157" t="e">
        <f ca="1">IF(ISBLANK(F33),H33,F33)</f>
        <v>#NAME?</v>
      </c>
      <c r="H33" s="156" t="e">
        <f ca="1">_xll.qlSpreadedOptionletVolatility(,G31,G32)</f>
        <v>#NAME?</v>
      </c>
      <c r="I33" s="156"/>
      <c r="J33" s="109"/>
      <c r="K33" s="109"/>
      <c r="L33" s="103"/>
      <c r="M33" s="103"/>
      <c r="N33" s="103"/>
      <c r="O33" s="103"/>
      <c r="P33" s="103"/>
      <c r="Q33" s="103"/>
      <c r="R33" s="103"/>
      <c r="S33" s="103"/>
      <c r="T33" s="103"/>
    </row>
    <row r="34" spans="1:20" outlineLevel="1" x14ac:dyDescent="0.2">
      <c r="A34" s="155" t="s">
        <v>72</v>
      </c>
      <c r="B34" s="154"/>
      <c r="C34" s="117" t="e">
        <f ca="1">IF(ISBLANK(B34),D34,B34)</f>
        <v>#NAME?</v>
      </c>
      <c r="D34" s="153" t="e">
        <f ca="1">_xll.qlIborCouponPricer(,C33,"IborByBlack")</f>
        <v>#NAME?</v>
      </c>
      <c r="E34" s="153"/>
      <c r="F34" s="154"/>
      <c r="G34" s="147" t="e">
        <f ca="1">IF(ISBLANK(F34),H34,F34)</f>
        <v>#NAME?</v>
      </c>
      <c r="H34" s="153" t="e">
        <f ca="1">_xll.qlIborCouponPricer(,G33,"IborByBlack")</f>
        <v>#NAME?</v>
      </c>
      <c r="I34" s="153"/>
      <c r="J34" s="109"/>
      <c r="K34" s="109"/>
      <c r="L34" s="103"/>
      <c r="M34" s="103"/>
      <c r="N34" s="103"/>
      <c r="O34" s="103"/>
      <c r="P34" s="103"/>
      <c r="Q34" s="103"/>
      <c r="R34" s="103"/>
      <c r="S34" s="103"/>
      <c r="T34" s="103"/>
    </row>
    <row r="35" spans="1:20" outlineLevel="1" x14ac:dyDescent="0.2">
      <c r="A35" s="127" t="s">
        <v>71</v>
      </c>
      <c r="B35" s="108"/>
      <c r="C35" s="120" t="e">
        <f ca="1">_xll.qlLegSetCouponPricers(FirstLegCF,C34)</f>
        <v>#NAME?</v>
      </c>
      <c r="D35" s="152"/>
      <c r="E35" s="149"/>
      <c r="F35" s="151"/>
      <c r="G35" s="150" t="e">
        <f ca="1">_xll.qlLegSetCouponPricers(SecondLegCF,G34)</f>
        <v>#NAME?</v>
      </c>
      <c r="H35" s="149"/>
      <c r="I35" s="149"/>
      <c r="J35" s="109"/>
      <c r="K35" s="109"/>
      <c r="L35" s="103"/>
      <c r="M35" s="103"/>
      <c r="N35" s="103"/>
      <c r="O35" s="103"/>
      <c r="P35" s="103"/>
      <c r="Q35" s="103"/>
      <c r="R35" s="103"/>
      <c r="S35" s="103"/>
      <c r="T35" s="103"/>
    </row>
    <row r="36" spans="1:20" x14ac:dyDescent="0.2">
      <c r="A36" s="103"/>
      <c r="B36" s="103"/>
      <c r="C36" s="103"/>
      <c r="D36" s="103"/>
      <c r="E36" s="103"/>
      <c r="F36" s="103"/>
      <c r="G36" s="103"/>
      <c r="H36" s="103"/>
      <c r="I36" s="103"/>
      <c r="J36" s="103"/>
      <c r="K36" s="103"/>
      <c r="L36" s="103"/>
      <c r="M36" s="103"/>
      <c r="N36" s="103"/>
      <c r="O36" s="103"/>
      <c r="P36" s="103"/>
      <c r="Q36" s="103"/>
      <c r="R36" s="103"/>
      <c r="S36" s="103"/>
      <c r="T36" s="103"/>
    </row>
    <row r="37" spans="1:20" x14ac:dyDescent="0.2">
      <c r="A37" s="127" t="s">
        <v>70</v>
      </c>
      <c r="B37" s="148" t="s">
        <v>169</v>
      </c>
      <c r="C37" s="147" t="str">
        <f>IF(ISBLANK(B37),D37, IF(ISNUMBER(B37),_xll.qlFlatForward(,0,"NullCalendar",B37,,"continuous","annual"),B37))</f>
        <v>GBPSTD</v>
      </c>
      <c r="D37" s="146" t="s">
        <v>69</v>
      </c>
      <c r="E37" s="128"/>
      <c r="F37" s="128"/>
      <c r="G37" s="128"/>
      <c r="H37" s="128"/>
      <c r="I37" s="128"/>
      <c r="J37" s="109"/>
      <c r="K37" s="109"/>
      <c r="L37" s="103"/>
      <c r="M37" s="103"/>
      <c r="N37" s="103"/>
      <c r="O37" s="103"/>
      <c r="P37" s="103"/>
      <c r="Q37" s="103"/>
      <c r="R37" s="103"/>
      <c r="S37" s="103"/>
      <c r="T37" s="103"/>
    </row>
    <row r="38" spans="1:20" x14ac:dyDescent="0.2">
      <c r="A38" s="128"/>
      <c r="B38" s="128"/>
      <c r="C38" s="128"/>
      <c r="D38" s="128"/>
      <c r="E38" s="128"/>
      <c r="F38" s="128"/>
      <c r="G38" s="128"/>
      <c r="H38" s="128"/>
      <c r="I38" s="128"/>
      <c r="J38" s="109"/>
      <c r="K38" s="109"/>
      <c r="L38" s="103"/>
      <c r="M38" s="103"/>
      <c r="N38" s="103"/>
      <c r="O38" s="103"/>
      <c r="P38" s="103"/>
      <c r="Q38" s="103"/>
      <c r="R38" s="103"/>
      <c r="S38" s="103"/>
      <c r="T38" s="103"/>
    </row>
    <row r="39" spans="1:20" outlineLevel="1" x14ac:dyDescent="0.2">
      <c r="A39" s="145" t="s">
        <v>68</v>
      </c>
      <c r="B39" s="144"/>
      <c r="C39" s="143" t="b">
        <f>IF(ISBLANK(B39),D39,B39)</f>
        <v>1</v>
      </c>
      <c r="D39" s="142" t="b">
        <v>1</v>
      </c>
      <c r="E39" s="128"/>
      <c r="F39" s="128"/>
      <c r="G39" s="128"/>
      <c r="H39" s="128"/>
      <c r="I39" s="128"/>
      <c r="J39" s="109"/>
      <c r="K39" s="109"/>
      <c r="L39" s="103"/>
      <c r="M39" s="103"/>
      <c r="N39" s="103"/>
      <c r="O39" s="103"/>
      <c r="P39" s="103"/>
      <c r="Q39" s="103"/>
      <c r="R39" s="103"/>
      <c r="S39" s="103"/>
      <c r="T39" s="103"/>
    </row>
    <row r="40" spans="1:20" outlineLevel="1" x14ac:dyDescent="0.2">
      <c r="A40" s="141" t="s">
        <v>67</v>
      </c>
      <c r="B40" s="140"/>
      <c r="C40" s="139">
        <f>IF(ISBLANK(B40),D40,B40)</f>
        <v>42180</v>
      </c>
      <c r="D40" s="138">
        <v>42180</v>
      </c>
      <c r="E40" s="128"/>
      <c r="F40" s="128"/>
      <c r="G40" s="128"/>
      <c r="H40" s="128"/>
      <c r="I40" s="128"/>
      <c r="J40" s="109"/>
      <c r="K40" s="109"/>
      <c r="L40" s="103"/>
      <c r="M40" s="103"/>
      <c r="N40" s="103"/>
      <c r="O40" s="103"/>
      <c r="P40" s="103"/>
      <c r="Q40" s="103"/>
      <c r="R40" s="103"/>
      <c r="S40" s="103"/>
      <c r="T40" s="103"/>
    </row>
    <row r="41" spans="1:20" outlineLevel="1" x14ac:dyDescent="0.2">
      <c r="A41" s="141" t="s">
        <v>66</v>
      </c>
      <c r="B41" s="140"/>
      <c r="C41" s="139" t="e">
        <f ca="1">IF(ISBLANK(B41),D41,B41)</f>
        <v>#NAME?</v>
      </c>
      <c r="D41" s="138" t="e">
        <f ca="1">E4</f>
        <v>#NAME?</v>
      </c>
      <c r="E41" s="128"/>
      <c r="F41" s="128"/>
      <c r="G41" s="128"/>
      <c r="H41" s="128"/>
      <c r="I41" s="128"/>
      <c r="J41" s="109"/>
      <c r="K41" s="109"/>
      <c r="L41" s="103"/>
      <c r="M41" s="103"/>
      <c r="N41" s="103"/>
      <c r="O41" s="103"/>
      <c r="P41" s="103"/>
      <c r="Q41" s="103"/>
      <c r="R41" s="103"/>
      <c r="S41" s="103"/>
      <c r="T41" s="103"/>
    </row>
    <row r="42" spans="1:20" outlineLevel="1" x14ac:dyDescent="0.2">
      <c r="A42" s="137" t="s">
        <v>65</v>
      </c>
      <c r="B42" s="136"/>
      <c r="C42" s="135" t="e">
        <f ca="1">IF(ISBLANK(B42),D42,B42)</f>
        <v>#NAME?</v>
      </c>
      <c r="D42" s="134" t="e">
        <f ca="1">_xll.qlDiscountingSwapEngine(,DiscountCurve,IncludeSettlementDate,SettlementDate,NPVDate,,Trigger)</f>
        <v>#NAME?</v>
      </c>
      <c r="E42" s="128"/>
      <c r="F42" s="128"/>
      <c r="G42" s="128"/>
      <c r="H42" s="128"/>
      <c r="I42" s="128"/>
      <c r="J42" s="109"/>
      <c r="K42" s="109"/>
      <c r="L42" s="103"/>
      <c r="M42" s="103"/>
      <c r="N42" s="103"/>
      <c r="O42" s="103"/>
      <c r="P42" s="103"/>
      <c r="Q42" s="103"/>
      <c r="R42" s="103"/>
      <c r="S42" s="103"/>
      <c r="T42" s="103"/>
    </row>
    <row r="43" spans="1:20" outlineLevel="1" x14ac:dyDescent="0.2">
      <c r="A43" s="133" t="s">
        <v>64</v>
      </c>
      <c r="B43" s="111"/>
      <c r="C43" s="121" t="e">
        <f ca="1">_xll.qlInstrumentSetPricingEngine(SwapID,C42)</f>
        <v>#NAME?</v>
      </c>
      <c r="D43" s="128"/>
      <c r="E43" s="128"/>
      <c r="F43" s="128"/>
      <c r="G43" s="128"/>
      <c r="H43" s="128"/>
      <c r="I43" s="128"/>
      <c r="J43" s="109"/>
      <c r="K43" s="109"/>
      <c r="L43" s="103"/>
      <c r="M43" s="103"/>
      <c r="N43" s="103"/>
      <c r="O43" s="103"/>
      <c r="P43" s="103"/>
      <c r="Q43" s="103"/>
      <c r="R43" s="103"/>
      <c r="S43" s="103"/>
      <c r="T43" s="103"/>
    </row>
    <row r="44" spans="1:20" outlineLevel="1" x14ac:dyDescent="0.2">
      <c r="A44" s="122"/>
      <c r="B44" s="129"/>
      <c r="C44" s="122"/>
      <c r="D44" s="122"/>
      <c r="E44" s="128"/>
      <c r="F44" s="128"/>
      <c r="G44" s="128"/>
      <c r="H44" s="128"/>
      <c r="I44" s="128"/>
      <c r="J44" s="109"/>
      <c r="K44" s="109"/>
      <c r="L44" s="103"/>
      <c r="M44" s="103"/>
      <c r="N44" s="103"/>
      <c r="O44" s="103"/>
      <c r="P44" s="103"/>
      <c r="Q44" s="103"/>
      <c r="R44" s="103"/>
      <c r="S44" s="103"/>
      <c r="T44" s="103"/>
    </row>
    <row r="45" spans="1:20" x14ac:dyDescent="0.2">
      <c r="A45" s="127" t="s">
        <v>3</v>
      </c>
      <c r="B45" s="132"/>
      <c r="C45" s="131" t="e">
        <f ca="1">_xll.ohTrigger(Trigger,C43,ISERROR(C35),ISERROR(G35))</f>
        <v>#NAME?</v>
      </c>
      <c r="D45" s="130"/>
      <c r="E45" s="130"/>
      <c r="F45" s="100"/>
      <c r="G45" s="124"/>
      <c r="H45" s="109"/>
      <c r="I45" s="109"/>
      <c r="J45" s="109"/>
      <c r="K45" s="109"/>
      <c r="L45" s="103"/>
      <c r="M45" s="103"/>
      <c r="N45" s="103"/>
      <c r="O45" s="103"/>
      <c r="P45" s="103"/>
      <c r="Q45" s="103"/>
      <c r="R45" s="103"/>
      <c r="S45" s="103"/>
      <c r="T45" s="103"/>
    </row>
    <row r="46" spans="1:20" x14ac:dyDescent="0.2">
      <c r="A46" s="122"/>
      <c r="B46" s="129"/>
      <c r="C46" s="122"/>
      <c r="D46" s="122"/>
      <c r="E46" s="128"/>
      <c r="F46" s="128"/>
      <c r="G46" s="124"/>
      <c r="H46" s="128"/>
      <c r="I46" s="128"/>
      <c r="J46" s="109"/>
      <c r="K46" s="109"/>
      <c r="L46" s="124"/>
      <c r="M46" s="123"/>
      <c r="N46" s="103"/>
      <c r="O46" s="103"/>
      <c r="P46" s="103"/>
      <c r="Q46" s="103"/>
      <c r="R46" s="103"/>
      <c r="S46" s="103"/>
      <c r="T46" s="103"/>
    </row>
    <row r="47" spans="1:20" x14ac:dyDescent="0.2">
      <c r="A47" s="127" t="s">
        <v>63</v>
      </c>
      <c r="B47" s="126"/>
      <c r="C47" s="125" t="e">
        <f ca="1">_xll.qlInstrumentNPV(SwapID,C45)</f>
        <v>#NAME?</v>
      </c>
      <c r="D47" s="122"/>
      <c r="E47" s="122"/>
      <c r="F47" s="122"/>
      <c r="G47" s="124"/>
      <c r="H47" s="109"/>
      <c r="I47" s="109"/>
      <c r="J47" s="109"/>
      <c r="K47" s="109"/>
      <c r="L47" s="124"/>
      <c r="M47" s="123"/>
      <c r="N47" s="103"/>
      <c r="O47" s="103"/>
      <c r="P47" s="103"/>
      <c r="Q47" s="103"/>
      <c r="R47" s="103"/>
      <c r="S47" s="103"/>
      <c r="T47" s="103"/>
    </row>
    <row r="48" spans="1:20" x14ac:dyDescent="0.2">
      <c r="A48" s="122"/>
      <c r="B48" s="122"/>
      <c r="C48" s="122"/>
      <c r="D48" s="122"/>
      <c r="E48" s="122"/>
      <c r="F48" s="122"/>
      <c r="G48" s="122"/>
      <c r="H48" s="109"/>
      <c r="I48" s="109"/>
      <c r="J48" s="109"/>
      <c r="K48" s="109"/>
      <c r="L48" s="103"/>
      <c r="M48" s="103"/>
      <c r="N48" s="103"/>
      <c r="O48" s="103"/>
      <c r="P48" s="103"/>
      <c r="Q48" s="103"/>
      <c r="R48" s="103"/>
      <c r="S48" s="103"/>
      <c r="T48" s="103"/>
    </row>
    <row r="49" spans="1:20" x14ac:dyDescent="0.2">
      <c r="A49" s="113" t="s">
        <v>62</v>
      </c>
      <c r="B49" s="111"/>
      <c r="C49" s="121" t="e">
        <f ca="1">C$25-NPV/C$51/10000</f>
        <v>#NAME?</v>
      </c>
      <c r="D49" s="112"/>
      <c r="E49" s="112"/>
      <c r="F49" s="111"/>
      <c r="G49" s="121" t="e">
        <f ca="1">G$25-NPV/G$51/10000</f>
        <v>#NAME?</v>
      </c>
      <c r="H49" s="109"/>
      <c r="I49" s="109"/>
      <c r="J49" s="109"/>
      <c r="K49" s="109"/>
      <c r="L49" s="108"/>
      <c r="M49" s="120"/>
      <c r="N49" s="103"/>
      <c r="O49" s="103"/>
      <c r="P49" s="103"/>
      <c r="Q49" s="103"/>
      <c r="R49" s="103"/>
      <c r="S49" s="103"/>
      <c r="T49" s="103"/>
    </row>
    <row r="50" spans="1:20" x14ac:dyDescent="0.2">
      <c r="A50" s="119" t="s">
        <v>61</v>
      </c>
      <c r="B50" s="111"/>
      <c r="C50" s="116" t="e">
        <f ca="1">_xll.qlSwapLegNPV(SwapID,0,$C$45)</f>
        <v>#NAME?</v>
      </c>
      <c r="D50" s="118"/>
      <c r="E50" s="118"/>
      <c r="F50" s="117"/>
      <c r="G50" s="116" t="e">
        <f ca="1">_xll.qlSwapLegNPV(SwapID,1,$C$45)</f>
        <v>#NAME?</v>
      </c>
      <c r="H50" s="109"/>
      <c r="I50" s="109"/>
      <c r="J50" s="109"/>
      <c r="K50" s="109"/>
      <c r="L50" s="115"/>
      <c r="M50" s="114" t="e">
        <f ca="1">_xll.qlSwapLegNPV(SwapID,2,$C$45)</f>
        <v>#NAME?</v>
      </c>
      <c r="N50" s="103"/>
      <c r="O50" s="103"/>
      <c r="P50" s="103"/>
      <c r="Q50" s="103"/>
      <c r="R50" s="103"/>
      <c r="S50" s="103"/>
      <c r="T50" s="103"/>
    </row>
    <row r="51" spans="1:20" x14ac:dyDescent="0.2">
      <c r="A51" s="113" t="s">
        <v>60</v>
      </c>
      <c r="B51" s="111"/>
      <c r="C51" s="110" t="e">
        <f ca="1">_xll.qlSwapLegBPS(SwapID,0,C45)</f>
        <v>#NAME?</v>
      </c>
      <c r="D51" s="112"/>
      <c r="E51" s="112"/>
      <c r="F51" s="111"/>
      <c r="G51" s="110" t="e">
        <f ca="1">_xll.qlSwapLegBPS(SwapID,1,C45)</f>
        <v>#NAME?</v>
      </c>
      <c r="H51" s="109"/>
      <c r="I51" s="109"/>
      <c r="J51" s="109"/>
      <c r="K51" s="109"/>
      <c r="L51" s="108"/>
      <c r="M51" s="107" t="e">
        <f ca="1">_xll.qlSwapLegBPS(SwapID,2,C45)</f>
        <v>#NAME?</v>
      </c>
      <c r="N51" s="103"/>
      <c r="O51" s="103"/>
      <c r="P51" s="103"/>
      <c r="Q51" s="103"/>
      <c r="R51" s="103"/>
      <c r="S51" s="103"/>
      <c r="T51" s="103"/>
    </row>
    <row r="52" spans="1:20" x14ac:dyDescent="0.2">
      <c r="A52" s="103"/>
      <c r="B52" s="103"/>
      <c r="C52" s="103"/>
      <c r="D52" s="103"/>
      <c r="E52" s="103"/>
      <c r="F52" s="106"/>
      <c r="G52" s="106"/>
      <c r="H52" s="103"/>
      <c r="I52" s="103"/>
      <c r="J52" s="103"/>
      <c r="K52" s="103"/>
      <c r="L52" s="103"/>
      <c r="M52" s="103"/>
      <c r="N52" s="103"/>
      <c r="O52" s="103"/>
      <c r="P52" s="103"/>
      <c r="Q52" s="103"/>
      <c r="R52" s="103"/>
      <c r="S52" s="103"/>
      <c r="T52" s="103"/>
    </row>
    <row r="53" spans="1:20" x14ac:dyDescent="0.2">
      <c r="A53" s="103"/>
      <c r="B53" s="103"/>
      <c r="C53" s="103"/>
      <c r="D53" s="103"/>
      <c r="E53" s="103"/>
      <c r="F53" s="106"/>
      <c r="G53" s="106"/>
      <c r="H53" s="103"/>
      <c r="I53" s="103"/>
      <c r="J53" s="103"/>
      <c r="K53" s="103"/>
      <c r="L53" s="103"/>
      <c r="M53" s="103"/>
      <c r="N53" s="103"/>
      <c r="O53" s="103"/>
      <c r="P53" s="103"/>
      <c r="Q53" s="103"/>
      <c r="R53" s="103"/>
      <c r="S53" s="103"/>
      <c r="T53" s="103"/>
    </row>
    <row r="54" spans="1:20" x14ac:dyDescent="0.2">
      <c r="A54" s="103"/>
      <c r="B54" s="103"/>
      <c r="C54" s="103"/>
      <c r="D54" s="103"/>
      <c r="E54" s="103"/>
      <c r="F54" s="106"/>
      <c r="G54" s="106"/>
      <c r="H54" s="103"/>
      <c r="I54" s="103"/>
      <c r="J54" s="103"/>
      <c r="K54" s="103"/>
      <c r="L54" s="103"/>
      <c r="M54" s="103"/>
      <c r="N54" s="103"/>
      <c r="O54" s="103"/>
      <c r="P54" s="103"/>
      <c r="Q54" s="103"/>
      <c r="R54" s="103"/>
      <c r="S54" s="103"/>
      <c r="T54" s="103"/>
    </row>
    <row r="55" spans="1:20" x14ac:dyDescent="0.2">
      <c r="A55" s="105"/>
      <c r="B55" s="105"/>
      <c r="C55" s="103"/>
      <c r="D55" s="103"/>
      <c r="E55" s="103"/>
      <c r="F55" s="106"/>
      <c r="G55" s="106"/>
      <c r="H55" s="103"/>
      <c r="I55" s="103"/>
      <c r="J55" s="103"/>
      <c r="K55" s="103"/>
      <c r="L55" s="103"/>
      <c r="M55" s="103"/>
      <c r="N55" s="103"/>
      <c r="O55" s="103"/>
      <c r="P55" s="103"/>
      <c r="Q55" s="103"/>
      <c r="R55" s="103"/>
      <c r="S55" s="103"/>
      <c r="T55" s="103"/>
    </row>
    <row r="56" spans="1:20" x14ac:dyDescent="0.2">
      <c r="A56" s="105"/>
      <c r="B56" s="105"/>
      <c r="C56" s="103"/>
      <c r="D56" s="103"/>
      <c r="E56" s="103"/>
      <c r="F56" s="105"/>
      <c r="G56" s="105"/>
      <c r="H56" s="103"/>
      <c r="I56" s="103"/>
      <c r="J56" s="103"/>
      <c r="K56" s="103"/>
      <c r="L56" s="103"/>
      <c r="M56" s="103"/>
      <c r="N56" s="103"/>
      <c r="O56" s="103"/>
      <c r="P56" s="103"/>
      <c r="Q56" s="103"/>
      <c r="R56" s="103"/>
      <c r="S56" s="103"/>
      <c r="T56" s="103"/>
    </row>
    <row r="57" spans="1:20" x14ac:dyDescent="0.2">
      <c r="A57" s="103"/>
      <c r="B57" s="103"/>
      <c r="C57" s="103"/>
      <c r="D57" s="103"/>
      <c r="E57" s="103"/>
      <c r="F57" s="104"/>
      <c r="G57" s="104"/>
      <c r="H57" s="103"/>
      <c r="I57" s="103"/>
      <c r="J57" s="103"/>
      <c r="K57" s="103"/>
      <c r="L57" s="103"/>
      <c r="M57" s="103"/>
      <c r="N57" s="103"/>
      <c r="O57" s="103"/>
      <c r="P57" s="103"/>
      <c r="Q57" s="103"/>
      <c r="R57" s="103"/>
      <c r="S57" s="103"/>
      <c r="T57" s="103"/>
    </row>
    <row r="58" spans="1:20" x14ac:dyDescent="0.2">
      <c r="A58" s="103"/>
      <c r="B58" s="103"/>
      <c r="C58" s="103"/>
      <c r="D58" s="103"/>
      <c r="E58" s="103"/>
      <c r="F58" s="104"/>
      <c r="G58" s="104"/>
      <c r="H58" s="103"/>
      <c r="I58" s="103"/>
      <c r="J58" s="103"/>
      <c r="K58" s="103"/>
      <c r="L58" s="103"/>
      <c r="M58" s="103"/>
      <c r="N58" s="103"/>
      <c r="O58" s="103"/>
      <c r="P58" s="103"/>
      <c r="Q58" s="103"/>
      <c r="R58" s="103"/>
      <c r="S58" s="103"/>
      <c r="T58" s="103"/>
    </row>
    <row r="59" spans="1:20" x14ac:dyDescent="0.2">
      <c r="A59" s="103"/>
      <c r="B59" s="103"/>
      <c r="C59" s="103"/>
      <c r="D59" s="103"/>
      <c r="E59" s="103"/>
      <c r="F59" s="104"/>
      <c r="G59" s="104"/>
      <c r="H59" s="103"/>
      <c r="I59" s="103"/>
      <c r="J59" s="103"/>
      <c r="K59" s="103"/>
      <c r="L59" s="103"/>
      <c r="M59" s="103"/>
      <c r="N59" s="103"/>
      <c r="O59" s="103"/>
      <c r="P59" s="103"/>
      <c r="Q59" s="103"/>
      <c r="R59" s="103"/>
      <c r="S59" s="103"/>
      <c r="T59" s="103"/>
    </row>
    <row r="60" spans="1:20" x14ac:dyDescent="0.2">
      <c r="A60" s="103"/>
      <c r="B60" s="103"/>
      <c r="C60" s="103"/>
      <c r="D60" s="103"/>
      <c r="E60" s="103"/>
      <c r="F60" s="104"/>
      <c r="G60" s="104"/>
      <c r="H60" s="103"/>
      <c r="I60" s="103"/>
      <c r="J60" s="103"/>
      <c r="K60" s="103"/>
      <c r="L60" s="103"/>
      <c r="M60" s="103"/>
      <c r="N60" s="103"/>
      <c r="O60" s="103"/>
      <c r="P60" s="103"/>
      <c r="Q60" s="103"/>
      <c r="R60" s="103"/>
      <c r="S60" s="103"/>
      <c r="T60" s="103"/>
    </row>
    <row r="61" spans="1:20" x14ac:dyDescent="0.2">
      <c r="A61" s="103"/>
      <c r="B61" s="103"/>
      <c r="C61" s="103"/>
      <c r="D61" s="103"/>
      <c r="E61" s="103"/>
      <c r="F61" s="104"/>
      <c r="G61" s="104"/>
      <c r="H61" s="103"/>
      <c r="I61" s="103"/>
      <c r="J61" s="103"/>
      <c r="K61" s="103"/>
      <c r="L61" s="103"/>
      <c r="M61" s="103"/>
      <c r="N61" s="103"/>
      <c r="O61" s="103"/>
      <c r="P61" s="103"/>
      <c r="Q61" s="103"/>
      <c r="R61" s="103"/>
      <c r="S61" s="103"/>
      <c r="T61" s="103"/>
    </row>
    <row r="62" spans="1:20" x14ac:dyDescent="0.2">
      <c r="A62" s="103"/>
      <c r="B62" s="103"/>
      <c r="C62" s="103"/>
      <c r="D62" s="103"/>
      <c r="E62" s="103"/>
      <c r="F62" s="104"/>
      <c r="G62" s="104"/>
      <c r="H62" s="103"/>
      <c r="I62" s="103"/>
      <c r="J62" s="103"/>
      <c r="K62" s="103"/>
      <c r="L62" s="103"/>
      <c r="M62" s="103"/>
      <c r="N62" s="103"/>
      <c r="O62" s="103"/>
      <c r="P62" s="103"/>
      <c r="Q62" s="103"/>
      <c r="R62" s="103"/>
      <c r="S62" s="103"/>
      <c r="T62" s="103"/>
    </row>
    <row r="63" spans="1:20" x14ac:dyDescent="0.2">
      <c r="A63" s="103"/>
      <c r="B63" s="103"/>
      <c r="C63" s="103"/>
      <c r="D63" s="103"/>
      <c r="E63" s="103"/>
      <c r="F63" s="104"/>
      <c r="G63" s="104"/>
      <c r="H63" s="103"/>
      <c r="I63" s="103"/>
      <c r="J63" s="103"/>
      <c r="K63" s="103"/>
      <c r="L63" s="103"/>
      <c r="M63" s="103"/>
      <c r="N63" s="103"/>
      <c r="O63" s="103"/>
      <c r="P63" s="103"/>
      <c r="Q63" s="103"/>
      <c r="R63" s="103"/>
      <c r="S63" s="103"/>
      <c r="T63" s="103"/>
    </row>
    <row r="64" spans="1:20" x14ac:dyDescent="0.2">
      <c r="A64" s="103"/>
      <c r="B64" s="103"/>
      <c r="C64" s="103"/>
      <c r="D64" s="103"/>
      <c r="E64" s="103"/>
      <c r="F64" s="104"/>
      <c r="G64" s="104"/>
      <c r="H64" s="103"/>
      <c r="I64" s="103"/>
      <c r="J64" s="103"/>
      <c r="K64" s="103"/>
      <c r="L64" s="103"/>
      <c r="M64" s="103"/>
      <c r="N64" s="103"/>
      <c r="O64" s="103"/>
      <c r="P64" s="103"/>
      <c r="Q64" s="103"/>
      <c r="R64" s="103"/>
      <c r="S64" s="103"/>
      <c r="T64" s="103"/>
    </row>
    <row r="65" spans="1:20" x14ac:dyDescent="0.2">
      <c r="A65" s="103"/>
      <c r="B65" s="103"/>
      <c r="C65" s="103"/>
      <c r="D65" s="103"/>
      <c r="E65" s="103"/>
      <c r="F65" s="104"/>
      <c r="G65" s="104"/>
      <c r="H65" s="103"/>
      <c r="I65" s="103"/>
      <c r="J65" s="103"/>
      <c r="K65" s="103"/>
      <c r="L65" s="103"/>
      <c r="M65" s="103"/>
      <c r="N65" s="103"/>
      <c r="O65" s="103"/>
      <c r="P65" s="103"/>
      <c r="Q65" s="103"/>
      <c r="R65" s="103"/>
      <c r="S65" s="103"/>
      <c r="T65" s="103"/>
    </row>
    <row r="66" spans="1:20" x14ac:dyDescent="0.2">
      <c r="A66" s="103"/>
      <c r="B66" s="103"/>
      <c r="C66" s="103"/>
      <c r="D66" s="103"/>
      <c r="E66" s="103"/>
      <c r="F66" s="104"/>
      <c r="G66" s="104"/>
      <c r="H66" s="103"/>
      <c r="I66" s="103"/>
      <c r="J66" s="103"/>
      <c r="K66" s="103"/>
      <c r="L66" s="103"/>
      <c r="M66" s="103"/>
      <c r="N66" s="103"/>
      <c r="O66" s="103"/>
      <c r="P66" s="103"/>
      <c r="Q66" s="103"/>
      <c r="R66" s="103"/>
      <c r="S66" s="103"/>
      <c r="T66" s="103"/>
    </row>
    <row r="67" spans="1:20" x14ac:dyDescent="0.2">
      <c r="A67" s="103"/>
      <c r="B67" s="103"/>
      <c r="C67" s="103"/>
      <c r="D67" s="103"/>
      <c r="E67" s="103"/>
      <c r="F67" s="104"/>
      <c r="G67" s="104"/>
      <c r="H67" s="103"/>
      <c r="I67" s="103"/>
      <c r="J67" s="103"/>
      <c r="K67" s="103"/>
      <c r="L67" s="103"/>
      <c r="M67" s="103"/>
      <c r="N67" s="103"/>
      <c r="O67" s="103"/>
      <c r="P67" s="103"/>
      <c r="Q67" s="103"/>
      <c r="R67" s="103"/>
      <c r="S67" s="103"/>
      <c r="T67" s="103"/>
    </row>
    <row r="68" spans="1:20" x14ac:dyDescent="0.2">
      <c r="A68" s="103"/>
      <c r="B68" s="103"/>
      <c r="C68" s="103"/>
      <c r="D68" s="103"/>
      <c r="E68" s="103"/>
      <c r="F68" s="104"/>
      <c r="G68" s="104"/>
      <c r="H68" s="103"/>
      <c r="I68" s="103"/>
      <c r="J68" s="103"/>
      <c r="K68" s="103"/>
      <c r="L68" s="103"/>
      <c r="M68" s="103"/>
      <c r="N68" s="103"/>
      <c r="O68" s="103"/>
      <c r="P68" s="103"/>
      <c r="Q68" s="103"/>
      <c r="R68" s="103"/>
      <c r="S68" s="103"/>
      <c r="T68" s="103"/>
    </row>
    <row r="69" spans="1:20" x14ac:dyDescent="0.2">
      <c r="A69" s="103"/>
      <c r="B69" s="103"/>
      <c r="C69" s="103"/>
      <c r="D69" s="103"/>
      <c r="E69" s="103"/>
      <c r="F69" s="104"/>
      <c r="G69" s="104"/>
      <c r="H69" s="103"/>
      <c r="I69" s="103"/>
      <c r="J69" s="103"/>
      <c r="K69" s="103"/>
      <c r="L69" s="103"/>
      <c r="M69" s="103"/>
      <c r="N69" s="103"/>
      <c r="O69" s="103"/>
      <c r="P69" s="103"/>
      <c r="Q69" s="103"/>
      <c r="R69" s="103"/>
      <c r="S69" s="103"/>
      <c r="T69" s="103"/>
    </row>
    <row r="70" spans="1:20" x14ac:dyDescent="0.2">
      <c r="A70" s="103"/>
      <c r="B70" s="103"/>
      <c r="C70" s="103"/>
      <c r="D70" s="103"/>
      <c r="E70" s="103"/>
      <c r="F70" s="104"/>
      <c r="G70" s="104"/>
      <c r="H70" s="103"/>
      <c r="I70" s="103"/>
      <c r="J70" s="103"/>
      <c r="K70" s="103"/>
      <c r="L70" s="103"/>
      <c r="M70" s="103"/>
      <c r="N70" s="103"/>
      <c r="O70" s="103"/>
      <c r="P70" s="103"/>
      <c r="Q70" s="103"/>
      <c r="R70" s="103"/>
      <c r="S70" s="103"/>
      <c r="T70" s="103"/>
    </row>
    <row r="71" spans="1:20" x14ac:dyDescent="0.2">
      <c r="A71" s="103"/>
      <c r="B71" s="103"/>
      <c r="C71" s="103"/>
      <c r="D71" s="103"/>
      <c r="E71" s="103"/>
      <c r="F71" s="104"/>
      <c r="G71" s="104"/>
      <c r="H71" s="103"/>
      <c r="I71" s="103"/>
      <c r="J71" s="103"/>
      <c r="K71" s="103"/>
      <c r="L71" s="103"/>
      <c r="M71" s="103"/>
      <c r="N71" s="103"/>
      <c r="O71" s="103"/>
      <c r="P71" s="103"/>
      <c r="Q71" s="103"/>
      <c r="R71" s="103"/>
      <c r="S71" s="103"/>
      <c r="T71" s="103"/>
    </row>
    <row r="72" spans="1:20" x14ac:dyDescent="0.2">
      <c r="A72" s="103"/>
      <c r="B72" s="103"/>
      <c r="C72" s="103"/>
      <c r="D72" s="103"/>
      <c r="E72" s="103"/>
      <c r="F72" s="104"/>
      <c r="G72" s="104"/>
      <c r="H72" s="103"/>
      <c r="I72" s="103"/>
      <c r="J72" s="103"/>
      <c r="K72" s="103"/>
      <c r="L72" s="103"/>
      <c r="M72" s="103"/>
      <c r="N72" s="103"/>
      <c r="O72" s="103"/>
      <c r="P72" s="103"/>
      <c r="Q72" s="103"/>
      <c r="R72" s="103"/>
      <c r="S72" s="103"/>
      <c r="T72" s="103"/>
    </row>
    <row r="73" spans="1:20" x14ac:dyDescent="0.2">
      <c r="A73" s="103"/>
      <c r="B73" s="103"/>
      <c r="C73" s="103"/>
      <c r="D73" s="103"/>
      <c r="E73" s="103"/>
      <c r="F73" s="104"/>
      <c r="G73" s="104"/>
      <c r="H73" s="103"/>
      <c r="I73" s="103"/>
      <c r="J73" s="103"/>
      <c r="K73" s="103"/>
      <c r="L73" s="103"/>
      <c r="M73" s="103"/>
      <c r="N73" s="103"/>
      <c r="O73" s="103"/>
      <c r="P73" s="103"/>
      <c r="Q73" s="103"/>
      <c r="R73" s="103"/>
      <c r="S73" s="103"/>
      <c r="T73" s="103"/>
    </row>
    <row r="74" spans="1:20" x14ac:dyDescent="0.2">
      <c r="A74" s="103"/>
      <c r="B74" s="103"/>
      <c r="C74" s="103"/>
      <c r="D74" s="103"/>
      <c r="E74" s="103"/>
      <c r="F74" s="104"/>
      <c r="G74" s="104"/>
      <c r="H74" s="103"/>
      <c r="I74" s="103"/>
      <c r="J74" s="103"/>
      <c r="K74" s="103"/>
      <c r="L74" s="103"/>
      <c r="M74" s="103"/>
      <c r="N74" s="103"/>
      <c r="O74" s="103"/>
      <c r="P74" s="103"/>
      <c r="Q74" s="103"/>
      <c r="R74" s="103"/>
      <c r="S74" s="103"/>
      <c r="T74" s="103"/>
    </row>
    <row r="75" spans="1:20" x14ac:dyDescent="0.2">
      <c r="A75" s="103"/>
      <c r="B75" s="103"/>
      <c r="C75" s="103"/>
      <c r="D75" s="103"/>
      <c r="E75" s="103"/>
      <c r="F75" s="104"/>
      <c r="G75" s="104"/>
      <c r="H75" s="103"/>
      <c r="I75" s="103"/>
      <c r="J75" s="103"/>
      <c r="K75" s="103"/>
      <c r="L75" s="103"/>
      <c r="M75" s="103"/>
      <c r="N75" s="103"/>
      <c r="O75" s="103"/>
      <c r="P75" s="103"/>
      <c r="Q75" s="103"/>
      <c r="R75" s="103"/>
      <c r="S75" s="103"/>
      <c r="T75" s="103"/>
    </row>
    <row r="76" spans="1:20" x14ac:dyDescent="0.2">
      <c r="A76" s="103"/>
      <c r="B76" s="103"/>
      <c r="C76" s="103"/>
      <c r="D76" s="103"/>
      <c r="E76" s="103"/>
      <c r="F76" s="104"/>
      <c r="G76" s="104"/>
      <c r="H76" s="103"/>
      <c r="I76" s="103"/>
      <c r="J76" s="103"/>
      <c r="K76" s="103"/>
      <c r="L76" s="103"/>
      <c r="M76" s="103"/>
      <c r="N76" s="103"/>
      <c r="O76" s="103"/>
      <c r="P76" s="103"/>
      <c r="Q76" s="103"/>
      <c r="R76" s="103"/>
      <c r="S76" s="103"/>
      <c r="T76" s="103"/>
    </row>
    <row r="77" spans="1:20" x14ac:dyDescent="0.2">
      <c r="A77" s="103"/>
      <c r="B77" s="103"/>
      <c r="C77" s="103"/>
      <c r="D77" s="103"/>
      <c r="E77" s="103"/>
      <c r="F77" s="104"/>
      <c r="G77" s="104"/>
      <c r="H77" s="103"/>
      <c r="I77" s="103"/>
      <c r="J77" s="103"/>
      <c r="K77" s="103"/>
      <c r="L77" s="103"/>
      <c r="M77" s="103"/>
      <c r="N77" s="103"/>
      <c r="O77" s="103"/>
      <c r="P77" s="103"/>
      <c r="Q77" s="103"/>
      <c r="R77" s="103"/>
      <c r="S77" s="103"/>
      <c r="T77" s="103"/>
    </row>
    <row r="78" spans="1:20" x14ac:dyDescent="0.2">
      <c r="A78" s="103"/>
      <c r="B78" s="103"/>
      <c r="C78" s="103"/>
      <c r="D78" s="103"/>
      <c r="E78" s="103"/>
      <c r="F78" s="104"/>
      <c r="G78" s="104"/>
      <c r="H78" s="103"/>
      <c r="I78" s="103"/>
      <c r="J78" s="103"/>
      <c r="K78" s="103"/>
      <c r="L78" s="103"/>
      <c r="M78" s="103"/>
      <c r="N78" s="103"/>
      <c r="O78" s="103"/>
      <c r="P78" s="103"/>
      <c r="Q78" s="103"/>
      <c r="R78" s="103"/>
      <c r="S78" s="103"/>
      <c r="T78" s="103"/>
    </row>
    <row r="79" spans="1:20" x14ac:dyDescent="0.2">
      <c r="A79" s="103"/>
      <c r="B79" s="103"/>
      <c r="C79" s="103"/>
      <c r="D79" s="103"/>
      <c r="E79" s="103"/>
      <c r="F79" s="104"/>
      <c r="G79" s="104"/>
      <c r="H79" s="103"/>
      <c r="I79" s="103"/>
      <c r="J79" s="103"/>
      <c r="K79" s="103"/>
      <c r="L79" s="103"/>
      <c r="M79" s="103"/>
      <c r="N79" s="103"/>
      <c r="O79" s="103"/>
      <c r="P79" s="103"/>
      <c r="Q79" s="103"/>
      <c r="R79" s="103"/>
      <c r="S79" s="103"/>
      <c r="T79" s="103"/>
    </row>
    <row r="80" spans="1:20" x14ac:dyDescent="0.2">
      <c r="A80" s="103"/>
      <c r="B80" s="103"/>
      <c r="C80" s="103"/>
      <c r="D80" s="103"/>
      <c r="E80" s="103"/>
      <c r="F80" s="104"/>
      <c r="G80" s="104"/>
      <c r="H80" s="103"/>
      <c r="I80" s="103"/>
      <c r="J80" s="103"/>
      <c r="K80" s="103"/>
      <c r="L80" s="103"/>
      <c r="M80" s="103"/>
      <c r="N80" s="103"/>
      <c r="O80" s="103"/>
      <c r="P80" s="103"/>
      <c r="Q80" s="103"/>
      <c r="R80" s="103"/>
      <c r="S80" s="103"/>
      <c r="T80" s="103"/>
    </row>
    <row r="81" spans="1:20" x14ac:dyDescent="0.2">
      <c r="A81" s="103"/>
      <c r="B81" s="103"/>
      <c r="C81" s="103"/>
      <c r="D81" s="103"/>
      <c r="E81" s="103"/>
      <c r="F81" s="104"/>
      <c r="G81" s="104"/>
      <c r="H81" s="103"/>
      <c r="I81" s="103"/>
      <c r="J81" s="103"/>
      <c r="K81" s="103"/>
      <c r="L81" s="103"/>
      <c r="M81" s="103"/>
      <c r="N81" s="103"/>
      <c r="O81" s="103"/>
      <c r="P81" s="103"/>
      <c r="Q81" s="103"/>
      <c r="R81" s="103"/>
      <c r="S81" s="103"/>
      <c r="T81" s="103"/>
    </row>
    <row r="82" spans="1:20" x14ac:dyDescent="0.2">
      <c r="A82" s="103"/>
      <c r="B82" s="103"/>
      <c r="C82" s="103"/>
      <c r="D82" s="103"/>
      <c r="E82" s="103"/>
      <c r="F82" s="104"/>
      <c r="G82" s="104"/>
      <c r="H82" s="103"/>
      <c r="I82" s="103"/>
      <c r="J82" s="103"/>
      <c r="K82" s="103"/>
      <c r="L82" s="103"/>
      <c r="M82" s="103"/>
      <c r="N82" s="103"/>
      <c r="O82" s="103"/>
      <c r="P82" s="103"/>
      <c r="Q82" s="103"/>
      <c r="R82" s="103"/>
      <c r="S82" s="103"/>
      <c r="T82" s="103"/>
    </row>
    <row r="83" spans="1:20" x14ac:dyDescent="0.2">
      <c r="A83" s="103"/>
      <c r="B83" s="103"/>
      <c r="C83" s="103"/>
      <c r="D83" s="103"/>
      <c r="E83" s="103"/>
      <c r="F83" s="104"/>
      <c r="G83" s="104"/>
      <c r="H83" s="103"/>
      <c r="I83" s="103"/>
      <c r="J83" s="103"/>
      <c r="K83" s="103"/>
      <c r="L83" s="103"/>
      <c r="M83" s="103"/>
      <c r="N83" s="103"/>
      <c r="O83" s="103"/>
      <c r="P83" s="103"/>
      <c r="Q83" s="103"/>
      <c r="R83" s="103"/>
      <c r="S83" s="103"/>
      <c r="T83" s="103"/>
    </row>
    <row r="84" spans="1:20" x14ac:dyDescent="0.2">
      <c r="L84" s="103"/>
      <c r="M84" s="103"/>
      <c r="N84" s="103"/>
      <c r="O84" s="103"/>
    </row>
    <row r="85" spans="1:20" x14ac:dyDescent="0.2">
      <c r="L85" s="103"/>
      <c r="M85" s="103"/>
      <c r="N85" s="103"/>
      <c r="O85" s="103"/>
    </row>
    <row r="86" spans="1:20" x14ac:dyDescent="0.2">
      <c r="L86" s="103"/>
      <c r="M86" s="103"/>
      <c r="N86" s="103"/>
      <c r="O86" s="103"/>
    </row>
    <row r="87" spans="1:20" x14ac:dyDescent="0.2">
      <c r="L87" s="103"/>
      <c r="M87" s="103"/>
      <c r="N87" s="103"/>
      <c r="O87" s="103"/>
    </row>
  </sheetData>
  <mergeCells count="3">
    <mergeCell ref="B2:C2"/>
    <mergeCell ref="F2:G2"/>
    <mergeCell ref="L2:M2"/>
  </mergeCells>
  <conditionalFormatting sqref="C9 G9">
    <cfRule type="cellIs" dxfId="0" priority="1" stopIfTrue="1" operator="equal">
      <formula>"Please Insert Frequency in C8"</formula>
    </cfRule>
  </conditionalFormatting>
  <dataValidations count="8">
    <dataValidation type="list" allowBlank="1" showInputMessage="1" showErrorMessage="1" sqref="S22:T24 S17:T18">
      <formula1>"Following,Modified Following,Preceding,Modified Preceding,Month End Reference,Unadjusted Month End,Unadjusted"</formula1>
    </dataValidation>
    <dataValidation type="list" allowBlank="1" showInputMessage="1" showErrorMessage="1" sqref="B3 F3">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B16 F10:F11 B10:B11 F16">
      <formula1>"Following,Modified Following,Preceding,Modified Preceding,Unadjusted"</formula1>
    </dataValidation>
    <dataValidation type="list" allowBlank="1" showInputMessage="1" showErrorMessage="1" sqref="B21 F21">
      <formula1>"Actual/Actual (ISDA),Actual/360,30/360 (Bond Basis),30E/360 (Eurobond Basis),Actual/365 (Fixed),Actual/Actual (ISMA),Actual/Actual (AFB),'1/1,30/360 (Italian),Simple"</formula1>
    </dataValidation>
    <dataValidation type="list" allowBlank="1" showInputMessage="1" showErrorMessage="1" sqref="B12 I12 E12:F12">
      <formula1>"Backward,Forward,Zero,ThirdWednesday"</formula1>
    </dataValidation>
    <dataValidation type="list" allowBlank="1" showInputMessage="1" showErrorMessage="1" sqref="B18 I18 E18:F18">
      <formula1>"None,Custom,Step,French"</formula1>
    </dataValidation>
    <dataValidation type="list" allowBlank="1" showInputMessage="1" showErrorMessage="1" sqref="B1">
      <formula1>"EUR,USD,GBP,JPY,CHF"</formula1>
    </dataValidation>
    <dataValidation type="list" allowBlank="1" showInputMessage="1" showErrorMessage="1" sqref="B24 F24">
      <formula1>"Euribor3M,Euribor6M,Euribor1M,Euribor1Y"</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23"/>
  <sheetViews>
    <sheetView workbookViewId="0"/>
  </sheetViews>
  <sheetFormatPr defaultRowHeight="11.25" x14ac:dyDescent="0.2"/>
  <cols>
    <col min="1" max="1" width="3.5703125" style="74" bestFit="1" customWidth="1"/>
    <col min="2" max="2" width="14.140625" style="74" bestFit="1" customWidth="1"/>
    <col min="3" max="4" width="10" style="74" bestFit="1" customWidth="1"/>
    <col min="5" max="5" width="10" style="74" customWidth="1"/>
    <col min="6" max="8" width="10" style="74" bestFit="1" customWidth="1"/>
    <col min="9" max="9" width="12.140625" style="74" bestFit="1" customWidth="1"/>
    <col min="10" max="16384" width="9.140625" style="74"/>
  </cols>
  <sheetData>
    <row r="1" spans="1:9" x14ac:dyDescent="0.2">
      <c r="B1" s="98" t="e">
        <f ca="1">Pricing_IRS!$C$14</f>
        <v>#NAME?</v>
      </c>
      <c r="C1" s="97" t="str">
        <f>UPPER(Pricing_IRS!$C$18)</f>
        <v>NONE</v>
      </c>
      <c r="D1" s="97">
        <f>Pricing_IRS!$C$17</f>
        <v>1000000</v>
      </c>
      <c r="F1" s="96">
        <v>20</v>
      </c>
      <c r="G1" s="95">
        <f>FirstNominal/Payments</f>
        <v>50000</v>
      </c>
      <c r="H1" s="99">
        <f>Pricing_IRS!$C$25</f>
        <v>0</v>
      </c>
      <c r="I1" s="93" t="e">
        <f ca="1">SUM(_xll.ohPack(I4:I123))</f>
        <v>#NAME?</v>
      </c>
    </row>
    <row r="3" spans="1:9" x14ac:dyDescent="0.2">
      <c r="B3" s="90" t="s">
        <v>59</v>
      </c>
      <c r="C3" s="92" t="s">
        <v>23</v>
      </c>
      <c r="D3" s="91" t="s">
        <v>58</v>
      </c>
      <c r="E3" s="91" t="s">
        <v>57</v>
      </c>
      <c r="F3" s="91" t="s">
        <v>56</v>
      </c>
      <c r="G3" s="91" t="s">
        <v>55</v>
      </c>
      <c r="H3" s="90" t="s">
        <v>54</v>
      </c>
      <c r="I3" s="89"/>
    </row>
    <row r="4" spans="1:9" x14ac:dyDescent="0.2">
      <c r="A4" s="74">
        <v>1</v>
      </c>
      <c r="B4" s="84" t="e">
        <f t="array" aca="1" ref="B4:B123" ca="1">_xll.qlScheduleDates(Schedule)</f>
        <v>#NAME?</v>
      </c>
      <c r="C4" s="83" t="e">
        <f t="array" ref="C4:C123" ca="1">IF(Type="MIRROR",E4:E123,IF(Type="CUSTOM",F4:F123,IF(Type="STEP",G4:G123,IF(Type="FRENCH",H4:H123,D4:D123))))</f>
        <v>#N/A</v>
      </c>
      <c r="D4" s="88" t="e">
        <f t="shared" ref="D4:D35" ca="1" si="0">IF(ISNUMBER($B5),FirstNominal,NA())</f>
        <v>#N/A</v>
      </c>
      <c r="E4" s="87" t="e">
        <f t="array" aca="1" ref="E4:E123" ca="1">VLOOKUP(Dates,SecondLegAdmortization_IRS!$B$4:$C$123,2)</f>
        <v>#NAME?</v>
      </c>
      <c r="F4" s="88" t="e">
        <f t="shared" ref="F4:F35" ca="1" si="1">IF(ISNUMBER($B5),FirstNominal,NA())</f>
        <v>#N/A</v>
      </c>
      <c r="G4" s="87">
        <f>FirstNominal</f>
        <v>1000000</v>
      </c>
      <c r="H4" s="86">
        <f>FirstNominal</f>
        <v>1000000</v>
      </c>
      <c r="I4" s="85">
        <f t="shared" ref="I4:I35" si="2">PPMT(Rate,$A4,Payments,FirstNominal)</f>
        <v>-50000</v>
      </c>
    </row>
    <row r="5" spans="1:9" x14ac:dyDescent="0.2">
      <c r="A5" s="74">
        <v>2</v>
      </c>
      <c r="B5" s="84" t="e">
        <f ca="1"/>
        <v>#NAME?</v>
      </c>
      <c r="C5" s="83" t="e">
        <f ca="1"/>
        <v>#N/A</v>
      </c>
      <c r="D5" s="82" t="e">
        <f t="shared" ca="1" si="0"/>
        <v>#N/A</v>
      </c>
      <c r="E5" s="82" t="e">
        <f ca="1"/>
        <v>#NAME?</v>
      </c>
      <c r="F5" s="82" t="e">
        <f t="shared" ca="1" si="1"/>
        <v>#N/A</v>
      </c>
      <c r="G5" s="82">
        <f t="shared" ref="G5:G36" ca="1" si="3">IF(ISNA($B6),NA(),MAX(G4-StepDecrement,0))</f>
        <v>950000</v>
      </c>
      <c r="H5" s="81">
        <f t="shared" ref="H5:H36" ca="1" si="4">IF(ISNA($B6),NA(),H4+I4)</f>
        <v>950000</v>
      </c>
      <c r="I5" s="80">
        <f t="shared" si="2"/>
        <v>-50000</v>
      </c>
    </row>
    <row r="6" spans="1:9" x14ac:dyDescent="0.2">
      <c r="A6" s="74">
        <v>3</v>
      </c>
      <c r="B6" s="84" t="e">
        <f ca="1"/>
        <v>#NAME?</v>
      </c>
      <c r="C6" s="83" t="e">
        <f ca="1"/>
        <v>#N/A</v>
      </c>
      <c r="D6" s="82" t="e">
        <f t="shared" ca="1" si="0"/>
        <v>#N/A</v>
      </c>
      <c r="E6" s="82" t="e">
        <f ca="1"/>
        <v>#NAME?</v>
      </c>
      <c r="F6" s="82" t="e">
        <f t="shared" ca="1" si="1"/>
        <v>#N/A</v>
      </c>
      <c r="G6" s="82">
        <f t="shared" ca="1" si="3"/>
        <v>900000</v>
      </c>
      <c r="H6" s="81">
        <f t="shared" ca="1" si="4"/>
        <v>900000</v>
      </c>
      <c r="I6" s="80">
        <f t="shared" si="2"/>
        <v>-50000</v>
      </c>
    </row>
    <row r="7" spans="1:9" x14ac:dyDescent="0.2">
      <c r="A7" s="74">
        <v>4</v>
      </c>
      <c r="B7" s="84" t="e">
        <f ca="1"/>
        <v>#NAME?</v>
      </c>
      <c r="C7" s="83" t="e">
        <f ca="1"/>
        <v>#N/A</v>
      </c>
      <c r="D7" s="82" t="e">
        <f t="shared" ca="1" si="0"/>
        <v>#N/A</v>
      </c>
      <c r="E7" s="82" t="e">
        <f ca="1"/>
        <v>#NAME?</v>
      </c>
      <c r="F7" s="82" t="e">
        <f t="shared" ca="1" si="1"/>
        <v>#N/A</v>
      </c>
      <c r="G7" s="82">
        <f t="shared" ca="1" si="3"/>
        <v>850000</v>
      </c>
      <c r="H7" s="81">
        <f t="shared" ca="1" si="4"/>
        <v>850000</v>
      </c>
      <c r="I7" s="80">
        <f t="shared" si="2"/>
        <v>-50000</v>
      </c>
    </row>
    <row r="8" spans="1:9" x14ac:dyDescent="0.2">
      <c r="A8" s="74">
        <v>5</v>
      </c>
      <c r="B8" s="84" t="e">
        <f ca="1"/>
        <v>#NAME?</v>
      </c>
      <c r="C8" s="83" t="e">
        <f ca="1"/>
        <v>#N/A</v>
      </c>
      <c r="D8" s="82" t="e">
        <f t="shared" ca="1" si="0"/>
        <v>#N/A</v>
      </c>
      <c r="E8" s="82" t="e">
        <f ca="1"/>
        <v>#NAME?</v>
      </c>
      <c r="F8" s="82" t="e">
        <f t="shared" ca="1" si="1"/>
        <v>#N/A</v>
      </c>
      <c r="G8" s="82">
        <f t="shared" ca="1" si="3"/>
        <v>800000</v>
      </c>
      <c r="H8" s="81">
        <f t="shared" ca="1" si="4"/>
        <v>800000</v>
      </c>
      <c r="I8" s="80">
        <f t="shared" si="2"/>
        <v>-50000</v>
      </c>
    </row>
    <row r="9" spans="1:9" x14ac:dyDescent="0.2">
      <c r="A9" s="74">
        <v>6</v>
      </c>
      <c r="B9" s="84" t="e">
        <f ca="1"/>
        <v>#NAME?</v>
      </c>
      <c r="C9" s="83" t="e">
        <f ca="1"/>
        <v>#N/A</v>
      </c>
      <c r="D9" s="82" t="e">
        <f t="shared" ca="1" si="0"/>
        <v>#N/A</v>
      </c>
      <c r="E9" s="82" t="e">
        <f ca="1"/>
        <v>#NAME?</v>
      </c>
      <c r="F9" s="82" t="e">
        <f t="shared" ca="1" si="1"/>
        <v>#N/A</v>
      </c>
      <c r="G9" s="82">
        <f t="shared" ca="1" si="3"/>
        <v>750000</v>
      </c>
      <c r="H9" s="81">
        <f t="shared" ca="1" si="4"/>
        <v>750000</v>
      </c>
      <c r="I9" s="80">
        <f t="shared" si="2"/>
        <v>-50000</v>
      </c>
    </row>
    <row r="10" spans="1:9" x14ac:dyDescent="0.2">
      <c r="A10" s="74">
        <v>7</v>
      </c>
      <c r="B10" s="84" t="e">
        <f ca="1"/>
        <v>#NAME?</v>
      </c>
      <c r="C10" s="83" t="e">
        <f ca="1"/>
        <v>#N/A</v>
      </c>
      <c r="D10" s="82" t="e">
        <f t="shared" ca="1" si="0"/>
        <v>#N/A</v>
      </c>
      <c r="E10" s="82" t="e">
        <f ca="1"/>
        <v>#NAME?</v>
      </c>
      <c r="F10" s="82" t="e">
        <f t="shared" ca="1" si="1"/>
        <v>#N/A</v>
      </c>
      <c r="G10" s="82">
        <f t="shared" ca="1" si="3"/>
        <v>700000</v>
      </c>
      <c r="H10" s="81">
        <f t="shared" ca="1" si="4"/>
        <v>700000</v>
      </c>
      <c r="I10" s="80">
        <f t="shared" si="2"/>
        <v>-50000</v>
      </c>
    </row>
    <row r="11" spans="1:9" x14ac:dyDescent="0.2">
      <c r="A11" s="74">
        <v>8</v>
      </c>
      <c r="B11" s="84" t="e">
        <f ca="1"/>
        <v>#NAME?</v>
      </c>
      <c r="C11" s="83" t="e">
        <f ca="1"/>
        <v>#N/A</v>
      </c>
      <c r="D11" s="82" t="e">
        <f t="shared" ca="1" si="0"/>
        <v>#N/A</v>
      </c>
      <c r="E11" s="82" t="e">
        <f ca="1"/>
        <v>#NAME?</v>
      </c>
      <c r="F11" s="82" t="e">
        <f t="shared" ca="1" si="1"/>
        <v>#N/A</v>
      </c>
      <c r="G11" s="82">
        <f t="shared" ca="1" si="3"/>
        <v>650000</v>
      </c>
      <c r="H11" s="81">
        <f t="shared" ca="1" si="4"/>
        <v>650000</v>
      </c>
      <c r="I11" s="80">
        <f t="shared" si="2"/>
        <v>-50000</v>
      </c>
    </row>
    <row r="12" spans="1:9" x14ac:dyDescent="0.2">
      <c r="A12" s="74">
        <v>9</v>
      </c>
      <c r="B12" s="84" t="e">
        <f ca="1"/>
        <v>#NAME?</v>
      </c>
      <c r="C12" s="83" t="e">
        <f ca="1"/>
        <v>#N/A</v>
      </c>
      <c r="D12" s="82" t="e">
        <f t="shared" ca="1" si="0"/>
        <v>#N/A</v>
      </c>
      <c r="E12" s="82" t="e">
        <f ca="1"/>
        <v>#NAME?</v>
      </c>
      <c r="F12" s="82" t="e">
        <f t="shared" ca="1" si="1"/>
        <v>#N/A</v>
      </c>
      <c r="G12" s="82">
        <f t="shared" ca="1" si="3"/>
        <v>600000</v>
      </c>
      <c r="H12" s="81">
        <f t="shared" ca="1" si="4"/>
        <v>600000</v>
      </c>
      <c r="I12" s="80">
        <f t="shared" si="2"/>
        <v>-50000</v>
      </c>
    </row>
    <row r="13" spans="1:9" x14ac:dyDescent="0.2">
      <c r="A13" s="74">
        <v>10</v>
      </c>
      <c r="B13" s="84" t="e">
        <f ca="1"/>
        <v>#NAME?</v>
      </c>
      <c r="C13" s="83" t="e">
        <f ca="1"/>
        <v>#N/A</v>
      </c>
      <c r="D13" s="82" t="e">
        <f t="shared" ca="1" si="0"/>
        <v>#N/A</v>
      </c>
      <c r="E13" s="82" t="e">
        <f ca="1"/>
        <v>#NAME?</v>
      </c>
      <c r="F13" s="82" t="e">
        <f t="shared" ca="1" si="1"/>
        <v>#N/A</v>
      </c>
      <c r="G13" s="82">
        <f t="shared" ca="1" si="3"/>
        <v>550000</v>
      </c>
      <c r="H13" s="81">
        <f t="shared" ca="1" si="4"/>
        <v>550000</v>
      </c>
      <c r="I13" s="80">
        <f t="shared" si="2"/>
        <v>-50000</v>
      </c>
    </row>
    <row r="14" spans="1:9" x14ac:dyDescent="0.2">
      <c r="A14" s="74">
        <v>11</v>
      </c>
      <c r="B14" s="84" t="e">
        <f ca="1"/>
        <v>#NAME?</v>
      </c>
      <c r="C14" s="83" t="e">
        <f ca="1"/>
        <v>#N/A</v>
      </c>
      <c r="D14" s="82" t="e">
        <f t="shared" ca="1" si="0"/>
        <v>#N/A</v>
      </c>
      <c r="E14" s="82" t="e">
        <f ca="1"/>
        <v>#NAME?</v>
      </c>
      <c r="F14" s="82" t="e">
        <f t="shared" ca="1" si="1"/>
        <v>#N/A</v>
      </c>
      <c r="G14" s="82">
        <f t="shared" ca="1" si="3"/>
        <v>500000</v>
      </c>
      <c r="H14" s="81">
        <f t="shared" ca="1" si="4"/>
        <v>500000</v>
      </c>
      <c r="I14" s="80">
        <f t="shared" si="2"/>
        <v>-50000</v>
      </c>
    </row>
    <row r="15" spans="1:9" x14ac:dyDescent="0.2">
      <c r="A15" s="74">
        <v>12</v>
      </c>
      <c r="B15" s="84" t="e">
        <f ca="1"/>
        <v>#NAME?</v>
      </c>
      <c r="C15" s="83" t="e">
        <f ca="1"/>
        <v>#N/A</v>
      </c>
      <c r="D15" s="82" t="e">
        <f t="shared" ca="1" si="0"/>
        <v>#N/A</v>
      </c>
      <c r="E15" s="82" t="e">
        <f ca="1"/>
        <v>#NAME?</v>
      </c>
      <c r="F15" s="82" t="e">
        <f t="shared" ca="1" si="1"/>
        <v>#N/A</v>
      </c>
      <c r="G15" s="82">
        <f t="shared" ca="1" si="3"/>
        <v>450000</v>
      </c>
      <c r="H15" s="81">
        <f t="shared" ca="1" si="4"/>
        <v>450000</v>
      </c>
      <c r="I15" s="80">
        <f t="shared" si="2"/>
        <v>-50000</v>
      </c>
    </row>
    <row r="16" spans="1:9" x14ac:dyDescent="0.2">
      <c r="A16" s="74">
        <v>13</v>
      </c>
      <c r="B16" s="84" t="e">
        <f ca="1"/>
        <v>#NAME?</v>
      </c>
      <c r="C16" s="83" t="e">
        <f ca="1"/>
        <v>#N/A</v>
      </c>
      <c r="D16" s="82" t="e">
        <f t="shared" ca="1" si="0"/>
        <v>#N/A</v>
      </c>
      <c r="E16" s="82" t="e">
        <f ca="1"/>
        <v>#NAME?</v>
      </c>
      <c r="F16" s="82" t="e">
        <f t="shared" ca="1" si="1"/>
        <v>#N/A</v>
      </c>
      <c r="G16" s="82">
        <f t="shared" ca="1" si="3"/>
        <v>400000</v>
      </c>
      <c r="H16" s="81">
        <f t="shared" ca="1" si="4"/>
        <v>400000</v>
      </c>
      <c r="I16" s="80">
        <f t="shared" si="2"/>
        <v>-50000</v>
      </c>
    </row>
    <row r="17" spans="1:9" x14ac:dyDescent="0.2">
      <c r="A17" s="74">
        <v>14</v>
      </c>
      <c r="B17" s="84" t="e">
        <f ca="1"/>
        <v>#NAME?</v>
      </c>
      <c r="C17" s="83" t="e">
        <f ca="1"/>
        <v>#N/A</v>
      </c>
      <c r="D17" s="82" t="e">
        <f t="shared" ca="1" si="0"/>
        <v>#N/A</v>
      </c>
      <c r="E17" s="82" t="e">
        <f ca="1"/>
        <v>#NAME?</v>
      </c>
      <c r="F17" s="82" t="e">
        <f t="shared" ca="1" si="1"/>
        <v>#N/A</v>
      </c>
      <c r="G17" s="82">
        <f t="shared" ca="1" si="3"/>
        <v>350000</v>
      </c>
      <c r="H17" s="81">
        <f t="shared" ca="1" si="4"/>
        <v>350000</v>
      </c>
      <c r="I17" s="80">
        <f t="shared" si="2"/>
        <v>-50000</v>
      </c>
    </row>
    <row r="18" spans="1:9" x14ac:dyDescent="0.2">
      <c r="A18" s="74">
        <v>15</v>
      </c>
      <c r="B18" s="84" t="e">
        <f ca="1"/>
        <v>#NAME?</v>
      </c>
      <c r="C18" s="83" t="e">
        <f ca="1"/>
        <v>#N/A</v>
      </c>
      <c r="D18" s="82" t="e">
        <f t="shared" ca="1" si="0"/>
        <v>#N/A</v>
      </c>
      <c r="E18" s="82" t="e">
        <f ca="1"/>
        <v>#NAME?</v>
      </c>
      <c r="F18" s="82" t="e">
        <f t="shared" ca="1" si="1"/>
        <v>#N/A</v>
      </c>
      <c r="G18" s="82">
        <f t="shared" ca="1" si="3"/>
        <v>300000</v>
      </c>
      <c r="H18" s="81">
        <f t="shared" ca="1" si="4"/>
        <v>300000</v>
      </c>
      <c r="I18" s="80">
        <f t="shared" si="2"/>
        <v>-50000</v>
      </c>
    </row>
    <row r="19" spans="1:9" x14ac:dyDescent="0.2">
      <c r="A19" s="74">
        <v>16</v>
      </c>
      <c r="B19" s="84" t="e">
        <f ca="1"/>
        <v>#NAME?</v>
      </c>
      <c r="C19" s="83" t="e">
        <f ca="1"/>
        <v>#N/A</v>
      </c>
      <c r="D19" s="82" t="e">
        <f t="shared" ca="1" si="0"/>
        <v>#N/A</v>
      </c>
      <c r="E19" s="82" t="e">
        <f ca="1"/>
        <v>#NAME?</v>
      </c>
      <c r="F19" s="82" t="e">
        <f t="shared" ca="1" si="1"/>
        <v>#N/A</v>
      </c>
      <c r="G19" s="82">
        <f t="shared" ca="1" si="3"/>
        <v>250000</v>
      </c>
      <c r="H19" s="81">
        <f t="shared" ca="1" si="4"/>
        <v>250000</v>
      </c>
      <c r="I19" s="80">
        <f t="shared" si="2"/>
        <v>-50000</v>
      </c>
    </row>
    <row r="20" spans="1:9" x14ac:dyDescent="0.2">
      <c r="A20" s="74">
        <v>17</v>
      </c>
      <c r="B20" s="84" t="e">
        <f ca="1"/>
        <v>#NAME?</v>
      </c>
      <c r="C20" s="83" t="e">
        <f ca="1"/>
        <v>#N/A</v>
      </c>
      <c r="D20" s="82" t="e">
        <f t="shared" ca="1" si="0"/>
        <v>#N/A</v>
      </c>
      <c r="E20" s="82" t="e">
        <f ca="1"/>
        <v>#NAME?</v>
      </c>
      <c r="F20" s="82" t="e">
        <f t="shared" ca="1" si="1"/>
        <v>#N/A</v>
      </c>
      <c r="G20" s="82">
        <f t="shared" ca="1" si="3"/>
        <v>200000</v>
      </c>
      <c r="H20" s="81">
        <f t="shared" ca="1" si="4"/>
        <v>200000</v>
      </c>
      <c r="I20" s="80">
        <f t="shared" si="2"/>
        <v>-50000</v>
      </c>
    </row>
    <row r="21" spans="1:9" x14ac:dyDescent="0.2">
      <c r="A21" s="74">
        <v>18</v>
      </c>
      <c r="B21" s="84" t="e">
        <f ca="1"/>
        <v>#NAME?</v>
      </c>
      <c r="C21" s="83" t="e">
        <f ca="1"/>
        <v>#N/A</v>
      </c>
      <c r="D21" s="82" t="e">
        <f t="shared" ca="1" si="0"/>
        <v>#N/A</v>
      </c>
      <c r="E21" s="82" t="e">
        <f ca="1"/>
        <v>#NAME?</v>
      </c>
      <c r="F21" s="82" t="e">
        <f t="shared" ca="1" si="1"/>
        <v>#N/A</v>
      </c>
      <c r="G21" s="82">
        <f t="shared" ca="1" si="3"/>
        <v>150000</v>
      </c>
      <c r="H21" s="81">
        <f t="shared" ca="1" si="4"/>
        <v>150000</v>
      </c>
      <c r="I21" s="80">
        <f t="shared" si="2"/>
        <v>-50000</v>
      </c>
    </row>
    <row r="22" spans="1:9" x14ac:dyDescent="0.2">
      <c r="A22" s="74">
        <v>19</v>
      </c>
      <c r="B22" s="84" t="e">
        <f ca="1"/>
        <v>#NAME?</v>
      </c>
      <c r="C22" s="83" t="e">
        <f ca="1"/>
        <v>#N/A</v>
      </c>
      <c r="D22" s="82" t="e">
        <f t="shared" ca="1" si="0"/>
        <v>#N/A</v>
      </c>
      <c r="E22" s="82" t="e">
        <f ca="1"/>
        <v>#NAME?</v>
      </c>
      <c r="F22" s="82" t="e">
        <f t="shared" ca="1" si="1"/>
        <v>#N/A</v>
      </c>
      <c r="G22" s="82">
        <f t="shared" ca="1" si="3"/>
        <v>100000</v>
      </c>
      <c r="H22" s="81">
        <f t="shared" ca="1" si="4"/>
        <v>100000</v>
      </c>
      <c r="I22" s="80">
        <f t="shared" si="2"/>
        <v>-50000</v>
      </c>
    </row>
    <row r="23" spans="1:9" x14ac:dyDescent="0.2">
      <c r="A23" s="74">
        <v>20</v>
      </c>
      <c r="B23" s="84" t="e">
        <f ca="1"/>
        <v>#NAME?</v>
      </c>
      <c r="C23" s="83" t="e">
        <f ca="1"/>
        <v>#N/A</v>
      </c>
      <c r="D23" s="82" t="e">
        <f t="shared" ca="1" si="0"/>
        <v>#N/A</v>
      </c>
      <c r="E23" s="82" t="e">
        <f ca="1"/>
        <v>#NAME?</v>
      </c>
      <c r="F23" s="82" t="e">
        <f t="shared" ca="1" si="1"/>
        <v>#N/A</v>
      </c>
      <c r="G23" s="82">
        <f t="shared" ca="1" si="3"/>
        <v>50000</v>
      </c>
      <c r="H23" s="81">
        <f t="shared" ca="1" si="4"/>
        <v>50000</v>
      </c>
      <c r="I23" s="80">
        <f t="shared" si="2"/>
        <v>-50000</v>
      </c>
    </row>
    <row r="24" spans="1:9" x14ac:dyDescent="0.2">
      <c r="A24" s="74">
        <v>21</v>
      </c>
      <c r="B24" s="84" t="e">
        <f ca="1"/>
        <v>#NAME?</v>
      </c>
      <c r="C24" s="83" t="e">
        <f ca="1"/>
        <v>#N/A</v>
      </c>
      <c r="D24" s="82" t="e">
        <f t="shared" ca="1" si="0"/>
        <v>#N/A</v>
      </c>
      <c r="E24" s="82" t="e">
        <f ca="1"/>
        <v>#NAME?</v>
      </c>
      <c r="F24" s="82" t="e">
        <f t="shared" ca="1" si="1"/>
        <v>#N/A</v>
      </c>
      <c r="G24" s="82">
        <f t="shared" ca="1" si="3"/>
        <v>0</v>
      </c>
      <c r="H24" s="81">
        <f t="shared" ca="1" si="4"/>
        <v>0</v>
      </c>
      <c r="I24" s="80" t="e">
        <f t="shared" si="2"/>
        <v>#NUM!</v>
      </c>
    </row>
    <row r="25" spans="1:9" x14ac:dyDescent="0.2">
      <c r="A25" s="74">
        <v>22</v>
      </c>
      <c r="B25" s="84" t="e">
        <f ca="1"/>
        <v>#NAME?</v>
      </c>
      <c r="C25" s="83" t="e">
        <f ca="1"/>
        <v>#N/A</v>
      </c>
      <c r="D25" s="82" t="e">
        <f t="shared" ca="1" si="0"/>
        <v>#N/A</v>
      </c>
      <c r="E25" s="82" t="e">
        <f ca="1"/>
        <v>#NAME?</v>
      </c>
      <c r="F25" s="82" t="e">
        <f t="shared" ca="1" si="1"/>
        <v>#N/A</v>
      </c>
      <c r="G25" s="82">
        <f t="shared" ca="1" si="3"/>
        <v>0</v>
      </c>
      <c r="H25" s="81" t="e">
        <f t="shared" ca="1" si="4"/>
        <v>#NUM!</v>
      </c>
      <c r="I25" s="80" t="e">
        <f t="shared" si="2"/>
        <v>#NUM!</v>
      </c>
    </row>
    <row r="26" spans="1:9" x14ac:dyDescent="0.2">
      <c r="A26" s="74">
        <v>23</v>
      </c>
      <c r="B26" s="84" t="e">
        <f ca="1"/>
        <v>#NAME?</v>
      </c>
      <c r="C26" s="83" t="e">
        <f ca="1"/>
        <v>#N/A</v>
      </c>
      <c r="D26" s="82" t="e">
        <f t="shared" ca="1" si="0"/>
        <v>#N/A</v>
      </c>
      <c r="E26" s="82" t="e">
        <f ca="1"/>
        <v>#NAME?</v>
      </c>
      <c r="F26" s="82" t="e">
        <f t="shared" ca="1" si="1"/>
        <v>#N/A</v>
      </c>
      <c r="G26" s="82">
        <f t="shared" ca="1" si="3"/>
        <v>0</v>
      </c>
      <c r="H26" s="81" t="e">
        <f t="shared" ca="1" si="4"/>
        <v>#NUM!</v>
      </c>
      <c r="I26" s="80" t="e">
        <f t="shared" si="2"/>
        <v>#NUM!</v>
      </c>
    </row>
    <row r="27" spans="1:9" x14ac:dyDescent="0.2">
      <c r="A27" s="74">
        <v>24</v>
      </c>
      <c r="B27" s="84" t="e">
        <f ca="1"/>
        <v>#NAME?</v>
      </c>
      <c r="C27" s="83" t="e">
        <f ca="1"/>
        <v>#N/A</v>
      </c>
      <c r="D27" s="82" t="e">
        <f t="shared" ca="1" si="0"/>
        <v>#N/A</v>
      </c>
      <c r="E27" s="82" t="e">
        <f ca="1"/>
        <v>#NAME?</v>
      </c>
      <c r="F27" s="82" t="e">
        <f t="shared" ca="1" si="1"/>
        <v>#N/A</v>
      </c>
      <c r="G27" s="82">
        <f t="shared" ca="1" si="3"/>
        <v>0</v>
      </c>
      <c r="H27" s="81" t="e">
        <f t="shared" ca="1" si="4"/>
        <v>#NUM!</v>
      </c>
      <c r="I27" s="80" t="e">
        <f t="shared" si="2"/>
        <v>#NUM!</v>
      </c>
    </row>
    <row r="28" spans="1:9" x14ac:dyDescent="0.2">
      <c r="A28" s="74">
        <v>25</v>
      </c>
      <c r="B28" s="84" t="e">
        <f ca="1"/>
        <v>#NAME?</v>
      </c>
      <c r="C28" s="83" t="e">
        <f ca="1"/>
        <v>#N/A</v>
      </c>
      <c r="D28" s="82" t="e">
        <f t="shared" ca="1" si="0"/>
        <v>#N/A</v>
      </c>
      <c r="E28" s="82" t="e">
        <f ca="1"/>
        <v>#NAME?</v>
      </c>
      <c r="F28" s="82" t="e">
        <f t="shared" ca="1" si="1"/>
        <v>#N/A</v>
      </c>
      <c r="G28" s="82">
        <f t="shared" ca="1" si="3"/>
        <v>0</v>
      </c>
      <c r="H28" s="81" t="e">
        <f t="shared" ca="1" si="4"/>
        <v>#NUM!</v>
      </c>
      <c r="I28" s="80" t="e">
        <f t="shared" si="2"/>
        <v>#NUM!</v>
      </c>
    </row>
    <row r="29" spans="1:9" x14ac:dyDescent="0.2">
      <c r="A29" s="74">
        <v>26</v>
      </c>
      <c r="B29" s="84" t="e">
        <f ca="1"/>
        <v>#NAME?</v>
      </c>
      <c r="C29" s="83" t="e">
        <f ca="1"/>
        <v>#N/A</v>
      </c>
      <c r="D29" s="82" t="e">
        <f t="shared" ca="1" si="0"/>
        <v>#N/A</v>
      </c>
      <c r="E29" s="82" t="e">
        <f ca="1"/>
        <v>#NAME?</v>
      </c>
      <c r="F29" s="82" t="e">
        <f t="shared" ca="1" si="1"/>
        <v>#N/A</v>
      </c>
      <c r="G29" s="82">
        <f t="shared" ca="1" si="3"/>
        <v>0</v>
      </c>
      <c r="H29" s="81" t="e">
        <f t="shared" ca="1" si="4"/>
        <v>#NUM!</v>
      </c>
      <c r="I29" s="80" t="e">
        <f t="shared" si="2"/>
        <v>#NUM!</v>
      </c>
    </row>
    <row r="30" spans="1:9" x14ac:dyDescent="0.2">
      <c r="A30" s="74">
        <v>27</v>
      </c>
      <c r="B30" s="84" t="e">
        <f ca="1"/>
        <v>#NAME?</v>
      </c>
      <c r="C30" s="83" t="e">
        <f ca="1"/>
        <v>#N/A</v>
      </c>
      <c r="D30" s="82" t="e">
        <f t="shared" ca="1" si="0"/>
        <v>#N/A</v>
      </c>
      <c r="E30" s="82" t="e">
        <f ca="1"/>
        <v>#NAME?</v>
      </c>
      <c r="F30" s="82" t="e">
        <f t="shared" ca="1" si="1"/>
        <v>#N/A</v>
      </c>
      <c r="G30" s="82">
        <f t="shared" ca="1" si="3"/>
        <v>0</v>
      </c>
      <c r="H30" s="81" t="e">
        <f t="shared" ca="1" si="4"/>
        <v>#NUM!</v>
      </c>
      <c r="I30" s="80" t="e">
        <f t="shared" si="2"/>
        <v>#NUM!</v>
      </c>
    </row>
    <row r="31" spans="1:9" x14ac:dyDescent="0.2">
      <c r="A31" s="74">
        <v>28</v>
      </c>
      <c r="B31" s="84" t="e">
        <f ca="1"/>
        <v>#NAME?</v>
      </c>
      <c r="C31" s="83" t="e">
        <f ca="1"/>
        <v>#N/A</v>
      </c>
      <c r="D31" s="82" t="e">
        <f t="shared" ca="1" si="0"/>
        <v>#N/A</v>
      </c>
      <c r="E31" s="82" t="e">
        <f ca="1"/>
        <v>#NAME?</v>
      </c>
      <c r="F31" s="82" t="e">
        <f t="shared" ca="1" si="1"/>
        <v>#N/A</v>
      </c>
      <c r="G31" s="82">
        <f t="shared" ca="1" si="3"/>
        <v>0</v>
      </c>
      <c r="H31" s="81" t="e">
        <f t="shared" ca="1" si="4"/>
        <v>#NUM!</v>
      </c>
      <c r="I31" s="80" t="e">
        <f t="shared" si="2"/>
        <v>#NUM!</v>
      </c>
    </row>
    <row r="32" spans="1:9" x14ac:dyDescent="0.2">
      <c r="A32" s="74">
        <v>29</v>
      </c>
      <c r="B32" s="84" t="e">
        <f ca="1"/>
        <v>#NAME?</v>
      </c>
      <c r="C32" s="83" t="e">
        <f ca="1"/>
        <v>#N/A</v>
      </c>
      <c r="D32" s="82" t="e">
        <f t="shared" ca="1" si="0"/>
        <v>#N/A</v>
      </c>
      <c r="E32" s="82" t="e">
        <f ca="1"/>
        <v>#NAME?</v>
      </c>
      <c r="F32" s="82" t="e">
        <f t="shared" ca="1" si="1"/>
        <v>#N/A</v>
      </c>
      <c r="G32" s="82">
        <f t="shared" ca="1" si="3"/>
        <v>0</v>
      </c>
      <c r="H32" s="81" t="e">
        <f t="shared" ca="1" si="4"/>
        <v>#NUM!</v>
      </c>
      <c r="I32" s="80" t="e">
        <f t="shared" si="2"/>
        <v>#NUM!</v>
      </c>
    </row>
    <row r="33" spans="1:9" x14ac:dyDescent="0.2">
      <c r="A33" s="74">
        <v>30</v>
      </c>
      <c r="B33" s="84" t="e">
        <f ca="1"/>
        <v>#NAME?</v>
      </c>
      <c r="C33" s="83" t="e">
        <f ca="1"/>
        <v>#N/A</v>
      </c>
      <c r="D33" s="82" t="e">
        <f t="shared" ca="1" si="0"/>
        <v>#N/A</v>
      </c>
      <c r="E33" s="82" t="e">
        <f ca="1"/>
        <v>#NAME?</v>
      </c>
      <c r="F33" s="82" t="e">
        <f t="shared" ca="1" si="1"/>
        <v>#N/A</v>
      </c>
      <c r="G33" s="82">
        <f t="shared" ca="1" si="3"/>
        <v>0</v>
      </c>
      <c r="H33" s="81" t="e">
        <f t="shared" ca="1" si="4"/>
        <v>#NUM!</v>
      </c>
      <c r="I33" s="80" t="e">
        <f t="shared" si="2"/>
        <v>#NUM!</v>
      </c>
    </row>
    <row r="34" spans="1:9" x14ac:dyDescent="0.2">
      <c r="A34" s="74">
        <v>31</v>
      </c>
      <c r="B34" s="84" t="e">
        <f ca="1"/>
        <v>#NAME?</v>
      </c>
      <c r="C34" s="83" t="e">
        <f ca="1"/>
        <v>#N/A</v>
      </c>
      <c r="D34" s="82" t="e">
        <f t="shared" ca="1" si="0"/>
        <v>#N/A</v>
      </c>
      <c r="E34" s="82" t="e">
        <f ca="1"/>
        <v>#NAME?</v>
      </c>
      <c r="F34" s="82" t="e">
        <f t="shared" ca="1" si="1"/>
        <v>#N/A</v>
      </c>
      <c r="G34" s="82">
        <f t="shared" ca="1" si="3"/>
        <v>0</v>
      </c>
      <c r="H34" s="81" t="e">
        <f t="shared" ca="1" si="4"/>
        <v>#NUM!</v>
      </c>
      <c r="I34" s="80" t="e">
        <f t="shared" si="2"/>
        <v>#NUM!</v>
      </c>
    </row>
    <row r="35" spans="1:9" x14ac:dyDescent="0.2">
      <c r="A35" s="74">
        <v>32</v>
      </c>
      <c r="B35" s="84" t="e">
        <f ca="1"/>
        <v>#NAME?</v>
      </c>
      <c r="C35" s="83" t="e">
        <f ca="1"/>
        <v>#N/A</v>
      </c>
      <c r="D35" s="82" t="e">
        <f t="shared" ca="1" si="0"/>
        <v>#N/A</v>
      </c>
      <c r="E35" s="82" t="e">
        <f ca="1"/>
        <v>#NAME?</v>
      </c>
      <c r="F35" s="82" t="e">
        <f t="shared" ca="1" si="1"/>
        <v>#N/A</v>
      </c>
      <c r="G35" s="82">
        <f t="shared" ca="1" si="3"/>
        <v>0</v>
      </c>
      <c r="H35" s="81" t="e">
        <f t="shared" ca="1" si="4"/>
        <v>#NUM!</v>
      </c>
      <c r="I35" s="80" t="e">
        <f t="shared" si="2"/>
        <v>#NUM!</v>
      </c>
    </row>
    <row r="36" spans="1:9" x14ac:dyDescent="0.2">
      <c r="A36" s="74">
        <v>33</v>
      </c>
      <c r="B36" s="84" t="e">
        <f ca="1"/>
        <v>#NAME?</v>
      </c>
      <c r="C36" s="83" t="e">
        <f ca="1"/>
        <v>#N/A</v>
      </c>
      <c r="D36" s="82" t="e">
        <f t="shared" ref="D36:D67" ca="1" si="5">IF(ISNUMBER($B37),FirstNominal,NA())</f>
        <v>#N/A</v>
      </c>
      <c r="E36" s="82" t="e">
        <f ca="1"/>
        <v>#NAME?</v>
      </c>
      <c r="F36" s="82" t="e">
        <f t="shared" ref="F36:F67" ca="1" si="6">IF(ISNUMBER($B37),FirstNominal,NA())</f>
        <v>#N/A</v>
      </c>
      <c r="G36" s="82">
        <f t="shared" ca="1" si="3"/>
        <v>0</v>
      </c>
      <c r="H36" s="81" t="e">
        <f t="shared" ca="1" si="4"/>
        <v>#NUM!</v>
      </c>
      <c r="I36" s="80" t="e">
        <f t="shared" ref="I36:I67" si="7">PPMT(Rate,$A36,Payments,FirstNominal)</f>
        <v>#NUM!</v>
      </c>
    </row>
    <row r="37" spans="1:9" x14ac:dyDescent="0.2">
      <c r="A37" s="74">
        <v>34</v>
      </c>
      <c r="B37" s="84" t="e">
        <f ca="1"/>
        <v>#NAME?</v>
      </c>
      <c r="C37" s="83" t="e">
        <f ca="1"/>
        <v>#N/A</v>
      </c>
      <c r="D37" s="82" t="e">
        <f t="shared" ca="1" si="5"/>
        <v>#N/A</v>
      </c>
      <c r="E37" s="82" t="e">
        <f ca="1"/>
        <v>#NAME?</v>
      </c>
      <c r="F37" s="82" t="e">
        <f t="shared" ca="1" si="6"/>
        <v>#N/A</v>
      </c>
      <c r="G37" s="82">
        <f t="shared" ref="G37:G68" ca="1" si="8">IF(ISNA($B38),NA(),MAX(G36-StepDecrement,0))</f>
        <v>0</v>
      </c>
      <c r="H37" s="81" t="e">
        <f t="shared" ref="H37:H68" ca="1" si="9">IF(ISNA($B38),NA(),H36+I36)</f>
        <v>#NUM!</v>
      </c>
      <c r="I37" s="80" t="e">
        <f t="shared" si="7"/>
        <v>#NUM!</v>
      </c>
    </row>
    <row r="38" spans="1:9" x14ac:dyDescent="0.2">
      <c r="A38" s="74">
        <v>35</v>
      </c>
      <c r="B38" s="84" t="e">
        <f ca="1"/>
        <v>#NAME?</v>
      </c>
      <c r="C38" s="83" t="e">
        <f ca="1"/>
        <v>#N/A</v>
      </c>
      <c r="D38" s="82" t="e">
        <f t="shared" ca="1" si="5"/>
        <v>#N/A</v>
      </c>
      <c r="E38" s="82" t="e">
        <f ca="1"/>
        <v>#NAME?</v>
      </c>
      <c r="F38" s="82" t="e">
        <f t="shared" ca="1" si="6"/>
        <v>#N/A</v>
      </c>
      <c r="G38" s="82">
        <f t="shared" ca="1" si="8"/>
        <v>0</v>
      </c>
      <c r="H38" s="81" t="e">
        <f t="shared" ca="1" si="9"/>
        <v>#NUM!</v>
      </c>
      <c r="I38" s="80" t="e">
        <f t="shared" si="7"/>
        <v>#NUM!</v>
      </c>
    </row>
    <row r="39" spans="1:9" x14ac:dyDescent="0.2">
      <c r="A39" s="74">
        <v>36</v>
      </c>
      <c r="B39" s="84" t="e">
        <f ca="1"/>
        <v>#NAME?</v>
      </c>
      <c r="C39" s="83" t="e">
        <f ca="1"/>
        <v>#N/A</v>
      </c>
      <c r="D39" s="82" t="e">
        <f t="shared" ca="1" si="5"/>
        <v>#N/A</v>
      </c>
      <c r="E39" s="82" t="e">
        <f ca="1"/>
        <v>#NAME?</v>
      </c>
      <c r="F39" s="82" t="e">
        <f t="shared" ca="1" si="6"/>
        <v>#N/A</v>
      </c>
      <c r="G39" s="82">
        <f t="shared" ca="1" si="8"/>
        <v>0</v>
      </c>
      <c r="H39" s="81" t="e">
        <f t="shared" ca="1" si="9"/>
        <v>#NUM!</v>
      </c>
      <c r="I39" s="80" t="e">
        <f t="shared" si="7"/>
        <v>#NUM!</v>
      </c>
    </row>
    <row r="40" spans="1:9" x14ac:dyDescent="0.2">
      <c r="A40" s="74">
        <v>37</v>
      </c>
      <c r="B40" s="84" t="e">
        <f ca="1"/>
        <v>#NAME?</v>
      </c>
      <c r="C40" s="83" t="e">
        <f ca="1"/>
        <v>#N/A</v>
      </c>
      <c r="D40" s="82" t="e">
        <f t="shared" ca="1" si="5"/>
        <v>#N/A</v>
      </c>
      <c r="E40" s="82" t="e">
        <f ca="1"/>
        <v>#NAME?</v>
      </c>
      <c r="F40" s="82" t="e">
        <f t="shared" ca="1" si="6"/>
        <v>#N/A</v>
      </c>
      <c r="G40" s="82">
        <f t="shared" ca="1" si="8"/>
        <v>0</v>
      </c>
      <c r="H40" s="81" t="e">
        <f t="shared" ca="1" si="9"/>
        <v>#NUM!</v>
      </c>
      <c r="I40" s="80" t="e">
        <f t="shared" si="7"/>
        <v>#NUM!</v>
      </c>
    </row>
    <row r="41" spans="1:9" x14ac:dyDescent="0.2">
      <c r="A41" s="74">
        <v>38</v>
      </c>
      <c r="B41" s="84" t="e">
        <f ca="1"/>
        <v>#NAME?</v>
      </c>
      <c r="C41" s="83" t="e">
        <f ca="1"/>
        <v>#N/A</v>
      </c>
      <c r="D41" s="82" t="e">
        <f t="shared" ca="1" si="5"/>
        <v>#N/A</v>
      </c>
      <c r="E41" s="82" t="e">
        <f ca="1"/>
        <v>#NAME?</v>
      </c>
      <c r="F41" s="82" t="e">
        <f t="shared" ca="1" si="6"/>
        <v>#N/A</v>
      </c>
      <c r="G41" s="82">
        <f t="shared" ca="1" si="8"/>
        <v>0</v>
      </c>
      <c r="H41" s="81" t="e">
        <f t="shared" ca="1" si="9"/>
        <v>#NUM!</v>
      </c>
      <c r="I41" s="80" t="e">
        <f t="shared" si="7"/>
        <v>#NUM!</v>
      </c>
    </row>
    <row r="42" spans="1:9" x14ac:dyDescent="0.2">
      <c r="A42" s="74">
        <v>39</v>
      </c>
      <c r="B42" s="84" t="e">
        <f ca="1"/>
        <v>#NAME?</v>
      </c>
      <c r="C42" s="83" t="e">
        <f ca="1"/>
        <v>#N/A</v>
      </c>
      <c r="D42" s="82" t="e">
        <f t="shared" ca="1" si="5"/>
        <v>#N/A</v>
      </c>
      <c r="E42" s="82" t="e">
        <f ca="1"/>
        <v>#NAME?</v>
      </c>
      <c r="F42" s="82" t="e">
        <f t="shared" ca="1" si="6"/>
        <v>#N/A</v>
      </c>
      <c r="G42" s="82">
        <f t="shared" ca="1" si="8"/>
        <v>0</v>
      </c>
      <c r="H42" s="81" t="e">
        <f t="shared" ca="1" si="9"/>
        <v>#NUM!</v>
      </c>
      <c r="I42" s="80" t="e">
        <f t="shared" si="7"/>
        <v>#NUM!</v>
      </c>
    </row>
    <row r="43" spans="1:9" x14ac:dyDescent="0.2">
      <c r="A43" s="74">
        <v>40</v>
      </c>
      <c r="B43" s="84" t="e">
        <f ca="1"/>
        <v>#NAME?</v>
      </c>
      <c r="C43" s="83" t="e">
        <f ca="1"/>
        <v>#N/A</v>
      </c>
      <c r="D43" s="82" t="e">
        <f t="shared" ca="1" si="5"/>
        <v>#N/A</v>
      </c>
      <c r="E43" s="82" t="e">
        <f ca="1"/>
        <v>#NAME?</v>
      </c>
      <c r="F43" s="82" t="e">
        <f t="shared" ca="1" si="6"/>
        <v>#N/A</v>
      </c>
      <c r="G43" s="82">
        <f t="shared" ca="1" si="8"/>
        <v>0</v>
      </c>
      <c r="H43" s="81" t="e">
        <f t="shared" ca="1" si="9"/>
        <v>#NUM!</v>
      </c>
      <c r="I43" s="80" t="e">
        <f t="shared" si="7"/>
        <v>#NUM!</v>
      </c>
    </row>
    <row r="44" spans="1:9" x14ac:dyDescent="0.2">
      <c r="A44" s="74">
        <v>41</v>
      </c>
      <c r="B44" s="84" t="e">
        <f ca="1"/>
        <v>#NAME?</v>
      </c>
      <c r="C44" s="83" t="e">
        <f ca="1"/>
        <v>#N/A</v>
      </c>
      <c r="D44" s="82" t="e">
        <f t="shared" ca="1" si="5"/>
        <v>#N/A</v>
      </c>
      <c r="E44" s="82" t="e">
        <f ca="1"/>
        <v>#NAME?</v>
      </c>
      <c r="F44" s="82" t="e">
        <f t="shared" ca="1" si="6"/>
        <v>#N/A</v>
      </c>
      <c r="G44" s="82">
        <f t="shared" ca="1" si="8"/>
        <v>0</v>
      </c>
      <c r="H44" s="81" t="e">
        <f t="shared" ca="1" si="9"/>
        <v>#NUM!</v>
      </c>
      <c r="I44" s="80" t="e">
        <f t="shared" si="7"/>
        <v>#NUM!</v>
      </c>
    </row>
    <row r="45" spans="1:9" x14ac:dyDescent="0.2">
      <c r="A45" s="74">
        <v>42</v>
      </c>
      <c r="B45" s="84" t="e">
        <f ca="1"/>
        <v>#NAME?</v>
      </c>
      <c r="C45" s="83" t="e">
        <f ca="1"/>
        <v>#N/A</v>
      </c>
      <c r="D45" s="82" t="e">
        <f t="shared" ca="1" si="5"/>
        <v>#N/A</v>
      </c>
      <c r="E45" s="82" t="e">
        <f ca="1"/>
        <v>#NAME?</v>
      </c>
      <c r="F45" s="82" t="e">
        <f t="shared" ca="1" si="6"/>
        <v>#N/A</v>
      </c>
      <c r="G45" s="82">
        <f t="shared" ca="1" si="8"/>
        <v>0</v>
      </c>
      <c r="H45" s="81" t="e">
        <f t="shared" ca="1" si="9"/>
        <v>#NUM!</v>
      </c>
      <c r="I45" s="80" t="e">
        <f t="shared" si="7"/>
        <v>#NUM!</v>
      </c>
    </row>
    <row r="46" spans="1:9" x14ac:dyDescent="0.2">
      <c r="A46" s="74">
        <v>43</v>
      </c>
      <c r="B46" s="84" t="e">
        <f ca="1"/>
        <v>#NAME?</v>
      </c>
      <c r="C46" s="83" t="e">
        <f ca="1"/>
        <v>#N/A</v>
      </c>
      <c r="D46" s="82" t="e">
        <f t="shared" ca="1" si="5"/>
        <v>#N/A</v>
      </c>
      <c r="E46" s="82" t="e">
        <f ca="1"/>
        <v>#NAME?</v>
      </c>
      <c r="F46" s="82" t="e">
        <f t="shared" ca="1" si="6"/>
        <v>#N/A</v>
      </c>
      <c r="G46" s="82">
        <f t="shared" ca="1" si="8"/>
        <v>0</v>
      </c>
      <c r="H46" s="81" t="e">
        <f t="shared" ca="1" si="9"/>
        <v>#NUM!</v>
      </c>
      <c r="I46" s="80" t="e">
        <f t="shared" si="7"/>
        <v>#NUM!</v>
      </c>
    </row>
    <row r="47" spans="1:9" x14ac:dyDescent="0.2">
      <c r="A47" s="74">
        <v>44</v>
      </c>
      <c r="B47" s="84" t="e">
        <f ca="1"/>
        <v>#NAME?</v>
      </c>
      <c r="C47" s="83" t="e">
        <f ca="1"/>
        <v>#N/A</v>
      </c>
      <c r="D47" s="82" t="e">
        <f t="shared" ca="1" si="5"/>
        <v>#N/A</v>
      </c>
      <c r="E47" s="82" t="e">
        <f ca="1"/>
        <v>#NAME?</v>
      </c>
      <c r="F47" s="82" t="e">
        <f t="shared" ca="1" si="6"/>
        <v>#N/A</v>
      </c>
      <c r="G47" s="82">
        <f t="shared" ca="1" si="8"/>
        <v>0</v>
      </c>
      <c r="H47" s="81" t="e">
        <f t="shared" ca="1" si="9"/>
        <v>#NUM!</v>
      </c>
      <c r="I47" s="80" t="e">
        <f t="shared" si="7"/>
        <v>#NUM!</v>
      </c>
    </row>
    <row r="48" spans="1:9" x14ac:dyDescent="0.2">
      <c r="A48" s="74">
        <v>45</v>
      </c>
      <c r="B48" s="84" t="e">
        <f ca="1"/>
        <v>#NAME?</v>
      </c>
      <c r="C48" s="83" t="e">
        <f ca="1"/>
        <v>#N/A</v>
      </c>
      <c r="D48" s="82" t="e">
        <f t="shared" ca="1" si="5"/>
        <v>#N/A</v>
      </c>
      <c r="E48" s="82" t="e">
        <f ca="1"/>
        <v>#NAME?</v>
      </c>
      <c r="F48" s="82" t="e">
        <f t="shared" ca="1" si="6"/>
        <v>#N/A</v>
      </c>
      <c r="G48" s="82">
        <f t="shared" ca="1" si="8"/>
        <v>0</v>
      </c>
      <c r="H48" s="81" t="e">
        <f t="shared" ca="1" si="9"/>
        <v>#NUM!</v>
      </c>
      <c r="I48" s="80" t="e">
        <f t="shared" si="7"/>
        <v>#NUM!</v>
      </c>
    </row>
    <row r="49" spans="1:9" x14ac:dyDescent="0.2">
      <c r="A49" s="74">
        <v>46</v>
      </c>
      <c r="B49" s="84" t="e">
        <f ca="1"/>
        <v>#NAME?</v>
      </c>
      <c r="C49" s="83" t="e">
        <f ca="1"/>
        <v>#N/A</v>
      </c>
      <c r="D49" s="82" t="e">
        <f t="shared" ca="1" si="5"/>
        <v>#N/A</v>
      </c>
      <c r="E49" s="82" t="e">
        <f ca="1"/>
        <v>#NAME?</v>
      </c>
      <c r="F49" s="82" t="e">
        <f t="shared" ca="1" si="6"/>
        <v>#N/A</v>
      </c>
      <c r="G49" s="82">
        <f t="shared" ca="1" si="8"/>
        <v>0</v>
      </c>
      <c r="H49" s="81" t="e">
        <f t="shared" ca="1" si="9"/>
        <v>#NUM!</v>
      </c>
      <c r="I49" s="80" t="e">
        <f t="shared" si="7"/>
        <v>#NUM!</v>
      </c>
    </row>
    <row r="50" spans="1:9" x14ac:dyDescent="0.2">
      <c r="A50" s="74">
        <v>47</v>
      </c>
      <c r="B50" s="84" t="e">
        <f ca="1"/>
        <v>#NAME?</v>
      </c>
      <c r="C50" s="83" t="e">
        <f ca="1"/>
        <v>#N/A</v>
      </c>
      <c r="D50" s="82" t="e">
        <f t="shared" ca="1" si="5"/>
        <v>#N/A</v>
      </c>
      <c r="E50" s="82" t="e">
        <f ca="1"/>
        <v>#NAME?</v>
      </c>
      <c r="F50" s="82" t="e">
        <f t="shared" ca="1" si="6"/>
        <v>#N/A</v>
      </c>
      <c r="G50" s="82">
        <f t="shared" ca="1" si="8"/>
        <v>0</v>
      </c>
      <c r="H50" s="81" t="e">
        <f t="shared" ca="1" si="9"/>
        <v>#NUM!</v>
      </c>
      <c r="I50" s="80" t="e">
        <f t="shared" si="7"/>
        <v>#NUM!</v>
      </c>
    </row>
    <row r="51" spans="1:9" x14ac:dyDescent="0.2">
      <c r="A51" s="74">
        <v>48</v>
      </c>
      <c r="B51" s="84" t="e">
        <f ca="1"/>
        <v>#NAME?</v>
      </c>
      <c r="C51" s="83" t="e">
        <f ca="1"/>
        <v>#N/A</v>
      </c>
      <c r="D51" s="82" t="e">
        <f t="shared" ca="1" si="5"/>
        <v>#N/A</v>
      </c>
      <c r="E51" s="82" t="e">
        <f ca="1"/>
        <v>#NAME?</v>
      </c>
      <c r="F51" s="82" t="e">
        <f t="shared" ca="1" si="6"/>
        <v>#N/A</v>
      </c>
      <c r="G51" s="82">
        <f t="shared" ca="1" si="8"/>
        <v>0</v>
      </c>
      <c r="H51" s="81" t="e">
        <f t="shared" ca="1" si="9"/>
        <v>#NUM!</v>
      </c>
      <c r="I51" s="80" t="e">
        <f t="shared" si="7"/>
        <v>#NUM!</v>
      </c>
    </row>
    <row r="52" spans="1:9" x14ac:dyDescent="0.2">
      <c r="A52" s="74">
        <v>49</v>
      </c>
      <c r="B52" s="84" t="e">
        <f ca="1"/>
        <v>#NAME?</v>
      </c>
      <c r="C52" s="83" t="e">
        <f ca="1"/>
        <v>#N/A</v>
      </c>
      <c r="D52" s="82" t="e">
        <f t="shared" ca="1" si="5"/>
        <v>#N/A</v>
      </c>
      <c r="E52" s="82" t="e">
        <f ca="1"/>
        <v>#NAME?</v>
      </c>
      <c r="F52" s="82" t="e">
        <f t="shared" ca="1" si="6"/>
        <v>#N/A</v>
      </c>
      <c r="G52" s="82">
        <f t="shared" ca="1" si="8"/>
        <v>0</v>
      </c>
      <c r="H52" s="81" t="e">
        <f t="shared" ca="1" si="9"/>
        <v>#NUM!</v>
      </c>
      <c r="I52" s="80" t="e">
        <f t="shared" si="7"/>
        <v>#NUM!</v>
      </c>
    </row>
    <row r="53" spans="1:9" x14ac:dyDescent="0.2">
      <c r="A53" s="74">
        <v>50</v>
      </c>
      <c r="B53" s="84" t="e">
        <f ca="1"/>
        <v>#NAME?</v>
      </c>
      <c r="C53" s="83" t="e">
        <f ca="1"/>
        <v>#N/A</v>
      </c>
      <c r="D53" s="82" t="e">
        <f t="shared" ca="1" si="5"/>
        <v>#N/A</v>
      </c>
      <c r="E53" s="82" t="e">
        <f ca="1"/>
        <v>#NAME?</v>
      </c>
      <c r="F53" s="82" t="e">
        <f t="shared" ca="1" si="6"/>
        <v>#N/A</v>
      </c>
      <c r="G53" s="82">
        <f t="shared" ca="1" si="8"/>
        <v>0</v>
      </c>
      <c r="H53" s="81" t="e">
        <f t="shared" ca="1" si="9"/>
        <v>#NUM!</v>
      </c>
      <c r="I53" s="80" t="e">
        <f t="shared" si="7"/>
        <v>#NUM!</v>
      </c>
    </row>
    <row r="54" spans="1:9" x14ac:dyDescent="0.2">
      <c r="A54" s="74">
        <v>51</v>
      </c>
      <c r="B54" s="84" t="e">
        <f ca="1"/>
        <v>#NAME?</v>
      </c>
      <c r="C54" s="83" t="e">
        <f ca="1"/>
        <v>#N/A</v>
      </c>
      <c r="D54" s="82" t="e">
        <f t="shared" ca="1" si="5"/>
        <v>#N/A</v>
      </c>
      <c r="E54" s="82" t="e">
        <f ca="1"/>
        <v>#NAME?</v>
      </c>
      <c r="F54" s="82" t="e">
        <f t="shared" ca="1" si="6"/>
        <v>#N/A</v>
      </c>
      <c r="G54" s="82">
        <f t="shared" ca="1" si="8"/>
        <v>0</v>
      </c>
      <c r="H54" s="81" t="e">
        <f t="shared" ca="1" si="9"/>
        <v>#NUM!</v>
      </c>
      <c r="I54" s="80" t="e">
        <f t="shared" si="7"/>
        <v>#NUM!</v>
      </c>
    </row>
    <row r="55" spans="1:9" x14ac:dyDescent="0.2">
      <c r="A55" s="74">
        <v>52</v>
      </c>
      <c r="B55" s="84" t="e">
        <f ca="1"/>
        <v>#NAME?</v>
      </c>
      <c r="C55" s="83" t="e">
        <f ca="1"/>
        <v>#N/A</v>
      </c>
      <c r="D55" s="82" t="e">
        <f t="shared" ca="1" si="5"/>
        <v>#N/A</v>
      </c>
      <c r="E55" s="82" t="e">
        <f ca="1"/>
        <v>#NAME?</v>
      </c>
      <c r="F55" s="82" t="e">
        <f t="shared" ca="1" si="6"/>
        <v>#N/A</v>
      </c>
      <c r="G55" s="82">
        <f t="shared" ca="1" si="8"/>
        <v>0</v>
      </c>
      <c r="H55" s="81" t="e">
        <f t="shared" ca="1" si="9"/>
        <v>#NUM!</v>
      </c>
      <c r="I55" s="80" t="e">
        <f t="shared" si="7"/>
        <v>#NUM!</v>
      </c>
    </row>
    <row r="56" spans="1:9" x14ac:dyDescent="0.2">
      <c r="A56" s="74">
        <v>53</v>
      </c>
      <c r="B56" s="84" t="e">
        <f ca="1"/>
        <v>#NAME?</v>
      </c>
      <c r="C56" s="83" t="e">
        <f ca="1"/>
        <v>#N/A</v>
      </c>
      <c r="D56" s="82" t="e">
        <f t="shared" ca="1" si="5"/>
        <v>#N/A</v>
      </c>
      <c r="E56" s="82" t="e">
        <f ca="1"/>
        <v>#NAME?</v>
      </c>
      <c r="F56" s="82" t="e">
        <f t="shared" ca="1" si="6"/>
        <v>#N/A</v>
      </c>
      <c r="G56" s="82">
        <f t="shared" ca="1" si="8"/>
        <v>0</v>
      </c>
      <c r="H56" s="81" t="e">
        <f t="shared" ca="1" si="9"/>
        <v>#NUM!</v>
      </c>
      <c r="I56" s="80" t="e">
        <f t="shared" si="7"/>
        <v>#NUM!</v>
      </c>
    </row>
    <row r="57" spans="1:9" x14ac:dyDescent="0.2">
      <c r="A57" s="74">
        <v>54</v>
      </c>
      <c r="B57" s="84" t="e">
        <f ca="1"/>
        <v>#NAME?</v>
      </c>
      <c r="C57" s="83" t="e">
        <f ca="1"/>
        <v>#N/A</v>
      </c>
      <c r="D57" s="82" t="e">
        <f t="shared" ca="1" si="5"/>
        <v>#N/A</v>
      </c>
      <c r="E57" s="82" t="e">
        <f ca="1"/>
        <v>#NAME?</v>
      </c>
      <c r="F57" s="82" t="e">
        <f t="shared" ca="1" si="6"/>
        <v>#N/A</v>
      </c>
      <c r="G57" s="82">
        <f t="shared" ca="1" si="8"/>
        <v>0</v>
      </c>
      <c r="H57" s="81" t="e">
        <f t="shared" ca="1" si="9"/>
        <v>#NUM!</v>
      </c>
      <c r="I57" s="80" t="e">
        <f t="shared" si="7"/>
        <v>#NUM!</v>
      </c>
    </row>
    <row r="58" spans="1:9" x14ac:dyDescent="0.2">
      <c r="A58" s="74">
        <v>55</v>
      </c>
      <c r="B58" s="84" t="e">
        <f ca="1"/>
        <v>#NAME?</v>
      </c>
      <c r="C58" s="83" t="e">
        <f ca="1"/>
        <v>#N/A</v>
      </c>
      <c r="D58" s="82" t="e">
        <f t="shared" ca="1" si="5"/>
        <v>#N/A</v>
      </c>
      <c r="E58" s="82" t="e">
        <f ca="1"/>
        <v>#NAME?</v>
      </c>
      <c r="F58" s="82" t="e">
        <f t="shared" ca="1" si="6"/>
        <v>#N/A</v>
      </c>
      <c r="G58" s="82">
        <f t="shared" ca="1" si="8"/>
        <v>0</v>
      </c>
      <c r="H58" s="81" t="e">
        <f t="shared" ca="1" si="9"/>
        <v>#NUM!</v>
      </c>
      <c r="I58" s="80" t="e">
        <f t="shared" si="7"/>
        <v>#NUM!</v>
      </c>
    </row>
    <row r="59" spans="1:9" x14ac:dyDescent="0.2">
      <c r="A59" s="74">
        <v>56</v>
      </c>
      <c r="B59" s="84" t="e">
        <f ca="1"/>
        <v>#NAME?</v>
      </c>
      <c r="C59" s="83" t="e">
        <f ca="1"/>
        <v>#N/A</v>
      </c>
      <c r="D59" s="82" t="e">
        <f t="shared" ca="1" si="5"/>
        <v>#N/A</v>
      </c>
      <c r="E59" s="82" t="e">
        <f ca="1"/>
        <v>#NAME?</v>
      </c>
      <c r="F59" s="82" t="e">
        <f t="shared" ca="1" si="6"/>
        <v>#N/A</v>
      </c>
      <c r="G59" s="82">
        <f t="shared" ca="1" si="8"/>
        <v>0</v>
      </c>
      <c r="H59" s="81" t="e">
        <f t="shared" ca="1" si="9"/>
        <v>#NUM!</v>
      </c>
      <c r="I59" s="80" t="e">
        <f t="shared" si="7"/>
        <v>#NUM!</v>
      </c>
    </row>
    <row r="60" spans="1:9" x14ac:dyDescent="0.2">
      <c r="A60" s="74">
        <v>57</v>
      </c>
      <c r="B60" s="84" t="e">
        <f ca="1"/>
        <v>#NAME?</v>
      </c>
      <c r="C60" s="83" t="e">
        <f ca="1"/>
        <v>#N/A</v>
      </c>
      <c r="D60" s="82" t="e">
        <f t="shared" ca="1" si="5"/>
        <v>#N/A</v>
      </c>
      <c r="E60" s="82" t="e">
        <f ca="1"/>
        <v>#NAME?</v>
      </c>
      <c r="F60" s="82" t="e">
        <f t="shared" ca="1" si="6"/>
        <v>#N/A</v>
      </c>
      <c r="G60" s="82">
        <f t="shared" ca="1" si="8"/>
        <v>0</v>
      </c>
      <c r="H60" s="81" t="e">
        <f t="shared" ca="1" si="9"/>
        <v>#NUM!</v>
      </c>
      <c r="I60" s="80" t="e">
        <f t="shared" si="7"/>
        <v>#NUM!</v>
      </c>
    </row>
    <row r="61" spans="1:9" x14ac:dyDescent="0.2">
      <c r="A61" s="74">
        <v>58</v>
      </c>
      <c r="B61" s="84" t="e">
        <f ca="1"/>
        <v>#NAME?</v>
      </c>
      <c r="C61" s="83" t="e">
        <f ca="1"/>
        <v>#N/A</v>
      </c>
      <c r="D61" s="82" t="e">
        <f t="shared" ca="1" si="5"/>
        <v>#N/A</v>
      </c>
      <c r="E61" s="82" t="e">
        <f ca="1"/>
        <v>#NAME?</v>
      </c>
      <c r="F61" s="82" t="e">
        <f t="shared" ca="1" si="6"/>
        <v>#N/A</v>
      </c>
      <c r="G61" s="82">
        <f t="shared" ca="1" si="8"/>
        <v>0</v>
      </c>
      <c r="H61" s="81" t="e">
        <f t="shared" ca="1" si="9"/>
        <v>#NUM!</v>
      </c>
      <c r="I61" s="80" t="e">
        <f t="shared" si="7"/>
        <v>#NUM!</v>
      </c>
    </row>
    <row r="62" spans="1:9" x14ac:dyDescent="0.2">
      <c r="A62" s="74">
        <v>59</v>
      </c>
      <c r="B62" s="84" t="e">
        <f ca="1"/>
        <v>#NAME?</v>
      </c>
      <c r="C62" s="83" t="e">
        <f ca="1"/>
        <v>#N/A</v>
      </c>
      <c r="D62" s="82" t="e">
        <f t="shared" ca="1" si="5"/>
        <v>#N/A</v>
      </c>
      <c r="E62" s="82" t="e">
        <f ca="1"/>
        <v>#NAME?</v>
      </c>
      <c r="F62" s="82" t="e">
        <f t="shared" ca="1" si="6"/>
        <v>#N/A</v>
      </c>
      <c r="G62" s="82">
        <f t="shared" ca="1" si="8"/>
        <v>0</v>
      </c>
      <c r="H62" s="81" t="e">
        <f t="shared" ca="1" si="9"/>
        <v>#NUM!</v>
      </c>
      <c r="I62" s="80" t="e">
        <f t="shared" si="7"/>
        <v>#NUM!</v>
      </c>
    </row>
    <row r="63" spans="1:9" x14ac:dyDescent="0.2">
      <c r="A63" s="74">
        <v>60</v>
      </c>
      <c r="B63" s="84" t="e">
        <f ca="1"/>
        <v>#NAME?</v>
      </c>
      <c r="C63" s="83" t="e">
        <f ca="1"/>
        <v>#N/A</v>
      </c>
      <c r="D63" s="82" t="e">
        <f t="shared" ca="1" si="5"/>
        <v>#N/A</v>
      </c>
      <c r="E63" s="82" t="e">
        <f ca="1"/>
        <v>#NAME?</v>
      </c>
      <c r="F63" s="82" t="e">
        <f t="shared" ca="1" si="6"/>
        <v>#N/A</v>
      </c>
      <c r="G63" s="82">
        <f t="shared" ca="1" si="8"/>
        <v>0</v>
      </c>
      <c r="H63" s="81" t="e">
        <f t="shared" ca="1" si="9"/>
        <v>#NUM!</v>
      </c>
      <c r="I63" s="80" t="e">
        <f t="shared" si="7"/>
        <v>#NUM!</v>
      </c>
    </row>
    <row r="64" spans="1:9" x14ac:dyDescent="0.2">
      <c r="A64" s="74">
        <v>61</v>
      </c>
      <c r="B64" s="84" t="e">
        <f ca="1"/>
        <v>#NAME?</v>
      </c>
      <c r="C64" s="83" t="e">
        <f ca="1"/>
        <v>#N/A</v>
      </c>
      <c r="D64" s="82" t="e">
        <f t="shared" ca="1" si="5"/>
        <v>#N/A</v>
      </c>
      <c r="E64" s="82" t="e">
        <f ca="1"/>
        <v>#NAME?</v>
      </c>
      <c r="F64" s="82" t="e">
        <f t="shared" ca="1" si="6"/>
        <v>#N/A</v>
      </c>
      <c r="G64" s="82">
        <f t="shared" ca="1" si="8"/>
        <v>0</v>
      </c>
      <c r="H64" s="81" t="e">
        <f t="shared" ca="1" si="9"/>
        <v>#NUM!</v>
      </c>
      <c r="I64" s="80" t="e">
        <f t="shared" si="7"/>
        <v>#NUM!</v>
      </c>
    </row>
    <row r="65" spans="1:9" x14ac:dyDescent="0.2">
      <c r="A65" s="74">
        <v>62</v>
      </c>
      <c r="B65" s="84" t="e">
        <f ca="1"/>
        <v>#NAME?</v>
      </c>
      <c r="C65" s="83" t="e">
        <f ca="1"/>
        <v>#N/A</v>
      </c>
      <c r="D65" s="82" t="e">
        <f t="shared" ca="1" si="5"/>
        <v>#N/A</v>
      </c>
      <c r="E65" s="82" t="e">
        <f ca="1"/>
        <v>#NAME?</v>
      </c>
      <c r="F65" s="82" t="e">
        <f t="shared" ca="1" si="6"/>
        <v>#N/A</v>
      </c>
      <c r="G65" s="82">
        <f t="shared" ca="1" si="8"/>
        <v>0</v>
      </c>
      <c r="H65" s="81" t="e">
        <f t="shared" ca="1" si="9"/>
        <v>#NUM!</v>
      </c>
      <c r="I65" s="80" t="e">
        <f t="shared" si="7"/>
        <v>#NUM!</v>
      </c>
    </row>
    <row r="66" spans="1:9" x14ac:dyDescent="0.2">
      <c r="A66" s="74">
        <v>63</v>
      </c>
      <c r="B66" s="84" t="e">
        <f ca="1"/>
        <v>#NAME?</v>
      </c>
      <c r="C66" s="83" t="e">
        <f ca="1"/>
        <v>#N/A</v>
      </c>
      <c r="D66" s="82" t="e">
        <f t="shared" ca="1" si="5"/>
        <v>#N/A</v>
      </c>
      <c r="E66" s="82" t="e">
        <f ca="1"/>
        <v>#NAME?</v>
      </c>
      <c r="F66" s="82" t="e">
        <f t="shared" ca="1" si="6"/>
        <v>#N/A</v>
      </c>
      <c r="G66" s="82">
        <f t="shared" ca="1" si="8"/>
        <v>0</v>
      </c>
      <c r="H66" s="81" t="e">
        <f t="shared" ca="1" si="9"/>
        <v>#NUM!</v>
      </c>
      <c r="I66" s="80" t="e">
        <f t="shared" si="7"/>
        <v>#NUM!</v>
      </c>
    </row>
    <row r="67" spans="1:9" x14ac:dyDescent="0.2">
      <c r="A67" s="74">
        <v>64</v>
      </c>
      <c r="B67" s="84" t="e">
        <f ca="1"/>
        <v>#NAME?</v>
      </c>
      <c r="C67" s="83" t="e">
        <f ca="1"/>
        <v>#N/A</v>
      </c>
      <c r="D67" s="82" t="e">
        <f t="shared" ca="1" si="5"/>
        <v>#N/A</v>
      </c>
      <c r="E67" s="82" t="e">
        <f ca="1"/>
        <v>#NAME?</v>
      </c>
      <c r="F67" s="82" t="e">
        <f t="shared" ca="1" si="6"/>
        <v>#N/A</v>
      </c>
      <c r="G67" s="82">
        <f t="shared" ca="1" si="8"/>
        <v>0</v>
      </c>
      <c r="H67" s="81" t="e">
        <f t="shared" ca="1" si="9"/>
        <v>#NUM!</v>
      </c>
      <c r="I67" s="80" t="e">
        <f t="shared" si="7"/>
        <v>#NUM!</v>
      </c>
    </row>
    <row r="68" spans="1:9" x14ac:dyDescent="0.2">
      <c r="A68" s="74">
        <v>65</v>
      </c>
      <c r="B68" s="84" t="e">
        <f ca="1"/>
        <v>#NAME?</v>
      </c>
      <c r="C68" s="83" t="e">
        <f ca="1"/>
        <v>#N/A</v>
      </c>
      <c r="D68" s="82" t="e">
        <f t="shared" ref="D68:D99" ca="1" si="10">IF(ISNUMBER($B69),FirstNominal,NA())</f>
        <v>#N/A</v>
      </c>
      <c r="E68" s="82" t="e">
        <f ca="1"/>
        <v>#NAME?</v>
      </c>
      <c r="F68" s="82" t="e">
        <f t="shared" ref="F68:F99" ca="1" si="11">IF(ISNUMBER($B69),FirstNominal,NA())</f>
        <v>#N/A</v>
      </c>
      <c r="G68" s="82">
        <f t="shared" ca="1" si="8"/>
        <v>0</v>
      </c>
      <c r="H68" s="81" t="e">
        <f t="shared" ca="1" si="9"/>
        <v>#NUM!</v>
      </c>
      <c r="I68" s="80" t="e">
        <f t="shared" ref="I68:I99" si="12">PPMT(Rate,$A68,Payments,FirstNominal)</f>
        <v>#NUM!</v>
      </c>
    </row>
    <row r="69" spans="1:9" x14ac:dyDescent="0.2">
      <c r="A69" s="74">
        <v>66</v>
      </c>
      <c r="B69" s="84" t="e">
        <f ca="1"/>
        <v>#NAME?</v>
      </c>
      <c r="C69" s="83" t="e">
        <f ca="1"/>
        <v>#N/A</v>
      </c>
      <c r="D69" s="82" t="e">
        <f t="shared" ca="1" si="10"/>
        <v>#N/A</v>
      </c>
      <c r="E69" s="82" t="e">
        <f ca="1"/>
        <v>#NAME?</v>
      </c>
      <c r="F69" s="82" t="e">
        <f t="shared" ca="1" si="11"/>
        <v>#N/A</v>
      </c>
      <c r="G69" s="82">
        <f t="shared" ref="G69:G100" ca="1" si="13">IF(ISNA($B70),NA(),MAX(G68-StepDecrement,0))</f>
        <v>0</v>
      </c>
      <c r="H69" s="81" t="e">
        <f t="shared" ref="H69:H100" ca="1" si="14">IF(ISNA($B70),NA(),H68+I68)</f>
        <v>#NUM!</v>
      </c>
      <c r="I69" s="80" t="e">
        <f t="shared" si="12"/>
        <v>#NUM!</v>
      </c>
    </row>
    <row r="70" spans="1:9" x14ac:dyDescent="0.2">
      <c r="A70" s="74">
        <v>67</v>
      </c>
      <c r="B70" s="84" t="e">
        <f ca="1"/>
        <v>#NAME?</v>
      </c>
      <c r="C70" s="83" t="e">
        <f ca="1"/>
        <v>#N/A</v>
      </c>
      <c r="D70" s="82" t="e">
        <f t="shared" ca="1" si="10"/>
        <v>#N/A</v>
      </c>
      <c r="E70" s="82" t="e">
        <f ca="1"/>
        <v>#NAME?</v>
      </c>
      <c r="F70" s="82" t="e">
        <f t="shared" ca="1" si="11"/>
        <v>#N/A</v>
      </c>
      <c r="G70" s="82">
        <f t="shared" ca="1" si="13"/>
        <v>0</v>
      </c>
      <c r="H70" s="81" t="e">
        <f t="shared" ca="1" si="14"/>
        <v>#NUM!</v>
      </c>
      <c r="I70" s="80" t="e">
        <f t="shared" si="12"/>
        <v>#NUM!</v>
      </c>
    </row>
    <row r="71" spans="1:9" x14ac:dyDescent="0.2">
      <c r="A71" s="74">
        <v>68</v>
      </c>
      <c r="B71" s="84" t="e">
        <f ca="1"/>
        <v>#NAME?</v>
      </c>
      <c r="C71" s="83" t="e">
        <f ca="1"/>
        <v>#N/A</v>
      </c>
      <c r="D71" s="82" t="e">
        <f t="shared" ca="1" si="10"/>
        <v>#N/A</v>
      </c>
      <c r="E71" s="82" t="e">
        <f ca="1"/>
        <v>#NAME?</v>
      </c>
      <c r="F71" s="82" t="e">
        <f t="shared" ca="1" si="11"/>
        <v>#N/A</v>
      </c>
      <c r="G71" s="82">
        <f t="shared" ca="1" si="13"/>
        <v>0</v>
      </c>
      <c r="H71" s="81" t="e">
        <f t="shared" ca="1" si="14"/>
        <v>#NUM!</v>
      </c>
      <c r="I71" s="80" t="e">
        <f t="shared" si="12"/>
        <v>#NUM!</v>
      </c>
    </row>
    <row r="72" spans="1:9" x14ac:dyDescent="0.2">
      <c r="A72" s="74">
        <v>69</v>
      </c>
      <c r="B72" s="84" t="e">
        <f ca="1"/>
        <v>#NAME?</v>
      </c>
      <c r="C72" s="83" t="e">
        <f ca="1"/>
        <v>#N/A</v>
      </c>
      <c r="D72" s="82" t="e">
        <f t="shared" ca="1" si="10"/>
        <v>#N/A</v>
      </c>
      <c r="E72" s="82" t="e">
        <f ca="1"/>
        <v>#NAME?</v>
      </c>
      <c r="F72" s="82" t="e">
        <f t="shared" ca="1" si="11"/>
        <v>#N/A</v>
      </c>
      <c r="G72" s="82">
        <f t="shared" ca="1" si="13"/>
        <v>0</v>
      </c>
      <c r="H72" s="81" t="e">
        <f t="shared" ca="1" si="14"/>
        <v>#NUM!</v>
      </c>
      <c r="I72" s="80" t="e">
        <f t="shared" si="12"/>
        <v>#NUM!</v>
      </c>
    </row>
    <row r="73" spans="1:9" x14ac:dyDescent="0.2">
      <c r="A73" s="74">
        <v>70</v>
      </c>
      <c r="B73" s="84" t="e">
        <f ca="1"/>
        <v>#NAME?</v>
      </c>
      <c r="C73" s="83" t="e">
        <f ca="1"/>
        <v>#N/A</v>
      </c>
      <c r="D73" s="82" t="e">
        <f t="shared" ca="1" si="10"/>
        <v>#N/A</v>
      </c>
      <c r="E73" s="82" t="e">
        <f ca="1"/>
        <v>#NAME?</v>
      </c>
      <c r="F73" s="82" t="e">
        <f t="shared" ca="1" si="11"/>
        <v>#N/A</v>
      </c>
      <c r="G73" s="82">
        <f t="shared" ca="1" si="13"/>
        <v>0</v>
      </c>
      <c r="H73" s="81" t="e">
        <f t="shared" ca="1" si="14"/>
        <v>#NUM!</v>
      </c>
      <c r="I73" s="80" t="e">
        <f t="shared" si="12"/>
        <v>#NUM!</v>
      </c>
    </row>
    <row r="74" spans="1:9" x14ac:dyDescent="0.2">
      <c r="A74" s="74">
        <v>71</v>
      </c>
      <c r="B74" s="84" t="e">
        <f ca="1"/>
        <v>#NAME?</v>
      </c>
      <c r="C74" s="83" t="e">
        <f ca="1"/>
        <v>#N/A</v>
      </c>
      <c r="D74" s="82" t="e">
        <f t="shared" ca="1" si="10"/>
        <v>#N/A</v>
      </c>
      <c r="E74" s="82" t="e">
        <f ca="1"/>
        <v>#NAME?</v>
      </c>
      <c r="F74" s="82" t="e">
        <f t="shared" ca="1" si="11"/>
        <v>#N/A</v>
      </c>
      <c r="G74" s="82">
        <f t="shared" ca="1" si="13"/>
        <v>0</v>
      </c>
      <c r="H74" s="81" t="e">
        <f t="shared" ca="1" si="14"/>
        <v>#NUM!</v>
      </c>
      <c r="I74" s="80" t="e">
        <f t="shared" si="12"/>
        <v>#NUM!</v>
      </c>
    </row>
    <row r="75" spans="1:9" x14ac:dyDescent="0.2">
      <c r="A75" s="74">
        <v>72</v>
      </c>
      <c r="B75" s="84" t="e">
        <f ca="1"/>
        <v>#NAME?</v>
      </c>
      <c r="C75" s="83" t="e">
        <f ca="1"/>
        <v>#N/A</v>
      </c>
      <c r="D75" s="82" t="e">
        <f t="shared" ca="1" si="10"/>
        <v>#N/A</v>
      </c>
      <c r="E75" s="82" t="e">
        <f ca="1"/>
        <v>#NAME?</v>
      </c>
      <c r="F75" s="82" t="e">
        <f t="shared" ca="1" si="11"/>
        <v>#N/A</v>
      </c>
      <c r="G75" s="82">
        <f t="shared" ca="1" si="13"/>
        <v>0</v>
      </c>
      <c r="H75" s="81" t="e">
        <f t="shared" ca="1" si="14"/>
        <v>#NUM!</v>
      </c>
      <c r="I75" s="80" t="e">
        <f t="shared" si="12"/>
        <v>#NUM!</v>
      </c>
    </row>
    <row r="76" spans="1:9" x14ac:dyDescent="0.2">
      <c r="A76" s="74">
        <v>73</v>
      </c>
      <c r="B76" s="84" t="e">
        <f ca="1"/>
        <v>#NAME?</v>
      </c>
      <c r="C76" s="83" t="e">
        <f ca="1"/>
        <v>#N/A</v>
      </c>
      <c r="D76" s="82" t="e">
        <f t="shared" ca="1" si="10"/>
        <v>#N/A</v>
      </c>
      <c r="E76" s="82" t="e">
        <f ca="1"/>
        <v>#NAME?</v>
      </c>
      <c r="F76" s="82" t="e">
        <f t="shared" ca="1" si="11"/>
        <v>#N/A</v>
      </c>
      <c r="G76" s="82">
        <f t="shared" ca="1" si="13"/>
        <v>0</v>
      </c>
      <c r="H76" s="81" t="e">
        <f t="shared" ca="1" si="14"/>
        <v>#NUM!</v>
      </c>
      <c r="I76" s="80" t="e">
        <f t="shared" si="12"/>
        <v>#NUM!</v>
      </c>
    </row>
    <row r="77" spans="1:9" x14ac:dyDescent="0.2">
      <c r="A77" s="74">
        <v>74</v>
      </c>
      <c r="B77" s="84" t="e">
        <f ca="1"/>
        <v>#NAME?</v>
      </c>
      <c r="C77" s="83" t="e">
        <f ca="1"/>
        <v>#N/A</v>
      </c>
      <c r="D77" s="82" t="e">
        <f t="shared" ca="1" si="10"/>
        <v>#N/A</v>
      </c>
      <c r="E77" s="82" t="e">
        <f ca="1"/>
        <v>#NAME?</v>
      </c>
      <c r="F77" s="82" t="e">
        <f t="shared" ca="1" si="11"/>
        <v>#N/A</v>
      </c>
      <c r="G77" s="82">
        <f t="shared" ca="1" si="13"/>
        <v>0</v>
      </c>
      <c r="H77" s="81" t="e">
        <f t="shared" ca="1" si="14"/>
        <v>#NUM!</v>
      </c>
      <c r="I77" s="80" t="e">
        <f t="shared" si="12"/>
        <v>#NUM!</v>
      </c>
    </row>
    <row r="78" spans="1:9" x14ac:dyDescent="0.2">
      <c r="A78" s="74">
        <v>75</v>
      </c>
      <c r="B78" s="84" t="e">
        <f ca="1"/>
        <v>#NAME?</v>
      </c>
      <c r="C78" s="83" t="e">
        <f ca="1"/>
        <v>#N/A</v>
      </c>
      <c r="D78" s="82" t="e">
        <f t="shared" ca="1" si="10"/>
        <v>#N/A</v>
      </c>
      <c r="E78" s="82" t="e">
        <f ca="1"/>
        <v>#NAME?</v>
      </c>
      <c r="F78" s="82" t="e">
        <f t="shared" ca="1" si="11"/>
        <v>#N/A</v>
      </c>
      <c r="G78" s="82">
        <f t="shared" ca="1" si="13"/>
        <v>0</v>
      </c>
      <c r="H78" s="81" t="e">
        <f t="shared" ca="1" si="14"/>
        <v>#NUM!</v>
      </c>
      <c r="I78" s="80" t="e">
        <f t="shared" si="12"/>
        <v>#NUM!</v>
      </c>
    </row>
    <row r="79" spans="1:9" x14ac:dyDescent="0.2">
      <c r="A79" s="74">
        <v>76</v>
      </c>
      <c r="B79" s="84" t="e">
        <f ca="1"/>
        <v>#NAME?</v>
      </c>
      <c r="C79" s="83" t="e">
        <f ca="1"/>
        <v>#N/A</v>
      </c>
      <c r="D79" s="82" t="e">
        <f t="shared" ca="1" si="10"/>
        <v>#N/A</v>
      </c>
      <c r="E79" s="82" t="e">
        <f ca="1"/>
        <v>#NAME?</v>
      </c>
      <c r="F79" s="82" t="e">
        <f t="shared" ca="1" si="11"/>
        <v>#N/A</v>
      </c>
      <c r="G79" s="82">
        <f t="shared" ca="1" si="13"/>
        <v>0</v>
      </c>
      <c r="H79" s="81" t="e">
        <f t="shared" ca="1" si="14"/>
        <v>#NUM!</v>
      </c>
      <c r="I79" s="80" t="e">
        <f t="shared" si="12"/>
        <v>#NUM!</v>
      </c>
    </row>
    <row r="80" spans="1:9" x14ac:dyDescent="0.2">
      <c r="A80" s="74">
        <v>77</v>
      </c>
      <c r="B80" s="84" t="e">
        <f ca="1"/>
        <v>#NAME?</v>
      </c>
      <c r="C80" s="83" t="e">
        <f ca="1"/>
        <v>#N/A</v>
      </c>
      <c r="D80" s="82" t="e">
        <f t="shared" ca="1" si="10"/>
        <v>#N/A</v>
      </c>
      <c r="E80" s="82" t="e">
        <f ca="1"/>
        <v>#NAME?</v>
      </c>
      <c r="F80" s="82" t="e">
        <f t="shared" ca="1" si="11"/>
        <v>#N/A</v>
      </c>
      <c r="G80" s="82">
        <f t="shared" ca="1" si="13"/>
        <v>0</v>
      </c>
      <c r="H80" s="81" t="e">
        <f t="shared" ca="1" si="14"/>
        <v>#NUM!</v>
      </c>
      <c r="I80" s="80" t="e">
        <f t="shared" si="12"/>
        <v>#NUM!</v>
      </c>
    </row>
    <row r="81" spans="1:9" x14ac:dyDescent="0.2">
      <c r="A81" s="74">
        <v>78</v>
      </c>
      <c r="B81" s="84" t="e">
        <f ca="1"/>
        <v>#NAME?</v>
      </c>
      <c r="C81" s="83" t="e">
        <f ca="1"/>
        <v>#N/A</v>
      </c>
      <c r="D81" s="82" t="e">
        <f t="shared" ca="1" si="10"/>
        <v>#N/A</v>
      </c>
      <c r="E81" s="82" t="e">
        <f ca="1"/>
        <v>#NAME?</v>
      </c>
      <c r="F81" s="82" t="e">
        <f t="shared" ca="1" si="11"/>
        <v>#N/A</v>
      </c>
      <c r="G81" s="82">
        <f t="shared" ca="1" si="13"/>
        <v>0</v>
      </c>
      <c r="H81" s="81" t="e">
        <f t="shared" ca="1" si="14"/>
        <v>#NUM!</v>
      </c>
      <c r="I81" s="80" t="e">
        <f t="shared" si="12"/>
        <v>#NUM!</v>
      </c>
    </row>
    <row r="82" spans="1:9" x14ac:dyDescent="0.2">
      <c r="A82" s="74">
        <v>79</v>
      </c>
      <c r="B82" s="84" t="e">
        <f ca="1"/>
        <v>#NAME?</v>
      </c>
      <c r="C82" s="83" t="e">
        <f ca="1"/>
        <v>#N/A</v>
      </c>
      <c r="D82" s="82" t="e">
        <f t="shared" ca="1" si="10"/>
        <v>#N/A</v>
      </c>
      <c r="E82" s="82" t="e">
        <f ca="1"/>
        <v>#NAME?</v>
      </c>
      <c r="F82" s="82" t="e">
        <f t="shared" ca="1" si="11"/>
        <v>#N/A</v>
      </c>
      <c r="G82" s="82">
        <f t="shared" ca="1" si="13"/>
        <v>0</v>
      </c>
      <c r="H82" s="81" t="e">
        <f t="shared" ca="1" si="14"/>
        <v>#NUM!</v>
      </c>
      <c r="I82" s="80" t="e">
        <f t="shared" si="12"/>
        <v>#NUM!</v>
      </c>
    </row>
    <row r="83" spans="1:9" x14ac:dyDescent="0.2">
      <c r="A83" s="74">
        <v>80</v>
      </c>
      <c r="B83" s="84" t="e">
        <f ca="1"/>
        <v>#NAME?</v>
      </c>
      <c r="C83" s="83" t="e">
        <f ca="1"/>
        <v>#N/A</v>
      </c>
      <c r="D83" s="82" t="e">
        <f t="shared" ca="1" si="10"/>
        <v>#N/A</v>
      </c>
      <c r="E83" s="82" t="e">
        <f ca="1"/>
        <v>#NAME?</v>
      </c>
      <c r="F83" s="82" t="e">
        <f t="shared" ca="1" si="11"/>
        <v>#N/A</v>
      </c>
      <c r="G83" s="82">
        <f t="shared" ca="1" si="13"/>
        <v>0</v>
      </c>
      <c r="H83" s="81" t="e">
        <f t="shared" ca="1" si="14"/>
        <v>#NUM!</v>
      </c>
      <c r="I83" s="80" t="e">
        <f t="shared" si="12"/>
        <v>#NUM!</v>
      </c>
    </row>
    <row r="84" spans="1:9" x14ac:dyDescent="0.2">
      <c r="A84" s="74">
        <v>81</v>
      </c>
      <c r="B84" s="84" t="e">
        <f ca="1"/>
        <v>#NAME?</v>
      </c>
      <c r="C84" s="83" t="e">
        <f ca="1"/>
        <v>#N/A</v>
      </c>
      <c r="D84" s="82" t="e">
        <f t="shared" ca="1" si="10"/>
        <v>#N/A</v>
      </c>
      <c r="E84" s="82" t="e">
        <f ca="1"/>
        <v>#NAME?</v>
      </c>
      <c r="F84" s="82" t="e">
        <f t="shared" ca="1" si="11"/>
        <v>#N/A</v>
      </c>
      <c r="G84" s="82">
        <f t="shared" ca="1" si="13"/>
        <v>0</v>
      </c>
      <c r="H84" s="81" t="e">
        <f t="shared" ca="1" si="14"/>
        <v>#NUM!</v>
      </c>
      <c r="I84" s="80" t="e">
        <f t="shared" si="12"/>
        <v>#NUM!</v>
      </c>
    </row>
    <row r="85" spans="1:9" x14ac:dyDescent="0.2">
      <c r="A85" s="74">
        <v>82</v>
      </c>
      <c r="B85" s="84" t="e">
        <f ca="1"/>
        <v>#NAME?</v>
      </c>
      <c r="C85" s="83" t="e">
        <f ca="1"/>
        <v>#N/A</v>
      </c>
      <c r="D85" s="82" t="e">
        <f t="shared" ca="1" si="10"/>
        <v>#N/A</v>
      </c>
      <c r="E85" s="82" t="e">
        <f ca="1"/>
        <v>#NAME?</v>
      </c>
      <c r="F85" s="82" t="e">
        <f t="shared" ca="1" si="11"/>
        <v>#N/A</v>
      </c>
      <c r="G85" s="82">
        <f t="shared" ca="1" si="13"/>
        <v>0</v>
      </c>
      <c r="H85" s="81" t="e">
        <f t="shared" ca="1" si="14"/>
        <v>#NUM!</v>
      </c>
      <c r="I85" s="80" t="e">
        <f t="shared" si="12"/>
        <v>#NUM!</v>
      </c>
    </row>
    <row r="86" spans="1:9" x14ac:dyDescent="0.2">
      <c r="A86" s="74">
        <v>83</v>
      </c>
      <c r="B86" s="84" t="e">
        <f ca="1"/>
        <v>#NAME?</v>
      </c>
      <c r="C86" s="83" t="e">
        <f ca="1"/>
        <v>#N/A</v>
      </c>
      <c r="D86" s="82" t="e">
        <f t="shared" ca="1" si="10"/>
        <v>#N/A</v>
      </c>
      <c r="E86" s="82" t="e">
        <f ca="1"/>
        <v>#NAME?</v>
      </c>
      <c r="F86" s="82" t="e">
        <f t="shared" ca="1" si="11"/>
        <v>#N/A</v>
      </c>
      <c r="G86" s="82">
        <f t="shared" ca="1" si="13"/>
        <v>0</v>
      </c>
      <c r="H86" s="81" t="e">
        <f t="shared" ca="1" si="14"/>
        <v>#NUM!</v>
      </c>
      <c r="I86" s="80" t="e">
        <f t="shared" si="12"/>
        <v>#NUM!</v>
      </c>
    </row>
    <row r="87" spans="1:9" x14ac:dyDescent="0.2">
      <c r="A87" s="74">
        <v>84</v>
      </c>
      <c r="B87" s="84" t="e">
        <f ca="1"/>
        <v>#NAME?</v>
      </c>
      <c r="C87" s="83" t="e">
        <f ca="1"/>
        <v>#N/A</v>
      </c>
      <c r="D87" s="82" t="e">
        <f t="shared" ca="1" si="10"/>
        <v>#N/A</v>
      </c>
      <c r="E87" s="82" t="e">
        <f ca="1"/>
        <v>#NAME?</v>
      </c>
      <c r="F87" s="82" t="e">
        <f t="shared" ca="1" si="11"/>
        <v>#N/A</v>
      </c>
      <c r="G87" s="82">
        <f t="shared" ca="1" si="13"/>
        <v>0</v>
      </c>
      <c r="H87" s="81" t="e">
        <f t="shared" ca="1" si="14"/>
        <v>#NUM!</v>
      </c>
      <c r="I87" s="80" t="e">
        <f t="shared" si="12"/>
        <v>#NUM!</v>
      </c>
    </row>
    <row r="88" spans="1:9" x14ac:dyDescent="0.2">
      <c r="A88" s="74">
        <v>85</v>
      </c>
      <c r="B88" s="84" t="e">
        <f ca="1"/>
        <v>#NAME?</v>
      </c>
      <c r="C88" s="83" t="e">
        <f ca="1"/>
        <v>#N/A</v>
      </c>
      <c r="D88" s="82" t="e">
        <f t="shared" ca="1" si="10"/>
        <v>#N/A</v>
      </c>
      <c r="E88" s="82" t="e">
        <f ca="1"/>
        <v>#NAME?</v>
      </c>
      <c r="F88" s="82" t="e">
        <f t="shared" ca="1" si="11"/>
        <v>#N/A</v>
      </c>
      <c r="G88" s="82">
        <f t="shared" ca="1" si="13"/>
        <v>0</v>
      </c>
      <c r="H88" s="81" t="e">
        <f t="shared" ca="1" si="14"/>
        <v>#NUM!</v>
      </c>
      <c r="I88" s="80" t="e">
        <f t="shared" si="12"/>
        <v>#NUM!</v>
      </c>
    </row>
    <row r="89" spans="1:9" x14ac:dyDescent="0.2">
      <c r="A89" s="74">
        <v>86</v>
      </c>
      <c r="B89" s="84" t="e">
        <f ca="1"/>
        <v>#NAME?</v>
      </c>
      <c r="C89" s="83" t="e">
        <f ca="1"/>
        <v>#N/A</v>
      </c>
      <c r="D89" s="82" t="e">
        <f t="shared" ca="1" si="10"/>
        <v>#N/A</v>
      </c>
      <c r="E89" s="82" t="e">
        <f ca="1"/>
        <v>#NAME?</v>
      </c>
      <c r="F89" s="82" t="e">
        <f t="shared" ca="1" si="11"/>
        <v>#N/A</v>
      </c>
      <c r="G89" s="82">
        <f t="shared" ca="1" si="13"/>
        <v>0</v>
      </c>
      <c r="H89" s="81" t="e">
        <f t="shared" ca="1" si="14"/>
        <v>#NUM!</v>
      </c>
      <c r="I89" s="80" t="e">
        <f t="shared" si="12"/>
        <v>#NUM!</v>
      </c>
    </row>
    <row r="90" spans="1:9" x14ac:dyDescent="0.2">
      <c r="A90" s="74">
        <v>87</v>
      </c>
      <c r="B90" s="84" t="e">
        <f ca="1"/>
        <v>#NAME?</v>
      </c>
      <c r="C90" s="83" t="e">
        <f ca="1"/>
        <v>#N/A</v>
      </c>
      <c r="D90" s="82" t="e">
        <f t="shared" ca="1" si="10"/>
        <v>#N/A</v>
      </c>
      <c r="E90" s="82" t="e">
        <f ca="1"/>
        <v>#NAME?</v>
      </c>
      <c r="F90" s="82" t="e">
        <f t="shared" ca="1" si="11"/>
        <v>#N/A</v>
      </c>
      <c r="G90" s="82">
        <f t="shared" ca="1" si="13"/>
        <v>0</v>
      </c>
      <c r="H90" s="81" t="e">
        <f t="shared" ca="1" si="14"/>
        <v>#NUM!</v>
      </c>
      <c r="I90" s="80" t="e">
        <f t="shared" si="12"/>
        <v>#NUM!</v>
      </c>
    </row>
    <row r="91" spans="1:9" x14ac:dyDescent="0.2">
      <c r="A91" s="74">
        <v>88</v>
      </c>
      <c r="B91" s="84" t="e">
        <f ca="1"/>
        <v>#NAME?</v>
      </c>
      <c r="C91" s="83" t="e">
        <f ca="1"/>
        <v>#N/A</v>
      </c>
      <c r="D91" s="82" t="e">
        <f t="shared" ca="1" si="10"/>
        <v>#N/A</v>
      </c>
      <c r="E91" s="82" t="e">
        <f ca="1"/>
        <v>#NAME?</v>
      </c>
      <c r="F91" s="82" t="e">
        <f t="shared" ca="1" si="11"/>
        <v>#N/A</v>
      </c>
      <c r="G91" s="82">
        <f t="shared" ca="1" si="13"/>
        <v>0</v>
      </c>
      <c r="H91" s="81" t="e">
        <f t="shared" ca="1" si="14"/>
        <v>#NUM!</v>
      </c>
      <c r="I91" s="80" t="e">
        <f t="shared" si="12"/>
        <v>#NUM!</v>
      </c>
    </row>
    <row r="92" spans="1:9" x14ac:dyDescent="0.2">
      <c r="A92" s="74">
        <v>89</v>
      </c>
      <c r="B92" s="84" t="e">
        <f ca="1"/>
        <v>#NAME?</v>
      </c>
      <c r="C92" s="83" t="e">
        <f ca="1"/>
        <v>#N/A</v>
      </c>
      <c r="D92" s="82" t="e">
        <f t="shared" ca="1" si="10"/>
        <v>#N/A</v>
      </c>
      <c r="E92" s="82" t="e">
        <f ca="1"/>
        <v>#NAME?</v>
      </c>
      <c r="F92" s="82" t="e">
        <f t="shared" ca="1" si="11"/>
        <v>#N/A</v>
      </c>
      <c r="G92" s="82">
        <f t="shared" ca="1" si="13"/>
        <v>0</v>
      </c>
      <c r="H92" s="81" t="e">
        <f t="shared" ca="1" si="14"/>
        <v>#NUM!</v>
      </c>
      <c r="I92" s="80" t="e">
        <f t="shared" si="12"/>
        <v>#NUM!</v>
      </c>
    </row>
    <row r="93" spans="1:9" x14ac:dyDescent="0.2">
      <c r="A93" s="74">
        <v>90</v>
      </c>
      <c r="B93" s="84" t="e">
        <f ca="1"/>
        <v>#NAME?</v>
      </c>
      <c r="C93" s="83" t="e">
        <f ca="1"/>
        <v>#N/A</v>
      </c>
      <c r="D93" s="82" t="e">
        <f t="shared" ca="1" si="10"/>
        <v>#N/A</v>
      </c>
      <c r="E93" s="82" t="e">
        <f ca="1"/>
        <v>#NAME?</v>
      </c>
      <c r="F93" s="82" t="e">
        <f t="shared" ca="1" si="11"/>
        <v>#N/A</v>
      </c>
      <c r="G93" s="82">
        <f t="shared" ca="1" si="13"/>
        <v>0</v>
      </c>
      <c r="H93" s="81" t="e">
        <f t="shared" ca="1" si="14"/>
        <v>#NUM!</v>
      </c>
      <c r="I93" s="80" t="e">
        <f t="shared" si="12"/>
        <v>#NUM!</v>
      </c>
    </row>
    <row r="94" spans="1:9" x14ac:dyDescent="0.2">
      <c r="A94" s="74">
        <v>91</v>
      </c>
      <c r="B94" s="84" t="e">
        <f ca="1"/>
        <v>#NAME?</v>
      </c>
      <c r="C94" s="83" t="e">
        <f ca="1"/>
        <v>#N/A</v>
      </c>
      <c r="D94" s="82" t="e">
        <f t="shared" ca="1" si="10"/>
        <v>#N/A</v>
      </c>
      <c r="E94" s="82" t="e">
        <f ca="1"/>
        <v>#NAME?</v>
      </c>
      <c r="F94" s="82" t="e">
        <f t="shared" ca="1" si="11"/>
        <v>#N/A</v>
      </c>
      <c r="G94" s="82">
        <f t="shared" ca="1" si="13"/>
        <v>0</v>
      </c>
      <c r="H94" s="81" t="e">
        <f t="shared" ca="1" si="14"/>
        <v>#NUM!</v>
      </c>
      <c r="I94" s="80" t="e">
        <f t="shared" si="12"/>
        <v>#NUM!</v>
      </c>
    </row>
    <row r="95" spans="1:9" x14ac:dyDescent="0.2">
      <c r="A95" s="74">
        <v>92</v>
      </c>
      <c r="B95" s="84" t="e">
        <f ca="1"/>
        <v>#NAME?</v>
      </c>
      <c r="C95" s="83" t="e">
        <f ca="1"/>
        <v>#N/A</v>
      </c>
      <c r="D95" s="82" t="e">
        <f t="shared" ca="1" si="10"/>
        <v>#N/A</v>
      </c>
      <c r="E95" s="82" t="e">
        <f ca="1"/>
        <v>#NAME?</v>
      </c>
      <c r="F95" s="82" t="e">
        <f t="shared" ca="1" si="11"/>
        <v>#N/A</v>
      </c>
      <c r="G95" s="82">
        <f t="shared" ca="1" si="13"/>
        <v>0</v>
      </c>
      <c r="H95" s="81" t="e">
        <f t="shared" ca="1" si="14"/>
        <v>#NUM!</v>
      </c>
      <c r="I95" s="80" t="e">
        <f t="shared" si="12"/>
        <v>#NUM!</v>
      </c>
    </row>
    <row r="96" spans="1:9" x14ac:dyDescent="0.2">
      <c r="A96" s="74">
        <v>93</v>
      </c>
      <c r="B96" s="84" t="e">
        <f ca="1"/>
        <v>#NAME?</v>
      </c>
      <c r="C96" s="83" t="e">
        <f ca="1"/>
        <v>#N/A</v>
      </c>
      <c r="D96" s="82" t="e">
        <f t="shared" ca="1" si="10"/>
        <v>#N/A</v>
      </c>
      <c r="E96" s="82" t="e">
        <f ca="1"/>
        <v>#NAME?</v>
      </c>
      <c r="F96" s="82" t="e">
        <f t="shared" ca="1" si="11"/>
        <v>#N/A</v>
      </c>
      <c r="G96" s="82">
        <f t="shared" ca="1" si="13"/>
        <v>0</v>
      </c>
      <c r="H96" s="81" t="e">
        <f t="shared" ca="1" si="14"/>
        <v>#NUM!</v>
      </c>
      <c r="I96" s="80" t="e">
        <f t="shared" si="12"/>
        <v>#NUM!</v>
      </c>
    </row>
    <row r="97" spans="1:9" x14ac:dyDescent="0.2">
      <c r="A97" s="74">
        <v>94</v>
      </c>
      <c r="B97" s="84" t="e">
        <f ca="1"/>
        <v>#NAME?</v>
      </c>
      <c r="C97" s="83" t="e">
        <f ca="1"/>
        <v>#N/A</v>
      </c>
      <c r="D97" s="82" t="e">
        <f t="shared" ca="1" si="10"/>
        <v>#N/A</v>
      </c>
      <c r="E97" s="82" t="e">
        <f ca="1"/>
        <v>#NAME?</v>
      </c>
      <c r="F97" s="82" t="e">
        <f t="shared" ca="1" si="11"/>
        <v>#N/A</v>
      </c>
      <c r="G97" s="82">
        <f t="shared" ca="1" si="13"/>
        <v>0</v>
      </c>
      <c r="H97" s="81" t="e">
        <f t="shared" ca="1" si="14"/>
        <v>#NUM!</v>
      </c>
      <c r="I97" s="80" t="e">
        <f t="shared" si="12"/>
        <v>#NUM!</v>
      </c>
    </row>
    <row r="98" spans="1:9" x14ac:dyDescent="0.2">
      <c r="A98" s="74">
        <v>95</v>
      </c>
      <c r="B98" s="84" t="e">
        <f ca="1"/>
        <v>#NAME?</v>
      </c>
      <c r="C98" s="83" t="e">
        <f ca="1"/>
        <v>#N/A</v>
      </c>
      <c r="D98" s="82" t="e">
        <f t="shared" ca="1" si="10"/>
        <v>#N/A</v>
      </c>
      <c r="E98" s="82" t="e">
        <f ca="1"/>
        <v>#NAME?</v>
      </c>
      <c r="F98" s="82" t="e">
        <f t="shared" ca="1" si="11"/>
        <v>#N/A</v>
      </c>
      <c r="G98" s="82">
        <f t="shared" ca="1" si="13"/>
        <v>0</v>
      </c>
      <c r="H98" s="81" t="e">
        <f t="shared" ca="1" si="14"/>
        <v>#NUM!</v>
      </c>
      <c r="I98" s="80" t="e">
        <f t="shared" si="12"/>
        <v>#NUM!</v>
      </c>
    </row>
    <row r="99" spans="1:9" x14ac:dyDescent="0.2">
      <c r="A99" s="74">
        <v>96</v>
      </c>
      <c r="B99" s="84" t="e">
        <f ca="1"/>
        <v>#NAME?</v>
      </c>
      <c r="C99" s="83" t="e">
        <f ca="1"/>
        <v>#N/A</v>
      </c>
      <c r="D99" s="82" t="e">
        <f t="shared" ca="1" si="10"/>
        <v>#N/A</v>
      </c>
      <c r="E99" s="82" t="e">
        <f ca="1"/>
        <v>#NAME?</v>
      </c>
      <c r="F99" s="82" t="e">
        <f t="shared" ca="1" si="11"/>
        <v>#N/A</v>
      </c>
      <c r="G99" s="82">
        <f t="shared" ca="1" si="13"/>
        <v>0</v>
      </c>
      <c r="H99" s="81" t="e">
        <f t="shared" ca="1" si="14"/>
        <v>#NUM!</v>
      </c>
      <c r="I99" s="80" t="e">
        <f t="shared" si="12"/>
        <v>#NUM!</v>
      </c>
    </row>
    <row r="100" spans="1:9" x14ac:dyDescent="0.2">
      <c r="A100" s="74">
        <v>97</v>
      </c>
      <c r="B100" s="84" t="e">
        <f ca="1"/>
        <v>#NAME?</v>
      </c>
      <c r="C100" s="83" t="e">
        <f ca="1"/>
        <v>#N/A</v>
      </c>
      <c r="D100" s="82" t="e">
        <f t="shared" ref="D100:D123" ca="1" si="15">IF(ISNUMBER($B101),FirstNominal,NA())</f>
        <v>#N/A</v>
      </c>
      <c r="E100" s="82" t="e">
        <f ca="1"/>
        <v>#NAME?</v>
      </c>
      <c r="F100" s="82" t="e">
        <f t="shared" ref="F100:F123" ca="1" si="16">IF(ISNUMBER($B101),FirstNominal,NA())</f>
        <v>#N/A</v>
      </c>
      <c r="G100" s="82">
        <f t="shared" ca="1" si="13"/>
        <v>0</v>
      </c>
      <c r="H100" s="81" t="e">
        <f t="shared" ca="1" si="14"/>
        <v>#NUM!</v>
      </c>
      <c r="I100" s="80" t="e">
        <f t="shared" ref="I100:I123" si="17">PPMT(Rate,$A100,Payments,FirstNominal)</f>
        <v>#NUM!</v>
      </c>
    </row>
    <row r="101" spans="1:9" x14ac:dyDescent="0.2">
      <c r="A101" s="74">
        <v>98</v>
      </c>
      <c r="B101" s="84" t="e">
        <f ca="1"/>
        <v>#NAME?</v>
      </c>
      <c r="C101" s="83" t="e">
        <f ca="1"/>
        <v>#N/A</v>
      </c>
      <c r="D101" s="82" t="e">
        <f t="shared" ca="1" si="15"/>
        <v>#N/A</v>
      </c>
      <c r="E101" s="82" t="e">
        <f ca="1"/>
        <v>#NAME?</v>
      </c>
      <c r="F101" s="82" t="e">
        <f t="shared" ca="1" si="16"/>
        <v>#N/A</v>
      </c>
      <c r="G101" s="82">
        <f t="shared" ref="G101:G123" ca="1" si="18">IF(ISNA($B102),NA(),MAX(G100-StepDecrement,0))</f>
        <v>0</v>
      </c>
      <c r="H101" s="81" t="e">
        <f t="shared" ref="H101:H123" ca="1" si="19">IF(ISNA($B102),NA(),H100+I100)</f>
        <v>#NUM!</v>
      </c>
      <c r="I101" s="80" t="e">
        <f t="shared" si="17"/>
        <v>#NUM!</v>
      </c>
    </row>
    <row r="102" spans="1:9" x14ac:dyDescent="0.2">
      <c r="A102" s="74">
        <v>99</v>
      </c>
      <c r="B102" s="84" t="e">
        <f ca="1"/>
        <v>#NAME?</v>
      </c>
      <c r="C102" s="83" t="e">
        <f ca="1"/>
        <v>#N/A</v>
      </c>
      <c r="D102" s="82" t="e">
        <f t="shared" ca="1" si="15"/>
        <v>#N/A</v>
      </c>
      <c r="E102" s="82" t="e">
        <f ca="1"/>
        <v>#NAME?</v>
      </c>
      <c r="F102" s="82" t="e">
        <f t="shared" ca="1" si="16"/>
        <v>#N/A</v>
      </c>
      <c r="G102" s="82">
        <f t="shared" ca="1" si="18"/>
        <v>0</v>
      </c>
      <c r="H102" s="81" t="e">
        <f t="shared" ca="1" si="19"/>
        <v>#NUM!</v>
      </c>
      <c r="I102" s="80" t="e">
        <f t="shared" si="17"/>
        <v>#NUM!</v>
      </c>
    </row>
    <row r="103" spans="1:9" x14ac:dyDescent="0.2">
      <c r="A103" s="74">
        <v>100</v>
      </c>
      <c r="B103" s="84" t="e">
        <f ca="1"/>
        <v>#NAME?</v>
      </c>
      <c r="C103" s="83" t="e">
        <f ca="1"/>
        <v>#N/A</v>
      </c>
      <c r="D103" s="82" t="e">
        <f t="shared" ca="1" si="15"/>
        <v>#N/A</v>
      </c>
      <c r="E103" s="82" t="e">
        <f ca="1"/>
        <v>#NAME?</v>
      </c>
      <c r="F103" s="82" t="e">
        <f t="shared" ca="1" si="16"/>
        <v>#N/A</v>
      </c>
      <c r="G103" s="82">
        <f t="shared" ca="1" si="18"/>
        <v>0</v>
      </c>
      <c r="H103" s="81" t="e">
        <f t="shared" ca="1" si="19"/>
        <v>#NUM!</v>
      </c>
      <c r="I103" s="80" t="e">
        <f t="shared" si="17"/>
        <v>#NUM!</v>
      </c>
    </row>
    <row r="104" spans="1:9" x14ac:dyDescent="0.2">
      <c r="A104" s="74">
        <v>101</v>
      </c>
      <c r="B104" s="84" t="e">
        <f ca="1"/>
        <v>#NAME?</v>
      </c>
      <c r="C104" s="83" t="e">
        <f ca="1"/>
        <v>#N/A</v>
      </c>
      <c r="D104" s="82" t="e">
        <f t="shared" ca="1" si="15"/>
        <v>#N/A</v>
      </c>
      <c r="E104" s="82" t="e">
        <f ca="1"/>
        <v>#NAME?</v>
      </c>
      <c r="F104" s="82" t="e">
        <f t="shared" ca="1" si="16"/>
        <v>#N/A</v>
      </c>
      <c r="G104" s="82">
        <f t="shared" ca="1" si="18"/>
        <v>0</v>
      </c>
      <c r="H104" s="81" t="e">
        <f t="shared" ca="1" si="19"/>
        <v>#NUM!</v>
      </c>
      <c r="I104" s="80" t="e">
        <f t="shared" si="17"/>
        <v>#NUM!</v>
      </c>
    </row>
    <row r="105" spans="1:9" x14ac:dyDescent="0.2">
      <c r="A105" s="74">
        <v>102</v>
      </c>
      <c r="B105" s="84" t="e">
        <f ca="1"/>
        <v>#NAME?</v>
      </c>
      <c r="C105" s="83" t="e">
        <f ca="1"/>
        <v>#N/A</v>
      </c>
      <c r="D105" s="82" t="e">
        <f t="shared" ca="1" si="15"/>
        <v>#N/A</v>
      </c>
      <c r="E105" s="82" t="e">
        <f ca="1"/>
        <v>#NAME?</v>
      </c>
      <c r="F105" s="82" t="e">
        <f t="shared" ca="1" si="16"/>
        <v>#N/A</v>
      </c>
      <c r="G105" s="82">
        <f t="shared" ca="1" si="18"/>
        <v>0</v>
      </c>
      <c r="H105" s="81" t="e">
        <f t="shared" ca="1" si="19"/>
        <v>#NUM!</v>
      </c>
      <c r="I105" s="80" t="e">
        <f t="shared" si="17"/>
        <v>#NUM!</v>
      </c>
    </row>
    <row r="106" spans="1:9" x14ac:dyDescent="0.2">
      <c r="A106" s="74">
        <v>103</v>
      </c>
      <c r="B106" s="84" t="e">
        <f ca="1"/>
        <v>#NAME?</v>
      </c>
      <c r="C106" s="83" t="e">
        <f ca="1"/>
        <v>#N/A</v>
      </c>
      <c r="D106" s="82" t="e">
        <f t="shared" ca="1" si="15"/>
        <v>#N/A</v>
      </c>
      <c r="E106" s="82" t="e">
        <f ca="1"/>
        <v>#NAME?</v>
      </c>
      <c r="F106" s="82" t="e">
        <f t="shared" ca="1" si="16"/>
        <v>#N/A</v>
      </c>
      <c r="G106" s="82">
        <f t="shared" ca="1" si="18"/>
        <v>0</v>
      </c>
      <c r="H106" s="81" t="e">
        <f t="shared" ca="1" si="19"/>
        <v>#NUM!</v>
      </c>
      <c r="I106" s="80" t="e">
        <f t="shared" si="17"/>
        <v>#NUM!</v>
      </c>
    </row>
    <row r="107" spans="1:9" x14ac:dyDescent="0.2">
      <c r="A107" s="74">
        <v>104</v>
      </c>
      <c r="B107" s="84" t="e">
        <f ca="1"/>
        <v>#NAME?</v>
      </c>
      <c r="C107" s="83" t="e">
        <f ca="1"/>
        <v>#N/A</v>
      </c>
      <c r="D107" s="82" t="e">
        <f t="shared" ca="1" si="15"/>
        <v>#N/A</v>
      </c>
      <c r="E107" s="82" t="e">
        <f ca="1"/>
        <v>#NAME?</v>
      </c>
      <c r="F107" s="82" t="e">
        <f t="shared" ca="1" si="16"/>
        <v>#N/A</v>
      </c>
      <c r="G107" s="82">
        <f t="shared" ca="1" si="18"/>
        <v>0</v>
      </c>
      <c r="H107" s="81" t="e">
        <f t="shared" ca="1" si="19"/>
        <v>#NUM!</v>
      </c>
      <c r="I107" s="80" t="e">
        <f t="shared" si="17"/>
        <v>#NUM!</v>
      </c>
    </row>
    <row r="108" spans="1:9" x14ac:dyDescent="0.2">
      <c r="A108" s="74">
        <v>105</v>
      </c>
      <c r="B108" s="84" t="e">
        <f ca="1"/>
        <v>#NAME?</v>
      </c>
      <c r="C108" s="83" t="e">
        <f ca="1"/>
        <v>#N/A</v>
      </c>
      <c r="D108" s="82" t="e">
        <f t="shared" ca="1" si="15"/>
        <v>#N/A</v>
      </c>
      <c r="E108" s="82" t="e">
        <f ca="1"/>
        <v>#NAME?</v>
      </c>
      <c r="F108" s="82" t="e">
        <f t="shared" ca="1" si="16"/>
        <v>#N/A</v>
      </c>
      <c r="G108" s="82">
        <f t="shared" ca="1" si="18"/>
        <v>0</v>
      </c>
      <c r="H108" s="81" t="e">
        <f t="shared" ca="1" si="19"/>
        <v>#NUM!</v>
      </c>
      <c r="I108" s="80" t="e">
        <f t="shared" si="17"/>
        <v>#NUM!</v>
      </c>
    </row>
    <row r="109" spans="1:9" x14ac:dyDescent="0.2">
      <c r="A109" s="74">
        <v>106</v>
      </c>
      <c r="B109" s="84" t="e">
        <f ca="1"/>
        <v>#NAME?</v>
      </c>
      <c r="C109" s="83" t="e">
        <f ca="1"/>
        <v>#N/A</v>
      </c>
      <c r="D109" s="82" t="e">
        <f t="shared" ca="1" si="15"/>
        <v>#N/A</v>
      </c>
      <c r="E109" s="82" t="e">
        <f ca="1"/>
        <v>#NAME?</v>
      </c>
      <c r="F109" s="82" t="e">
        <f t="shared" ca="1" si="16"/>
        <v>#N/A</v>
      </c>
      <c r="G109" s="82">
        <f t="shared" ca="1" si="18"/>
        <v>0</v>
      </c>
      <c r="H109" s="81" t="e">
        <f t="shared" ca="1" si="19"/>
        <v>#NUM!</v>
      </c>
      <c r="I109" s="80" t="e">
        <f t="shared" si="17"/>
        <v>#NUM!</v>
      </c>
    </row>
    <row r="110" spans="1:9" x14ac:dyDescent="0.2">
      <c r="A110" s="74">
        <v>107</v>
      </c>
      <c r="B110" s="84" t="e">
        <f ca="1"/>
        <v>#NAME?</v>
      </c>
      <c r="C110" s="83" t="e">
        <f ca="1"/>
        <v>#N/A</v>
      </c>
      <c r="D110" s="82" t="e">
        <f t="shared" ca="1" si="15"/>
        <v>#N/A</v>
      </c>
      <c r="E110" s="82" t="e">
        <f ca="1"/>
        <v>#NAME?</v>
      </c>
      <c r="F110" s="82" t="e">
        <f t="shared" ca="1" si="16"/>
        <v>#N/A</v>
      </c>
      <c r="G110" s="82">
        <f t="shared" ca="1" si="18"/>
        <v>0</v>
      </c>
      <c r="H110" s="81" t="e">
        <f t="shared" ca="1" si="19"/>
        <v>#NUM!</v>
      </c>
      <c r="I110" s="80" t="e">
        <f t="shared" si="17"/>
        <v>#NUM!</v>
      </c>
    </row>
    <row r="111" spans="1:9" x14ac:dyDescent="0.2">
      <c r="A111" s="74">
        <v>108</v>
      </c>
      <c r="B111" s="84" t="e">
        <f ca="1"/>
        <v>#NAME?</v>
      </c>
      <c r="C111" s="83" t="e">
        <f ca="1"/>
        <v>#N/A</v>
      </c>
      <c r="D111" s="82" t="e">
        <f t="shared" ca="1" si="15"/>
        <v>#N/A</v>
      </c>
      <c r="E111" s="82" t="e">
        <f ca="1"/>
        <v>#NAME?</v>
      </c>
      <c r="F111" s="82" t="e">
        <f t="shared" ca="1" si="16"/>
        <v>#N/A</v>
      </c>
      <c r="G111" s="82">
        <f t="shared" ca="1" si="18"/>
        <v>0</v>
      </c>
      <c r="H111" s="81" t="e">
        <f t="shared" ca="1" si="19"/>
        <v>#NUM!</v>
      </c>
      <c r="I111" s="80" t="e">
        <f t="shared" si="17"/>
        <v>#NUM!</v>
      </c>
    </row>
    <row r="112" spans="1:9" x14ac:dyDescent="0.2">
      <c r="A112" s="74">
        <v>109</v>
      </c>
      <c r="B112" s="84" t="e">
        <f ca="1"/>
        <v>#NAME?</v>
      </c>
      <c r="C112" s="83" t="e">
        <f ca="1"/>
        <v>#N/A</v>
      </c>
      <c r="D112" s="82" t="e">
        <f t="shared" ca="1" si="15"/>
        <v>#N/A</v>
      </c>
      <c r="E112" s="82" t="e">
        <f ca="1"/>
        <v>#NAME?</v>
      </c>
      <c r="F112" s="82" t="e">
        <f t="shared" ca="1" si="16"/>
        <v>#N/A</v>
      </c>
      <c r="G112" s="82">
        <f t="shared" ca="1" si="18"/>
        <v>0</v>
      </c>
      <c r="H112" s="81" t="e">
        <f t="shared" ca="1" si="19"/>
        <v>#NUM!</v>
      </c>
      <c r="I112" s="80" t="e">
        <f t="shared" si="17"/>
        <v>#NUM!</v>
      </c>
    </row>
    <row r="113" spans="1:9" x14ac:dyDescent="0.2">
      <c r="A113" s="74">
        <v>110</v>
      </c>
      <c r="B113" s="84" t="e">
        <f ca="1"/>
        <v>#NAME?</v>
      </c>
      <c r="C113" s="83" t="e">
        <f ca="1"/>
        <v>#N/A</v>
      </c>
      <c r="D113" s="82" t="e">
        <f t="shared" ca="1" si="15"/>
        <v>#N/A</v>
      </c>
      <c r="E113" s="82" t="e">
        <f ca="1"/>
        <v>#NAME?</v>
      </c>
      <c r="F113" s="82" t="e">
        <f t="shared" ca="1" si="16"/>
        <v>#N/A</v>
      </c>
      <c r="G113" s="82">
        <f t="shared" ca="1" si="18"/>
        <v>0</v>
      </c>
      <c r="H113" s="81" t="e">
        <f t="shared" ca="1" si="19"/>
        <v>#NUM!</v>
      </c>
      <c r="I113" s="80" t="e">
        <f t="shared" si="17"/>
        <v>#NUM!</v>
      </c>
    </row>
    <row r="114" spans="1:9" x14ac:dyDescent="0.2">
      <c r="A114" s="74">
        <v>111</v>
      </c>
      <c r="B114" s="84" t="e">
        <f ca="1"/>
        <v>#NAME?</v>
      </c>
      <c r="C114" s="83" t="e">
        <f ca="1"/>
        <v>#N/A</v>
      </c>
      <c r="D114" s="82" t="e">
        <f t="shared" ca="1" si="15"/>
        <v>#N/A</v>
      </c>
      <c r="E114" s="82" t="e">
        <f ca="1"/>
        <v>#NAME?</v>
      </c>
      <c r="F114" s="82" t="e">
        <f t="shared" ca="1" si="16"/>
        <v>#N/A</v>
      </c>
      <c r="G114" s="82">
        <f t="shared" ca="1" si="18"/>
        <v>0</v>
      </c>
      <c r="H114" s="81" t="e">
        <f t="shared" ca="1" si="19"/>
        <v>#NUM!</v>
      </c>
      <c r="I114" s="80" t="e">
        <f t="shared" si="17"/>
        <v>#NUM!</v>
      </c>
    </row>
    <row r="115" spans="1:9" x14ac:dyDescent="0.2">
      <c r="A115" s="74">
        <v>112</v>
      </c>
      <c r="B115" s="84" t="e">
        <f ca="1"/>
        <v>#NAME?</v>
      </c>
      <c r="C115" s="83" t="e">
        <f ca="1"/>
        <v>#N/A</v>
      </c>
      <c r="D115" s="82" t="e">
        <f t="shared" ca="1" si="15"/>
        <v>#N/A</v>
      </c>
      <c r="E115" s="82" t="e">
        <f ca="1"/>
        <v>#NAME?</v>
      </c>
      <c r="F115" s="82" t="e">
        <f t="shared" ca="1" si="16"/>
        <v>#N/A</v>
      </c>
      <c r="G115" s="82">
        <f t="shared" ca="1" si="18"/>
        <v>0</v>
      </c>
      <c r="H115" s="81" t="e">
        <f t="shared" ca="1" si="19"/>
        <v>#NUM!</v>
      </c>
      <c r="I115" s="80" t="e">
        <f t="shared" si="17"/>
        <v>#NUM!</v>
      </c>
    </row>
    <row r="116" spans="1:9" x14ac:dyDescent="0.2">
      <c r="A116" s="74">
        <v>113</v>
      </c>
      <c r="B116" s="84" t="e">
        <f ca="1"/>
        <v>#NAME?</v>
      </c>
      <c r="C116" s="83" t="e">
        <f ca="1"/>
        <v>#N/A</v>
      </c>
      <c r="D116" s="82" t="e">
        <f t="shared" ca="1" si="15"/>
        <v>#N/A</v>
      </c>
      <c r="E116" s="82" t="e">
        <f ca="1"/>
        <v>#NAME?</v>
      </c>
      <c r="F116" s="82" t="e">
        <f t="shared" ca="1" si="16"/>
        <v>#N/A</v>
      </c>
      <c r="G116" s="82">
        <f t="shared" ca="1" si="18"/>
        <v>0</v>
      </c>
      <c r="H116" s="81" t="e">
        <f t="shared" ca="1" si="19"/>
        <v>#NUM!</v>
      </c>
      <c r="I116" s="80" t="e">
        <f t="shared" si="17"/>
        <v>#NUM!</v>
      </c>
    </row>
    <row r="117" spans="1:9" x14ac:dyDescent="0.2">
      <c r="A117" s="74">
        <v>114</v>
      </c>
      <c r="B117" s="84" t="e">
        <f ca="1"/>
        <v>#NAME?</v>
      </c>
      <c r="C117" s="83" t="e">
        <f ca="1"/>
        <v>#N/A</v>
      </c>
      <c r="D117" s="82" t="e">
        <f t="shared" ca="1" si="15"/>
        <v>#N/A</v>
      </c>
      <c r="E117" s="82" t="e">
        <f ca="1"/>
        <v>#NAME?</v>
      </c>
      <c r="F117" s="82" t="e">
        <f t="shared" ca="1" si="16"/>
        <v>#N/A</v>
      </c>
      <c r="G117" s="82">
        <f t="shared" ca="1" si="18"/>
        <v>0</v>
      </c>
      <c r="H117" s="81" t="e">
        <f t="shared" ca="1" si="19"/>
        <v>#NUM!</v>
      </c>
      <c r="I117" s="80" t="e">
        <f t="shared" si="17"/>
        <v>#NUM!</v>
      </c>
    </row>
    <row r="118" spans="1:9" x14ac:dyDescent="0.2">
      <c r="A118" s="74">
        <v>115</v>
      </c>
      <c r="B118" s="84" t="e">
        <f ca="1"/>
        <v>#NAME?</v>
      </c>
      <c r="C118" s="83" t="e">
        <f ca="1"/>
        <v>#N/A</v>
      </c>
      <c r="D118" s="82" t="e">
        <f t="shared" ca="1" si="15"/>
        <v>#N/A</v>
      </c>
      <c r="E118" s="82" t="e">
        <f ca="1"/>
        <v>#NAME?</v>
      </c>
      <c r="F118" s="82" t="e">
        <f t="shared" ca="1" si="16"/>
        <v>#N/A</v>
      </c>
      <c r="G118" s="82">
        <f t="shared" ca="1" si="18"/>
        <v>0</v>
      </c>
      <c r="H118" s="81" t="e">
        <f t="shared" ca="1" si="19"/>
        <v>#NUM!</v>
      </c>
      <c r="I118" s="80" t="e">
        <f t="shared" si="17"/>
        <v>#NUM!</v>
      </c>
    </row>
    <row r="119" spans="1:9" x14ac:dyDescent="0.2">
      <c r="A119" s="74">
        <v>116</v>
      </c>
      <c r="B119" s="84" t="e">
        <f ca="1"/>
        <v>#NAME?</v>
      </c>
      <c r="C119" s="83" t="e">
        <f ca="1"/>
        <v>#N/A</v>
      </c>
      <c r="D119" s="82" t="e">
        <f t="shared" ca="1" si="15"/>
        <v>#N/A</v>
      </c>
      <c r="E119" s="82" t="e">
        <f ca="1"/>
        <v>#NAME?</v>
      </c>
      <c r="F119" s="82" t="e">
        <f t="shared" ca="1" si="16"/>
        <v>#N/A</v>
      </c>
      <c r="G119" s="82">
        <f t="shared" ca="1" si="18"/>
        <v>0</v>
      </c>
      <c r="H119" s="81" t="e">
        <f t="shared" ca="1" si="19"/>
        <v>#NUM!</v>
      </c>
      <c r="I119" s="80" t="e">
        <f t="shared" si="17"/>
        <v>#NUM!</v>
      </c>
    </row>
    <row r="120" spans="1:9" x14ac:dyDescent="0.2">
      <c r="A120" s="74">
        <v>117</v>
      </c>
      <c r="B120" s="84" t="e">
        <f ca="1"/>
        <v>#NAME?</v>
      </c>
      <c r="C120" s="83" t="e">
        <f ca="1"/>
        <v>#N/A</v>
      </c>
      <c r="D120" s="82" t="e">
        <f t="shared" ca="1" si="15"/>
        <v>#N/A</v>
      </c>
      <c r="E120" s="82" t="e">
        <f ca="1"/>
        <v>#NAME?</v>
      </c>
      <c r="F120" s="82" t="e">
        <f t="shared" ca="1" si="16"/>
        <v>#N/A</v>
      </c>
      <c r="G120" s="82">
        <f t="shared" ca="1" si="18"/>
        <v>0</v>
      </c>
      <c r="H120" s="81" t="e">
        <f t="shared" ca="1" si="19"/>
        <v>#NUM!</v>
      </c>
      <c r="I120" s="80" t="e">
        <f t="shared" si="17"/>
        <v>#NUM!</v>
      </c>
    </row>
    <row r="121" spans="1:9" x14ac:dyDescent="0.2">
      <c r="A121" s="74">
        <v>118</v>
      </c>
      <c r="B121" s="84" t="e">
        <f ca="1"/>
        <v>#NAME?</v>
      </c>
      <c r="C121" s="83" t="e">
        <f ca="1"/>
        <v>#N/A</v>
      </c>
      <c r="D121" s="82" t="e">
        <f t="shared" ca="1" si="15"/>
        <v>#N/A</v>
      </c>
      <c r="E121" s="82" t="e">
        <f ca="1"/>
        <v>#NAME?</v>
      </c>
      <c r="F121" s="82" t="e">
        <f t="shared" ca="1" si="16"/>
        <v>#N/A</v>
      </c>
      <c r="G121" s="82">
        <f t="shared" ca="1" si="18"/>
        <v>0</v>
      </c>
      <c r="H121" s="81" t="e">
        <f t="shared" ca="1" si="19"/>
        <v>#NUM!</v>
      </c>
      <c r="I121" s="80" t="e">
        <f t="shared" si="17"/>
        <v>#NUM!</v>
      </c>
    </row>
    <row r="122" spans="1:9" x14ac:dyDescent="0.2">
      <c r="A122" s="74">
        <v>119</v>
      </c>
      <c r="B122" s="84" t="e">
        <f ca="1"/>
        <v>#NAME?</v>
      </c>
      <c r="C122" s="83" t="e">
        <f ca="1"/>
        <v>#N/A</v>
      </c>
      <c r="D122" s="82" t="e">
        <f t="shared" ca="1" si="15"/>
        <v>#N/A</v>
      </c>
      <c r="E122" s="82" t="e">
        <f ca="1"/>
        <v>#NAME?</v>
      </c>
      <c r="F122" s="82" t="e">
        <f t="shared" ca="1" si="16"/>
        <v>#N/A</v>
      </c>
      <c r="G122" s="82">
        <f t="shared" ca="1" si="18"/>
        <v>0</v>
      </c>
      <c r="H122" s="81" t="e">
        <f t="shared" ca="1" si="19"/>
        <v>#NUM!</v>
      </c>
      <c r="I122" s="80" t="e">
        <f t="shared" si="17"/>
        <v>#NUM!</v>
      </c>
    </row>
    <row r="123" spans="1:9" x14ac:dyDescent="0.2">
      <c r="A123" s="74">
        <v>120</v>
      </c>
      <c r="B123" s="79" t="e">
        <f ca="1"/>
        <v>#NAME?</v>
      </c>
      <c r="C123" s="78" t="e">
        <v>#N/A</v>
      </c>
      <c r="D123" s="77" t="e">
        <f t="shared" si="15"/>
        <v>#N/A</v>
      </c>
      <c r="E123" s="77" t="e">
        <f ca="1"/>
        <v>#NAME?</v>
      </c>
      <c r="F123" s="77" t="e">
        <f t="shared" si="16"/>
        <v>#N/A</v>
      </c>
      <c r="G123" s="77">
        <f t="shared" ca="1" si="18"/>
        <v>0</v>
      </c>
      <c r="H123" s="76" t="e">
        <f t="shared" ca="1" si="19"/>
        <v>#NUM!</v>
      </c>
      <c r="I123" s="75" t="e">
        <f t="shared" si="17"/>
        <v>#NUM!</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23"/>
  <sheetViews>
    <sheetView workbookViewId="0"/>
  </sheetViews>
  <sheetFormatPr defaultRowHeight="11.25" x14ac:dyDescent="0.2"/>
  <cols>
    <col min="1" max="1" width="3.5703125" style="74" bestFit="1" customWidth="1"/>
    <col min="2" max="2" width="14.140625" style="74" bestFit="1" customWidth="1"/>
    <col min="3" max="4" width="10" style="74" bestFit="1" customWidth="1"/>
    <col min="5" max="5" width="10" style="74" customWidth="1"/>
    <col min="6" max="8" width="10" style="74" bestFit="1" customWidth="1"/>
    <col min="9" max="9" width="12.140625" style="74" bestFit="1" customWidth="1"/>
    <col min="10" max="16384" width="9.140625" style="74"/>
  </cols>
  <sheetData>
    <row r="1" spans="1:9" ht="15" x14ac:dyDescent="0.25">
      <c r="B1" s="98" t="e">
        <f ca="1">Pricing_IRS!$G$14</f>
        <v>#NAME?</v>
      </c>
      <c r="C1" s="97" t="str">
        <f>UPPER(Pricing_IRS!$G$18)</f>
        <v>NONE</v>
      </c>
      <c r="D1" s="97">
        <f>Pricing_IRS!$G$17</f>
        <v>1000000</v>
      </c>
      <c r="F1" s="96">
        <v>20</v>
      </c>
      <c r="G1" s="95">
        <f>FirstNominal/Payments</f>
        <v>50000</v>
      </c>
      <c r="H1" s="94">
        <f>Pricing_IRS!$G$25</f>
        <v>0</v>
      </c>
      <c r="I1" s="93" t="e">
        <f ca="1">SUM(_xll.ohPack(I4:I123))</f>
        <v>#NAME?</v>
      </c>
    </row>
    <row r="3" spans="1:9" x14ac:dyDescent="0.2">
      <c r="B3" s="90" t="s">
        <v>59</v>
      </c>
      <c r="C3" s="92" t="s">
        <v>23</v>
      </c>
      <c r="D3" s="91" t="s">
        <v>58</v>
      </c>
      <c r="E3" s="91" t="s">
        <v>57</v>
      </c>
      <c r="F3" s="91" t="s">
        <v>56</v>
      </c>
      <c r="G3" s="91" t="s">
        <v>55</v>
      </c>
      <c r="H3" s="90" t="s">
        <v>54</v>
      </c>
      <c r="I3" s="89"/>
    </row>
    <row r="4" spans="1:9" x14ac:dyDescent="0.2">
      <c r="A4" s="74">
        <v>1</v>
      </c>
      <c r="B4" s="84" t="e">
        <f t="array" aca="1" ref="B4:B123" ca="1">_xll.qlScheduleDates(Schedule)</f>
        <v>#NAME?</v>
      </c>
      <c r="C4" s="83" t="e">
        <f t="array" ref="C4:C123" ca="1">IF(Type="MIRROR",E4:E123,IF(Type="CUSTOM",F4:F123,IF(Type="STEP",G4:G123,IF(Type="FRENCH",H4:H123,D4:D123))))</f>
        <v>#N/A</v>
      </c>
      <c r="D4" s="88" t="e">
        <f t="shared" ref="D4:D35" ca="1" si="0">IF(ISNUMBER($B5),FirstNominal,NA())</f>
        <v>#N/A</v>
      </c>
      <c r="E4" s="87" t="e">
        <f t="array" aca="1" ref="E4:E123" ca="1">VLOOKUP(Dates,FirstLegAdmortization_IRS!$B$4:$C$123,2)</f>
        <v>#NAME?</v>
      </c>
      <c r="F4" s="88" t="e">
        <f t="shared" ref="F4:F35" ca="1" si="1">IF(ISNUMBER($B5),FirstNominal,NA())</f>
        <v>#N/A</v>
      </c>
      <c r="G4" s="87">
        <f>FirstNominal</f>
        <v>1000000</v>
      </c>
      <c r="H4" s="86">
        <f>FirstNominal</f>
        <v>1000000</v>
      </c>
      <c r="I4" s="85">
        <f t="shared" ref="I4:I35" si="2">PPMT(Rate,$A4,Payments,FirstNominal)</f>
        <v>-50000</v>
      </c>
    </row>
    <row r="5" spans="1:9" x14ac:dyDescent="0.2">
      <c r="A5" s="74">
        <v>2</v>
      </c>
      <c r="B5" s="84" t="e">
        <f ca="1"/>
        <v>#NAME?</v>
      </c>
      <c r="C5" s="83" t="e">
        <f ca="1"/>
        <v>#N/A</v>
      </c>
      <c r="D5" s="82" t="e">
        <f t="shared" ca="1" si="0"/>
        <v>#N/A</v>
      </c>
      <c r="E5" s="82" t="e">
        <f ca="1"/>
        <v>#NAME?</v>
      </c>
      <c r="F5" s="82" t="e">
        <f t="shared" ca="1" si="1"/>
        <v>#N/A</v>
      </c>
      <c r="G5" s="82">
        <f t="shared" ref="G5:G36" ca="1" si="3">IF(ISNA($B6),NA(),MAX(G4-StepDecrement,0))</f>
        <v>950000</v>
      </c>
      <c r="H5" s="81">
        <f t="shared" ref="H5:H36" ca="1" si="4">IF(ISNA($B6),NA(),H4+I4)</f>
        <v>950000</v>
      </c>
      <c r="I5" s="80">
        <f t="shared" si="2"/>
        <v>-50000</v>
      </c>
    </row>
    <row r="6" spans="1:9" x14ac:dyDescent="0.2">
      <c r="A6" s="74">
        <v>3</v>
      </c>
      <c r="B6" s="84" t="e">
        <f ca="1"/>
        <v>#NAME?</v>
      </c>
      <c r="C6" s="83" t="e">
        <f ca="1"/>
        <v>#N/A</v>
      </c>
      <c r="D6" s="82" t="e">
        <f t="shared" ca="1" si="0"/>
        <v>#N/A</v>
      </c>
      <c r="E6" s="82" t="e">
        <f ca="1"/>
        <v>#NAME?</v>
      </c>
      <c r="F6" s="82" t="e">
        <f t="shared" ca="1" si="1"/>
        <v>#N/A</v>
      </c>
      <c r="G6" s="82">
        <f t="shared" ca="1" si="3"/>
        <v>900000</v>
      </c>
      <c r="H6" s="81">
        <f t="shared" ca="1" si="4"/>
        <v>900000</v>
      </c>
      <c r="I6" s="80">
        <f t="shared" si="2"/>
        <v>-50000</v>
      </c>
    </row>
    <row r="7" spans="1:9" x14ac:dyDescent="0.2">
      <c r="A7" s="74">
        <v>4</v>
      </c>
      <c r="B7" s="84" t="e">
        <f ca="1"/>
        <v>#NAME?</v>
      </c>
      <c r="C7" s="83" t="e">
        <f ca="1"/>
        <v>#N/A</v>
      </c>
      <c r="D7" s="82" t="e">
        <f t="shared" ca="1" si="0"/>
        <v>#N/A</v>
      </c>
      <c r="E7" s="82" t="e">
        <f ca="1"/>
        <v>#NAME?</v>
      </c>
      <c r="F7" s="82" t="e">
        <f t="shared" ca="1" si="1"/>
        <v>#N/A</v>
      </c>
      <c r="G7" s="82">
        <f t="shared" ca="1" si="3"/>
        <v>850000</v>
      </c>
      <c r="H7" s="81">
        <f t="shared" ca="1" si="4"/>
        <v>850000</v>
      </c>
      <c r="I7" s="80">
        <f t="shared" si="2"/>
        <v>-50000</v>
      </c>
    </row>
    <row r="8" spans="1:9" x14ac:dyDescent="0.2">
      <c r="A8" s="74">
        <v>5</v>
      </c>
      <c r="B8" s="84" t="e">
        <f ca="1"/>
        <v>#NAME?</v>
      </c>
      <c r="C8" s="83" t="e">
        <f ca="1"/>
        <v>#N/A</v>
      </c>
      <c r="D8" s="82" t="e">
        <f t="shared" ca="1" si="0"/>
        <v>#N/A</v>
      </c>
      <c r="E8" s="82" t="e">
        <f ca="1"/>
        <v>#NAME?</v>
      </c>
      <c r="F8" s="82" t="e">
        <f t="shared" ca="1" si="1"/>
        <v>#N/A</v>
      </c>
      <c r="G8" s="82">
        <f t="shared" ca="1" si="3"/>
        <v>800000</v>
      </c>
      <c r="H8" s="81">
        <f t="shared" ca="1" si="4"/>
        <v>800000</v>
      </c>
      <c r="I8" s="80">
        <f t="shared" si="2"/>
        <v>-50000</v>
      </c>
    </row>
    <row r="9" spans="1:9" x14ac:dyDescent="0.2">
      <c r="A9" s="74">
        <v>6</v>
      </c>
      <c r="B9" s="84" t="e">
        <f ca="1"/>
        <v>#NAME?</v>
      </c>
      <c r="C9" s="83" t="e">
        <f ca="1"/>
        <v>#N/A</v>
      </c>
      <c r="D9" s="82" t="e">
        <f t="shared" ca="1" si="0"/>
        <v>#N/A</v>
      </c>
      <c r="E9" s="82" t="e">
        <f ca="1"/>
        <v>#NAME?</v>
      </c>
      <c r="F9" s="82" t="e">
        <f t="shared" ca="1" si="1"/>
        <v>#N/A</v>
      </c>
      <c r="G9" s="82">
        <f t="shared" ca="1" si="3"/>
        <v>750000</v>
      </c>
      <c r="H9" s="81">
        <f t="shared" ca="1" si="4"/>
        <v>750000</v>
      </c>
      <c r="I9" s="80">
        <f t="shared" si="2"/>
        <v>-50000</v>
      </c>
    </row>
    <row r="10" spans="1:9" x14ac:dyDescent="0.2">
      <c r="A10" s="74">
        <v>7</v>
      </c>
      <c r="B10" s="84" t="e">
        <f ca="1"/>
        <v>#NAME?</v>
      </c>
      <c r="C10" s="83" t="e">
        <f ca="1"/>
        <v>#N/A</v>
      </c>
      <c r="D10" s="82" t="e">
        <f t="shared" ca="1" si="0"/>
        <v>#N/A</v>
      </c>
      <c r="E10" s="82" t="e">
        <f ca="1"/>
        <v>#NAME?</v>
      </c>
      <c r="F10" s="82" t="e">
        <f t="shared" ca="1" si="1"/>
        <v>#N/A</v>
      </c>
      <c r="G10" s="82">
        <f t="shared" ca="1" si="3"/>
        <v>700000</v>
      </c>
      <c r="H10" s="81">
        <f t="shared" ca="1" si="4"/>
        <v>700000</v>
      </c>
      <c r="I10" s="80">
        <f t="shared" si="2"/>
        <v>-50000</v>
      </c>
    </row>
    <row r="11" spans="1:9" x14ac:dyDescent="0.2">
      <c r="A11" s="74">
        <v>8</v>
      </c>
      <c r="B11" s="84" t="e">
        <f ca="1"/>
        <v>#NAME?</v>
      </c>
      <c r="C11" s="83" t="e">
        <f ca="1"/>
        <v>#N/A</v>
      </c>
      <c r="D11" s="82" t="e">
        <f t="shared" ca="1" si="0"/>
        <v>#N/A</v>
      </c>
      <c r="E11" s="82" t="e">
        <f ca="1"/>
        <v>#NAME?</v>
      </c>
      <c r="F11" s="82" t="e">
        <f t="shared" ca="1" si="1"/>
        <v>#N/A</v>
      </c>
      <c r="G11" s="82">
        <f t="shared" ca="1" si="3"/>
        <v>650000</v>
      </c>
      <c r="H11" s="81">
        <f t="shared" ca="1" si="4"/>
        <v>650000</v>
      </c>
      <c r="I11" s="80">
        <f t="shared" si="2"/>
        <v>-50000</v>
      </c>
    </row>
    <row r="12" spans="1:9" x14ac:dyDescent="0.2">
      <c r="A12" s="74">
        <v>9</v>
      </c>
      <c r="B12" s="84" t="e">
        <f ca="1"/>
        <v>#NAME?</v>
      </c>
      <c r="C12" s="83" t="e">
        <f ca="1"/>
        <v>#N/A</v>
      </c>
      <c r="D12" s="82" t="e">
        <f t="shared" ca="1" si="0"/>
        <v>#N/A</v>
      </c>
      <c r="E12" s="82" t="e">
        <f ca="1"/>
        <v>#NAME?</v>
      </c>
      <c r="F12" s="82" t="e">
        <f t="shared" ca="1" si="1"/>
        <v>#N/A</v>
      </c>
      <c r="G12" s="82">
        <f t="shared" ca="1" si="3"/>
        <v>600000</v>
      </c>
      <c r="H12" s="81">
        <f t="shared" ca="1" si="4"/>
        <v>600000</v>
      </c>
      <c r="I12" s="80">
        <f t="shared" si="2"/>
        <v>-50000</v>
      </c>
    </row>
    <row r="13" spans="1:9" x14ac:dyDescent="0.2">
      <c r="A13" s="74">
        <v>10</v>
      </c>
      <c r="B13" s="84" t="e">
        <f ca="1"/>
        <v>#NAME?</v>
      </c>
      <c r="C13" s="83" t="e">
        <f ca="1"/>
        <v>#N/A</v>
      </c>
      <c r="D13" s="82" t="e">
        <f t="shared" ca="1" si="0"/>
        <v>#N/A</v>
      </c>
      <c r="E13" s="82" t="e">
        <f ca="1"/>
        <v>#NAME?</v>
      </c>
      <c r="F13" s="82" t="e">
        <f t="shared" ca="1" si="1"/>
        <v>#N/A</v>
      </c>
      <c r="G13" s="82">
        <f t="shared" ca="1" si="3"/>
        <v>550000</v>
      </c>
      <c r="H13" s="81">
        <f t="shared" ca="1" si="4"/>
        <v>550000</v>
      </c>
      <c r="I13" s="80">
        <f t="shared" si="2"/>
        <v>-50000</v>
      </c>
    </row>
    <row r="14" spans="1:9" x14ac:dyDescent="0.2">
      <c r="A14" s="74">
        <v>11</v>
      </c>
      <c r="B14" s="84" t="e">
        <f ca="1"/>
        <v>#NAME?</v>
      </c>
      <c r="C14" s="83" t="e">
        <f ca="1"/>
        <v>#N/A</v>
      </c>
      <c r="D14" s="82" t="e">
        <f t="shared" ca="1" si="0"/>
        <v>#N/A</v>
      </c>
      <c r="E14" s="82" t="e">
        <f ca="1"/>
        <v>#NAME?</v>
      </c>
      <c r="F14" s="82" t="e">
        <f t="shared" ca="1" si="1"/>
        <v>#N/A</v>
      </c>
      <c r="G14" s="82">
        <f t="shared" ca="1" si="3"/>
        <v>500000</v>
      </c>
      <c r="H14" s="81">
        <f t="shared" ca="1" si="4"/>
        <v>500000</v>
      </c>
      <c r="I14" s="80">
        <f t="shared" si="2"/>
        <v>-50000</v>
      </c>
    </row>
    <row r="15" spans="1:9" x14ac:dyDescent="0.2">
      <c r="A15" s="74">
        <v>12</v>
      </c>
      <c r="B15" s="84" t="e">
        <f ca="1"/>
        <v>#NAME?</v>
      </c>
      <c r="C15" s="83" t="e">
        <f ca="1"/>
        <v>#N/A</v>
      </c>
      <c r="D15" s="82" t="e">
        <f t="shared" ca="1" si="0"/>
        <v>#N/A</v>
      </c>
      <c r="E15" s="82" t="e">
        <f ca="1"/>
        <v>#NAME?</v>
      </c>
      <c r="F15" s="82" t="e">
        <f t="shared" ca="1" si="1"/>
        <v>#N/A</v>
      </c>
      <c r="G15" s="82">
        <f t="shared" ca="1" si="3"/>
        <v>450000</v>
      </c>
      <c r="H15" s="81">
        <f t="shared" ca="1" si="4"/>
        <v>450000</v>
      </c>
      <c r="I15" s="80">
        <f t="shared" si="2"/>
        <v>-50000</v>
      </c>
    </row>
    <row r="16" spans="1:9" x14ac:dyDescent="0.2">
      <c r="A16" s="74">
        <v>13</v>
      </c>
      <c r="B16" s="84" t="e">
        <f ca="1"/>
        <v>#NAME?</v>
      </c>
      <c r="C16" s="83" t="e">
        <f ca="1"/>
        <v>#N/A</v>
      </c>
      <c r="D16" s="82" t="e">
        <f t="shared" ca="1" si="0"/>
        <v>#N/A</v>
      </c>
      <c r="E16" s="82" t="e">
        <f ca="1"/>
        <v>#NAME?</v>
      </c>
      <c r="F16" s="82" t="e">
        <f t="shared" ca="1" si="1"/>
        <v>#N/A</v>
      </c>
      <c r="G16" s="82">
        <f t="shared" ca="1" si="3"/>
        <v>400000</v>
      </c>
      <c r="H16" s="81">
        <f t="shared" ca="1" si="4"/>
        <v>400000</v>
      </c>
      <c r="I16" s="80">
        <f t="shared" si="2"/>
        <v>-50000</v>
      </c>
    </row>
    <row r="17" spans="1:9" x14ac:dyDescent="0.2">
      <c r="A17" s="74">
        <v>14</v>
      </c>
      <c r="B17" s="84" t="e">
        <f ca="1"/>
        <v>#NAME?</v>
      </c>
      <c r="C17" s="83" t="e">
        <f ca="1"/>
        <v>#N/A</v>
      </c>
      <c r="D17" s="82" t="e">
        <f t="shared" ca="1" si="0"/>
        <v>#N/A</v>
      </c>
      <c r="E17" s="82" t="e">
        <f ca="1"/>
        <v>#NAME?</v>
      </c>
      <c r="F17" s="82" t="e">
        <f t="shared" ca="1" si="1"/>
        <v>#N/A</v>
      </c>
      <c r="G17" s="82">
        <f t="shared" ca="1" si="3"/>
        <v>350000</v>
      </c>
      <c r="H17" s="81">
        <f t="shared" ca="1" si="4"/>
        <v>350000</v>
      </c>
      <c r="I17" s="80">
        <f t="shared" si="2"/>
        <v>-50000</v>
      </c>
    </row>
    <row r="18" spans="1:9" x14ac:dyDescent="0.2">
      <c r="A18" s="74">
        <v>15</v>
      </c>
      <c r="B18" s="84" t="e">
        <f ca="1"/>
        <v>#NAME?</v>
      </c>
      <c r="C18" s="83" t="e">
        <f ca="1"/>
        <v>#N/A</v>
      </c>
      <c r="D18" s="82" t="e">
        <f t="shared" ca="1" si="0"/>
        <v>#N/A</v>
      </c>
      <c r="E18" s="82" t="e">
        <f ca="1"/>
        <v>#NAME?</v>
      </c>
      <c r="F18" s="82" t="e">
        <f t="shared" ca="1" si="1"/>
        <v>#N/A</v>
      </c>
      <c r="G18" s="82">
        <f t="shared" ca="1" si="3"/>
        <v>300000</v>
      </c>
      <c r="H18" s="81">
        <f t="shared" ca="1" si="4"/>
        <v>300000</v>
      </c>
      <c r="I18" s="80">
        <f t="shared" si="2"/>
        <v>-50000</v>
      </c>
    </row>
    <row r="19" spans="1:9" x14ac:dyDescent="0.2">
      <c r="A19" s="74">
        <v>16</v>
      </c>
      <c r="B19" s="84" t="e">
        <f ca="1"/>
        <v>#NAME?</v>
      </c>
      <c r="C19" s="83" t="e">
        <f ca="1"/>
        <v>#N/A</v>
      </c>
      <c r="D19" s="82" t="e">
        <f t="shared" ca="1" si="0"/>
        <v>#N/A</v>
      </c>
      <c r="E19" s="82" t="e">
        <f ca="1"/>
        <v>#NAME?</v>
      </c>
      <c r="F19" s="82" t="e">
        <f t="shared" ca="1" si="1"/>
        <v>#N/A</v>
      </c>
      <c r="G19" s="82">
        <f t="shared" ca="1" si="3"/>
        <v>250000</v>
      </c>
      <c r="H19" s="81">
        <f t="shared" ca="1" si="4"/>
        <v>250000</v>
      </c>
      <c r="I19" s="80">
        <f t="shared" si="2"/>
        <v>-50000</v>
      </c>
    </row>
    <row r="20" spans="1:9" x14ac:dyDescent="0.2">
      <c r="A20" s="74">
        <v>17</v>
      </c>
      <c r="B20" s="84" t="e">
        <f ca="1"/>
        <v>#NAME?</v>
      </c>
      <c r="C20" s="83" t="e">
        <f ca="1"/>
        <v>#N/A</v>
      </c>
      <c r="D20" s="82" t="e">
        <f t="shared" ca="1" si="0"/>
        <v>#N/A</v>
      </c>
      <c r="E20" s="82" t="e">
        <f ca="1"/>
        <v>#NAME?</v>
      </c>
      <c r="F20" s="82" t="e">
        <f t="shared" ca="1" si="1"/>
        <v>#N/A</v>
      </c>
      <c r="G20" s="82">
        <f t="shared" ca="1" si="3"/>
        <v>200000</v>
      </c>
      <c r="H20" s="81">
        <f t="shared" ca="1" si="4"/>
        <v>200000</v>
      </c>
      <c r="I20" s="80">
        <f t="shared" si="2"/>
        <v>-50000</v>
      </c>
    </row>
    <row r="21" spans="1:9" x14ac:dyDescent="0.2">
      <c r="A21" s="74">
        <v>18</v>
      </c>
      <c r="B21" s="84" t="e">
        <f ca="1"/>
        <v>#NAME?</v>
      </c>
      <c r="C21" s="83" t="e">
        <f ca="1"/>
        <v>#N/A</v>
      </c>
      <c r="D21" s="82" t="e">
        <f t="shared" ca="1" si="0"/>
        <v>#N/A</v>
      </c>
      <c r="E21" s="82" t="e">
        <f ca="1"/>
        <v>#NAME?</v>
      </c>
      <c r="F21" s="82" t="e">
        <f t="shared" ca="1" si="1"/>
        <v>#N/A</v>
      </c>
      <c r="G21" s="82">
        <f t="shared" ca="1" si="3"/>
        <v>150000</v>
      </c>
      <c r="H21" s="81">
        <f t="shared" ca="1" si="4"/>
        <v>150000</v>
      </c>
      <c r="I21" s="80">
        <f t="shared" si="2"/>
        <v>-50000</v>
      </c>
    </row>
    <row r="22" spans="1:9" x14ac:dyDescent="0.2">
      <c r="A22" s="74">
        <v>19</v>
      </c>
      <c r="B22" s="84" t="e">
        <f ca="1"/>
        <v>#NAME?</v>
      </c>
      <c r="C22" s="83" t="e">
        <f ca="1"/>
        <v>#N/A</v>
      </c>
      <c r="D22" s="82" t="e">
        <f t="shared" ca="1" si="0"/>
        <v>#N/A</v>
      </c>
      <c r="E22" s="82" t="e">
        <f ca="1"/>
        <v>#NAME?</v>
      </c>
      <c r="F22" s="82" t="e">
        <f t="shared" ca="1" si="1"/>
        <v>#N/A</v>
      </c>
      <c r="G22" s="82">
        <f t="shared" ca="1" si="3"/>
        <v>100000</v>
      </c>
      <c r="H22" s="81">
        <f t="shared" ca="1" si="4"/>
        <v>100000</v>
      </c>
      <c r="I22" s="80">
        <f t="shared" si="2"/>
        <v>-50000</v>
      </c>
    </row>
    <row r="23" spans="1:9" x14ac:dyDescent="0.2">
      <c r="A23" s="74">
        <v>20</v>
      </c>
      <c r="B23" s="84" t="e">
        <f ca="1"/>
        <v>#NAME?</v>
      </c>
      <c r="C23" s="83" t="e">
        <f ca="1"/>
        <v>#N/A</v>
      </c>
      <c r="D23" s="82" t="e">
        <f t="shared" ca="1" si="0"/>
        <v>#N/A</v>
      </c>
      <c r="E23" s="82" t="e">
        <f ca="1"/>
        <v>#NAME?</v>
      </c>
      <c r="F23" s="82" t="e">
        <f t="shared" ca="1" si="1"/>
        <v>#N/A</v>
      </c>
      <c r="G23" s="82">
        <f t="shared" ca="1" si="3"/>
        <v>50000</v>
      </c>
      <c r="H23" s="81">
        <f t="shared" ca="1" si="4"/>
        <v>50000</v>
      </c>
      <c r="I23" s="80">
        <f t="shared" si="2"/>
        <v>-50000</v>
      </c>
    </row>
    <row r="24" spans="1:9" x14ac:dyDescent="0.2">
      <c r="A24" s="74">
        <v>21</v>
      </c>
      <c r="B24" s="84" t="e">
        <f ca="1"/>
        <v>#NAME?</v>
      </c>
      <c r="C24" s="83" t="e">
        <f ca="1"/>
        <v>#N/A</v>
      </c>
      <c r="D24" s="82" t="e">
        <f t="shared" ca="1" si="0"/>
        <v>#N/A</v>
      </c>
      <c r="E24" s="82" t="e">
        <f ca="1"/>
        <v>#NAME?</v>
      </c>
      <c r="F24" s="82" t="e">
        <f t="shared" ca="1" si="1"/>
        <v>#N/A</v>
      </c>
      <c r="G24" s="82">
        <f t="shared" ca="1" si="3"/>
        <v>0</v>
      </c>
      <c r="H24" s="81">
        <f t="shared" ca="1" si="4"/>
        <v>0</v>
      </c>
      <c r="I24" s="80" t="e">
        <f t="shared" si="2"/>
        <v>#NUM!</v>
      </c>
    </row>
    <row r="25" spans="1:9" x14ac:dyDescent="0.2">
      <c r="A25" s="74">
        <v>22</v>
      </c>
      <c r="B25" s="84" t="e">
        <f ca="1"/>
        <v>#NAME?</v>
      </c>
      <c r="C25" s="83" t="e">
        <f ca="1"/>
        <v>#N/A</v>
      </c>
      <c r="D25" s="82" t="e">
        <f t="shared" ca="1" si="0"/>
        <v>#N/A</v>
      </c>
      <c r="E25" s="82" t="e">
        <f ca="1"/>
        <v>#NAME?</v>
      </c>
      <c r="F25" s="82" t="e">
        <f t="shared" ca="1" si="1"/>
        <v>#N/A</v>
      </c>
      <c r="G25" s="82">
        <f t="shared" ca="1" si="3"/>
        <v>0</v>
      </c>
      <c r="H25" s="81" t="e">
        <f t="shared" ca="1" si="4"/>
        <v>#NUM!</v>
      </c>
      <c r="I25" s="80" t="e">
        <f t="shared" si="2"/>
        <v>#NUM!</v>
      </c>
    </row>
    <row r="26" spans="1:9" x14ac:dyDescent="0.2">
      <c r="A26" s="74">
        <v>23</v>
      </c>
      <c r="B26" s="84" t="e">
        <f ca="1"/>
        <v>#NAME?</v>
      </c>
      <c r="C26" s="83" t="e">
        <f ca="1"/>
        <v>#N/A</v>
      </c>
      <c r="D26" s="82" t="e">
        <f t="shared" ca="1" si="0"/>
        <v>#N/A</v>
      </c>
      <c r="E26" s="82" t="e">
        <f ca="1"/>
        <v>#NAME?</v>
      </c>
      <c r="F26" s="82" t="e">
        <f t="shared" ca="1" si="1"/>
        <v>#N/A</v>
      </c>
      <c r="G26" s="82">
        <f t="shared" ca="1" si="3"/>
        <v>0</v>
      </c>
      <c r="H26" s="81" t="e">
        <f t="shared" ca="1" si="4"/>
        <v>#NUM!</v>
      </c>
      <c r="I26" s="80" t="e">
        <f t="shared" si="2"/>
        <v>#NUM!</v>
      </c>
    </row>
    <row r="27" spans="1:9" x14ac:dyDescent="0.2">
      <c r="A27" s="74">
        <v>24</v>
      </c>
      <c r="B27" s="84" t="e">
        <f ca="1"/>
        <v>#NAME?</v>
      </c>
      <c r="C27" s="83" t="e">
        <f ca="1"/>
        <v>#N/A</v>
      </c>
      <c r="D27" s="82" t="e">
        <f t="shared" ca="1" si="0"/>
        <v>#N/A</v>
      </c>
      <c r="E27" s="82" t="e">
        <f ca="1"/>
        <v>#NAME?</v>
      </c>
      <c r="F27" s="82" t="e">
        <f t="shared" ca="1" si="1"/>
        <v>#N/A</v>
      </c>
      <c r="G27" s="82">
        <f t="shared" ca="1" si="3"/>
        <v>0</v>
      </c>
      <c r="H27" s="81" t="e">
        <f t="shared" ca="1" si="4"/>
        <v>#NUM!</v>
      </c>
      <c r="I27" s="80" t="e">
        <f t="shared" si="2"/>
        <v>#NUM!</v>
      </c>
    </row>
    <row r="28" spans="1:9" x14ac:dyDescent="0.2">
      <c r="A28" s="74">
        <v>25</v>
      </c>
      <c r="B28" s="84" t="e">
        <f ca="1"/>
        <v>#NAME?</v>
      </c>
      <c r="C28" s="83" t="e">
        <f ca="1"/>
        <v>#N/A</v>
      </c>
      <c r="D28" s="82" t="e">
        <f t="shared" ca="1" si="0"/>
        <v>#N/A</v>
      </c>
      <c r="E28" s="82" t="e">
        <f ca="1"/>
        <v>#NAME?</v>
      </c>
      <c r="F28" s="82" t="e">
        <f t="shared" ca="1" si="1"/>
        <v>#N/A</v>
      </c>
      <c r="G28" s="82">
        <f t="shared" ca="1" si="3"/>
        <v>0</v>
      </c>
      <c r="H28" s="81" t="e">
        <f t="shared" ca="1" si="4"/>
        <v>#NUM!</v>
      </c>
      <c r="I28" s="80" t="e">
        <f t="shared" si="2"/>
        <v>#NUM!</v>
      </c>
    </row>
    <row r="29" spans="1:9" x14ac:dyDescent="0.2">
      <c r="A29" s="74">
        <v>26</v>
      </c>
      <c r="B29" s="84" t="e">
        <f ca="1"/>
        <v>#NAME?</v>
      </c>
      <c r="C29" s="83" t="e">
        <f ca="1"/>
        <v>#N/A</v>
      </c>
      <c r="D29" s="82" t="e">
        <f t="shared" ca="1" si="0"/>
        <v>#N/A</v>
      </c>
      <c r="E29" s="82" t="e">
        <f ca="1"/>
        <v>#NAME?</v>
      </c>
      <c r="F29" s="82" t="e">
        <f t="shared" ca="1" si="1"/>
        <v>#N/A</v>
      </c>
      <c r="G29" s="82">
        <f t="shared" ca="1" si="3"/>
        <v>0</v>
      </c>
      <c r="H29" s="81" t="e">
        <f t="shared" ca="1" si="4"/>
        <v>#NUM!</v>
      </c>
      <c r="I29" s="80" t="e">
        <f t="shared" si="2"/>
        <v>#NUM!</v>
      </c>
    </row>
    <row r="30" spans="1:9" x14ac:dyDescent="0.2">
      <c r="A30" s="74">
        <v>27</v>
      </c>
      <c r="B30" s="84" t="e">
        <f ca="1"/>
        <v>#NAME?</v>
      </c>
      <c r="C30" s="83" t="e">
        <f ca="1"/>
        <v>#N/A</v>
      </c>
      <c r="D30" s="82" t="e">
        <f t="shared" ca="1" si="0"/>
        <v>#N/A</v>
      </c>
      <c r="E30" s="82" t="e">
        <f ca="1"/>
        <v>#NAME?</v>
      </c>
      <c r="F30" s="82" t="e">
        <f t="shared" ca="1" si="1"/>
        <v>#N/A</v>
      </c>
      <c r="G30" s="82">
        <f t="shared" ca="1" si="3"/>
        <v>0</v>
      </c>
      <c r="H30" s="81" t="e">
        <f t="shared" ca="1" si="4"/>
        <v>#NUM!</v>
      </c>
      <c r="I30" s="80" t="e">
        <f t="shared" si="2"/>
        <v>#NUM!</v>
      </c>
    </row>
    <row r="31" spans="1:9" x14ac:dyDescent="0.2">
      <c r="A31" s="74">
        <v>28</v>
      </c>
      <c r="B31" s="84" t="e">
        <f ca="1"/>
        <v>#NAME?</v>
      </c>
      <c r="C31" s="83" t="e">
        <f ca="1"/>
        <v>#N/A</v>
      </c>
      <c r="D31" s="82" t="e">
        <f t="shared" ca="1" si="0"/>
        <v>#N/A</v>
      </c>
      <c r="E31" s="82" t="e">
        <f ca="1"/>
        <v>#NAME?</v>
      </c>
      <c r="F31" s="82" t="e">
        <f t="shared" ca="1" si="1"/>
        <v>#N/A</v>
      </c>
      <c r="G31" s="82">
        <f t="shared" ca="1" si="3"/>
        <v>0</v>
      </c>
      <c r="H31" s="81" t="e">
        <f t="shared" ca="1" si="4"/>
        <v>#NUM!</v>
      </c>
      <c r="I31" s="80" t="e">
        <f t="shared" si="2"/>
        <v>#NUM!</v>
      </c>
    </row>
    <row r="32" spans="1:9" x14ac:dyDescent="0.2">
      <c r="A32" s="74">
        <v>29</v>
      </c>
      <c r="B32" s="84" t="e">
        <f ca="1"/>
        <v>#NAME?</v>
      </c>
      <c r="C32" s="83" t="e">
        <f ca="1"/>
        <v>#N/A</v>
      </c>
      <c r="D32" s="82" t="e">
        <f t="shared" ca="1" si="0"/>
        <v>#N/A</v>
      </c>
      <c r="E32" s="82" t="e">
        <f ca="1"/>
        <v>#NAME?</v>
      </c>
      <c r="F32" s="82" t="e">
        <f t="shared" ca="1" si="1"/>
        <v>#N/A</v>
      </c>
      <c r="G32" s="82">
        <f t="shared" ca="1" si="3"/>
        <v>0</v>
      </c>
      <c r="H32" s="81" t="e">
        <f t="shared" ca="1" si="4"/>
        <v>#NUM!</v>
      </c>
      <c r="I32" s="80" t="e">
        <f t="shared" si="2"/>
        <v>#NUM!</v>
      </c>
    </row>
    <row r="33" spans="1:9" x14ac:dyDescent="0.2">
      <c r="A33" s="74">
        <v>30</v>
      </c>
      <c r="B33" s="84" t="e">
        <f ca="1"/>
        <v>#NAME?</v>
      </c>
      <c r="C33" s="83" t="e">
        <f ca="1"/>
        <v>#N/A</v>
      </c>
      <c r="D33" s="82" t="e">
        <f t="shared" ca="1" si="0"/>
        <v>#N/A</v>
      </c>
      <c r="E33" s="82" t="e">
        <f ca="1"/>
        <v>#NAME?</v>
      </c>
      <c r="F33" s="82" t="e">
        <f t="shared" ca="1" si="1"/>
        <v>#N/A</v>
      </c>
      <c r="G33" s="82">
        <f t="shared" ca="1" si="3"/>
        <v>0</v>
      </c>
      <c r="H33" s="81" t="e">
        <f t="shared" ca="1" si="4"/>
        <v>#NUM!</v>
      </c>
      <c r="I33" s="80" t="e">
        <f t="shared" si="2"/>
        <v>#NUM!</v>
      </c>
    </row>
    <row r="34" spans="1:9" x14ac:dyDescent="0.2">
      <c r="A34" s="74">
        <v>31</v>
      </c>
      <c r="B34" s="84" t="e">
        <f ca="1"/>
        <v>#NAME?</v>
      </c>
      <c r="C34" s="83" t="e">
        <f ca="1"/>
        <v>#N/A</v>
      </c>
      <c r="D34" s="82" t="e">
        <f t="shared" ca="1" si="0"/>
        <v>#N/A</v>
      </c>
      <c r="E34" s="82" t="e">
        <f ca="1"/>
        <v>#NAME?</v>
      </c>
      <c r="F34" s="82" t="e">
        <f t="shared" ca="1" si="1"/>
        <v>#N/A</v>
      </c>
      <c r="G34" s="82">
        <f t="shared" ca="1" si="3"/>
        <v>0</v>
      </c>
      <c r="H34" s="81" t="e">
        <f t="shared" ca="1" si="4"/>
        <v>#NUM!</v>
      </c>
      <c r="I34" s="80" t="e">
        <f t="shared" si="2"/>
        <v>#NUM!</v>
      </c>
    </row>
    <row r="35" spans="1:9" x14ac:dyDescent="0.2">
      <c r="A35" s="74">
        <v>32</v>
      </c>
      <c r="B35" s="84" t="e">
        <f ca="1"/>
        <v>#NAME?</v>
      </c>
      <c r="C35" s="83" t="e">
        <f ca="1"/>
        <v>#N/A</v>
      </c>
      <c r="D35" s="82" t="e">
        <f t="shared" ca="1" si="0"/>
        <v>#N/A</v>
      </c>
      <c r="E35" s="82" t="e">
        <f ca="1"/>
        <v>#NAME?</v>
      </c>
      <c r="F35" s="82" t="e">
        <f t="shared" ca="1" si="1"/>
        <v>#N/A</v>
      </c>
      <c r="G35" s="82">
        <f t="shared" ca="1" si="3"/>
        <v>0</v>
      </c>
      <c r="H35" s="81" t="e">
        <f t="shared" ca="1" si="4"/>
        <v>#NUM!</v>
      </c>
      <c r="I35" s="80" t="e">
        <f t="shared" si="2"/>
        <v>#NUM!</v>
      </c>
    </row>
    <row r="36" spans="1:9" x14ac:dyDescent="0.2">
      <c r="A36" s="74">
        <v>33</v>
      </c>
      <c r="B36" s="84" t="e">
        <f ca="1"/>
        <v>#NAME?</v>
      </c>
      <c r="C36" s="83" t="e">
        <f ca="1"/>
        <v>#N/A</v>
      </c>
      <c r="D36" s="82" t="e">
        <f t="shared" ref="D36:D67" ca="1" si="5">IF(ISNUMBER($B37),FirstNominal,NA())</f>
        <v>#N/A</v>
      </c>
      <c r="E36" s="82" t="e">
        <f ca="1"/>
        <v>#NAME?</v>
      </c>
      <c r="F36" s="82" t="e">
        <f t="shared" ref="F36:F67" ca="1" si="6">IF(ISNUMBER($B37),FirstNominal,NA())</f>
        <v>#N/A</v>
      </c>
      <c r="G36" s="82">
        <f t="shared" ca="1" si="3"/>
        <v>0</v>
      </c>
      <c r="H36" s="81" t="e">
        <f t="shared" ca="1" si="4"/>
        <v>#NUM!</v>
      </c>
      <c r="I36" s="80" t="e">
        <f t="shared" ref="I36:I67" si="7">PPMT(Rate,$A36,Payments,FirstNominal)</f>
        <v>#NUM!</v>
      </c>
    </row>
    <row r="37" spans="1:9" x14ac:dyDescent="0.2">
      <c r="A37" s="74">
        <v>34</v>
      </c>
      <c r="B37" s="84" t="e">
        <f ca="1"/>
        <v>#NAME?</v>
      </c>
      <c r="C37" s="83" t="e">
        <f ca="1"/>
        <v>#N/A</v>
      </c>
      <c r="D37" s="82" t="e">
        <f t="shared" ca="1" si="5"/>
        <v>#N/A</v>
      </c>
      <c r="E37" s="82" t="e">
        <f ca="1"/>
        <v>#NAME?</v>
      </c>
      <c r="F37" s="82" t="e">
        <f t="shared" ca="1" si="6"/>
        <v>#N/A</v>
      </c>
      <c r="G37" s="82">
        <f t="shared" ref="G37:G68" ca="1" si="8">IF(ISNA($B38),NA(),MAX(G36-StepDecrement,0))</f>
        <v>0</v>
      </c>
      <c r="H37" s="81" t="e">
        <f t="shared" ref="H37:H68" ca="1" si="9">IF(ISNA($B38),NA(),H36+I36)</f>
        <v>#NUM!</v>
      </c>
      <c r="I37" s="80" t="e">
        <f t="shared" si="7"/>
        <v>#NUM!</v>
      </c>
    </row>
    <row r="38" spans="1:9" x14ac:dyDescent="0.2">
      <c r="A38" s="74">
        <v>35</v>
      </c>
      <c r="B38" s="84" t="e">
        <f ca="1"/>
        <v>#NAME?</v>
      </c>
      <c r="C38" s="83" t="e">
        <f ca="1"/>
        <v>#N/A</v>
      </c>
      <c r="D38" s="82" t="e">
        <f t="shared" ca="1" si="5"/>
        <v>#N/A</v>
      </c>
      <c r="E38" s="82" t="e">
        <f ca="1"/>
        <v>#NAME?</v>
      </c>
      <c r="F38" s="82" t="e">
        <f t="shared" ca="1" si="6"/>
        <v>#N/A</v>
      </c>
      <c r="G38" s="82">
        <f t="shared" ca="1" si="8"/>
        <v>0</v>
      </c>
      <c r="H38" s="81" t="e">
        <f t="shared" ca="1" si="9"/>
        <v>#NUM!</v>
      </c>
      <c r="I38" s="80" t="e">
        <f t="shared" si="7"/>
        <v>#NUM!</v>
      </c>
    </row>
    <row r="39" spans="1:9" x14ac:dyDescent="0.2">
      <c r="A39" s="74">
        <v>36</v>
      </c>
      <c r="B39" s="84" t="e">
        <f ca="1"/>
        <v>#NAME?</v>
      </c>
      <c r="C39" s="83" t="e">
        <f ca="1"/>
        <v>#N/A</v>
      </c>
      <c r="D39" s="82" t="e">
        <f t="shared" ca="1" si="5"/>
        <v>#N/A</v>
      </c>
      <c r="E39" s="82" t="e">
        <f ca="1"/>
        <v>#NAME?</v>
      </c>
      <c r="F39" s="82" t="e">
        <f t="shared" ca="1" si="6"/>
        <v>#N/A</v>
      </c>
      <c r="G39" s="82">
        <f t="shared" ca="1" si="8"/>
        <v>0</v>
      </c>
      <c r="H39" s="81" t="e">
        <f t="shared" ca="1" si="9"/>
        <v>#NUM!</v>
      </c>
      <c r="I39" s="80" t="e">
        <f t="shared" si="7"/>
        <v>#NUM!</v>
      </c>
    </row>
    <row r="40" spans="1:9" x14ac:dyDescent="0.2">
      <c r="A40" s="74">
        <v>37</v>
      </c>
      <c r="B40" s="84" t="e">
        <f ca="1"/>
        <v>#NAME?</v>
      </c>
      <c r="C40" s="83" t="e">
        <f ca="1"/>
        <v>#N/A</v>
      </c>
      <c r="D40" s="82" t="e">
        <f t="shared" ca="1" si="5"/>
        <v>#N/A</v>
      </c>
      <c r="E40" s="82" t="e">
        <f ca="1"/>
        <v>#NAME?</v>
      </c>
      <c r="F40" s="82" t="e">
        <f t="shared" ca="1" si="6"/>
        <v>#N/A</v>
      </c>
      <c r="G40" s="82">
        <f t="shared" ca="1" si="8"/>
        <v>0</v>
      </c>
      <c r="H40" s="81" t="e">
        <f t="shared" ca="1" si="9"/>
        <v>#NUM!</v>
      </c>
      <c r="I40" s="80" t="e">
        <f t="shared" si="7"/>
        <v>#NUM!</v>
      </c>
    </row>
    <row r="41" spans="1:9" x14ac:dyDescent="0.2">
      <c r="A41" s="74">
        <v>38</v>
      </c>
      <c r="B41" s="84" t="e">
        <f ca="1"/>
        <v>#NAME?</v>
      </c>
      <c r="C41" s="83" t="e">
        <f ca="1"/>
        <v>#N/A</v>
      </c>
      <c r="D41" s="82" t="e">
        <f t="shared" ca="1" si="5"/>
        <v>#N/A</v>
      </c>
      <c r="E41" s="82" t="e">
        <f ca="1"/>
        <v>#NAME?</v>
      </c>
      <c r="F41" s="82" t="e">
        <f t="shared" ca="1" si="6"/>
        <v>#N/A</v>
      </c>
      <c r="G41" s="82">
        <f t="shared" ca="1" si="8"/>
        <v>0</v>
      </c>
      <c r="H41" s="81" t="e">
        <f t="shared" ca="1" si="9"/>
        <v>#NUM!</v>
      </c>
      <c r="I41" s="80" t="e">
        <f t="shared" si="7"/>
        <v>#NUM!</v>
      </c>
    </row>
    <row r="42" spans="1:9" x14ac:dyDescent="0.2">
      <c r="A42" s="74">
        <v>39</v>
      </c>
      <c r="B42" s="84" t="e">
        <f ca="1"/>
        <v>#NAME?</v>
      </c>
      <c r="C42" s="83" t="e">
        <f ca="1"/>
        <v>#N/A</v>
      </c>
      <c r="D42" s="82" t="e">
        <f t="shared" ca="1" si="5"/>
        <v>#N/A</v>
      </c>
      <c r="E42" s="82" t="e">
        <f ca="1"/>
        <v>#NAME?</v>
      </c>
      <c r="F42" s="82" t="e">
        <f t="shared" ca="1" si="6"/>
        <v>#N/A</v>
      </c>
      <c r="G42" s="82">
        <f t="shared" ca="1" si="8"/>
        <v>0</v>
      </c>
      <c r="H42" s="81" t="e">
        <f t="shared" ca="1" si="9"/>
        <v>#NUM!</v>
      </c>
      <c r="I42" s="80" t="e">
        <f t="shared" si="7"/>
        <v>#NUM!</v>
      </c>
    </row>
    <row r="43" spans="1:9" x14ac:dyDescent="0.2">
      <c r="A43" s="74">
        <v>40</v>
      </c>
      <c r="B43" s="84" t="e">
        <f ca="1"/>
        <v>#NAME?</v>
      </c>
      <c r="C43" s="83" t="e">
        <f ca="1"/>
        <v>#N/A</v>
      </c>
      <c r="D43" s="82" t="e">
        <f t="shared" ca="1" si="5"/>
        <v>#N/A</v>
      </c>
      <c r="E43" s="82" t="e">
        <f ca="1"/>
        <v>#NAME?</v>
      </c>
      <c r="F43" s="82" t="e">
        <f t="shared" ca="1" si="6"/>
        <v>#N/A</v>
      </c>
      <c r="G43" s="82">
        <f t="shared" ca="1" si="8"/>
        <v>0</v>
      </c>
      <c r="H43" s="81" t="e">
        <f t="shared" ca="1" si="9"/>
        <v>#NUM!</v>
      </c>
      <c r="I43" s="80" t="e">
        <f t="shared" si="7"/>
        <v>#NUM!</v>
      </c>
    </row>
    <row r="44" spans="1:9" x14ac:dyDescent="0.2">
      <c r="A44" s="74">
        <v>41</v>
      </c>
      <c r="B44" s="84" t="e">
        <f ca="1"/>
        <v>#NAME?</v>
      </c>
      <c r="C44" s="83" t="e">
        <f ca="1"/>
        <v>#N/A</v>
      </c>
      <c r="D44" s="82" t="e">
        <f t="shared" ca="1" si="5"/>
        <v>#N/A</v>
      </c>
      <c r="E44" s="82" t="e">
        <f ca="1"/>
        <v>#NAME?</v>
      </c>
      <c r="F44" s="82" t="e">
        <f t="shared" ca="1" si="6"/>
        <v>#N/A</v>
      </c>
      <c r="G44" s="82">
        <f t="shared" ca="1" si="8"/>
        <v>0</v>
      </c>
      <c r="H44" s="81" t="e">
        <f t="shared" ca="1" si="9"/>
        <v>#NUM!</v>
      </c>
      <c r="I44" s="80" t="e">
        <f t="shared" si="7"/>
        <v>#NUM!</v>
      </c>
    </row>
    <row r="45" spans="1:9" x14ac:dyDescent="0.2">
      <c r="A45" s="74">
        <v>42</v>
      </c>
      <c r="B45" s="84" t="e">
        <f ca="1"/>
        <v>#NAME?</v>
      </c>
      <c r="C45" s="83" t="e">
        <f ca="1"/>
        <v>#N/A</v>
      </c>
      <c r="D45" s="82" t="e">
        <f t="shared" ca="1" si="5"/>
        <v>#N/A</v>
      </c>
      <c r="E45" s="82" t="e">
        <f ca="1"/>
        <v>#NAME?</v>
      </c>
      <c r="F45" s="82" t="e">
        <f t="shared" ca="1" si="6"/>
        <v>#N/A</v>
      </c>
      <c r="G45" s="82">
        <f t="shared" ca="1" si="8"/>
        <v>0</v>
      </c>
      <c r="H45" s="81" t="e">
        <f t="shared" ca="1" si="9"/>
        <v>#NUM!</v>
      </c>
      <c r="I45" s="80" t="e">
        <f t="shared" si="7"/>
        <v>#NUM!</v>
      </c>
    </row>
    <row r="46" spans="1:9" x14ac:dyDescent="0.2">
      <c r="A46" s="74">
        <v>43</v>
      </c>
      <c r="B46" s="84" t="e">
        <f ca="1"/>
        <v>#NAME?</v>
      </c>
      <c r="C46" s="83" t="e">
        <f ca="1"/>
        <v>#N/A</v>
      </c>
      <c r="D46" s="82" t="e">
        <f t="shared" ca="1" si="5"/>
        <v>#N/A</v>
      </c>
      <c r="E46" s="82" t="e">
        <f ca="1"/>
        <v>#NAME?</v>
      </c>
      <c r="F46" s="82" t="e">
        <f t="shared" ca="1" si="6"/>
        <v>#N/A</v>
      </c>
      <c r="G46" s="82">
        <f t="shared" ca="1" si="8"/>
        <v>0</v>
      </c>
      <c r="H46" s="81" t="e">
        <f t="shared" ca="1" si="9"/>
        <v>#NUM!</v>
      </c>
      <c r="I46" s="80" t="e">
        <f t="shared" si="7"/>
        <v>#NUM!</v>
      </c>
    </row>
    <row r="47" spans="1:9" x14ac:dyDescent="0.2">
      <c r="A47" s="74">
        <v>44</v>
      </c>
      <c r="B47" s="84" t="e">
        <f ca="1"/>
        <v>#NAME?</v>
      </c>
      <c r="C47" s="83" t="e">
        <f ca="1"/>
        <v>#N/A</v>
      </c>
      <c r="D47" s="82" t="e">
        <f t="shared" ca="1" si="5"/>
        <v>#N/A</v>
      </c>
      <c r="E47" s="82" t="e">
        <f ca="1"/>
        <v>#NAME?</v>
      </c>
      <c r="F47" s="82" t="e">
        <f t="shared" ca="1" si="6"/>
        <v>#N/A</v>
      </c>
      <c r="G47" s="82">
        <f t="shared" ca="1" si="8"/>
        <v>0</v>
      </c>
      <c r="H47" s="81" t="e">
        <f t="shared" ca="1" si="9"/>
        <v>#NUM!</v>
      </c>
      <c r="I47" s="80" t="e">
        <f t="shared" si="7"/>
        <v>#NUM!</v>
      </c>
    </row>
    <row r="48" spans="1:9" x14ac:dyDescent="0.2">
      <c r="A48" s="74">
        <v>45</v>
      </c>
      <c r="B48" s="84" t="e">
        <f ca="1"/>
        <v>#NAME?</v>
      </c>
      <c r="C48" s="83" t="e">
        <f ca="1"/>
        <v>#N/A</v>
      </c>
      <c r="D48" s="82" t="e">
        <f t="shared" ca="1" si="5"/>
        <v>#N/A</v>
      </c>
      <c r="E48" s="82" t="e">
        <f ca="1"/>
        <v>#NAME?</v>
      </c>
      <c r="F48" s="82" t="e">
        <f t="shared" ca="1" si="6"/>
        <v>#N/A</v>
      </c>
      <c r="G48" s="82">
        <f t="shared" ca="1" si="8"/>
        <v>0</v>
      </c>
      <c r="H48" s="81" t="e">
        <f t="shared" ca="1" si="9"/>
        <v>#NUM!</v>
      </c>
      <c r="I48" s="80" t="e">
        <f t="shared" si="7"/>
        <v>#NUM!</v>
      </c>
    </row>
    <row r="49" spans="1:9" x14ac:dyDescent="0.2">
      <c r="A49" s="74">
        <v>46</v>
      </c>
      <c r="B49" s="84" t="e">
        <f ca="1"/>
        <v>#NAME?</v>
      </c>
      <c r="C49" s="83" t="e">
        <f ca="1"/>
        <v>#N/A</v>
      </c>
      <c r="D49" s="82" t="e">
        <f t="shared" ca="1" si="5"/>
        <v>#N/A</v>
      </c>
      <c r="E49" s="82" t="e">
        <f ca="1"/>
        <v>#NAME?</v>
      </c>
      <c r="F49" s="82" t="e">
        <f t="shared" ca="1" si="6"/>
        <v>#N/A</v>
      </c>
      <c r="G49" s="82">
        <f t="shared" ca="1" si="8"/>
        <v>0</v>
      </c>
      <c r="H49" s="81" t="e">
        <f t="shared" ca="1" si="9"/>
        <v>#NUM!</v>
      </c>
      <c r="I49" s="80" t="e">
        <f t="shared" si="7"/>
        <v>#NUM!</v>
      </c>
    </row>
    <row r="50" spans="1:9" x14ac:dyDescent="0.2">
      <c r="A50" s="74">
        <v>47</v>
      </c>
      <c r="B50" s="84" t="e">
        <f ca="1"/>
        <v>#NAME?</v>
      </c>
      <c r="C50" s="83" t="e">
        <f ca="1"/>
        <v>#N/A</v>
      </c>
      <c r="D50" s="82" t="e">
        <f t="shared" ca="1" si="5"/>
        <v>#N/A</v>
      </c>
      <c r="E50" s="82" t="e">
        <f ca="1"/>
        <v>#NAME?</v>
      </c>
      <c r="F50" s="82" t="e">
        <f t="shared" ca="1" si="6"/>
        <v>#N/A</v>
      </c>
      <c r="G50" s="82">
        <f t="shared" ca="1" si="8"/>
        <v>0</v>
      </c>
      <c r="H50" s="81" t="e">
        <f t="shared" ca="1" si="9"/>
        <v>#NUM!</v>
      </c>
      <c r="I50" s="80" t="e">
        <f t="shared" si="7"/>
        <v>#NUM!</v>
      </c>
    </row>
    <row r="51" spans="1:9" x14ac:dyDescent="0.2">
      <c r="A51" s="74">
        <v>48</v>
      </c>
      <c r="B51" s="84" t="e">
        <f ca="1"/>
        <v>#NAME?</v>
      </c>
      <c r="C51" s="83" t="e">
        <f ca="1"/>
        <v>#N/A</v>
      </c>
      <c r="D51" s="82" t="e">
        <f t="shared" ca="1" si="5"/>
        <v>#N/A</v>
      </c>
      <c r="E51" s="82" t="e">
        <f ca="1"/>
        <v>#NAME?</v>
      </c>
      <c r="F51" s="82" t="e">
        <f t="shared" ca="1" si="6"/>
        <v>#N/A</v>
      </c>
      <c r="G51" s="82">
        <f t="shared" ca="1" si="8"/>
        <v>0</v>
      </c>
      <c r="H51" s="81" t="e">
        <f t="shared" ca="1" si="9"/>
        <v>#NUM!</v>
      </c>
      <c r="I51" s="80" t="e">
        <f t="shared" si="7"/>
        <v>#NUM!</v>
      </c>
    </row>
    <row r="52" spans="1:9" x14ac:dyDescent="0.2">
      <c r="A52" s="74">
        <v>49</v>
      </c>
      <c r="B52" s="84" t="e">
        <f ca="1"/>
        <v>#NAME?</v>
      </c>
      <c r="C52" s="83" t="e">
        <f ca="1"/>
        <v>#N/A</v>
      </c>
      <c r="D52" s="82" t="e">
        <f t="shared" ca="1" si="5"/>
        <v>#N/A</v>
      </c>
      <c r="E52" s="82" t="e">
        <f ca="1"/>
        <v>#NAME?</v>
      </c>
      <c r="F52" s="82" t="e">
        <f t="shared" ca="1" si="6"/>
        <v>#N/A</v>
      </c>
      <c r="G52" s="82">
        <f t="shared" ca="1" si="8"/>
        <v>0</v>
      </c>
      <c r="H52" s="81" t="e">
        <f t="shared" ca="1" si="9"/>
        <v>#NUM!</v>
      </c>
      <c r="I52" s="80" t="e">
        <f t="shared" si="7"/>
        <v>#NUM!</v>
      </c>
    </row>
    <row r="53" spans="1:9" x14ac:dyDescent="0.2">
      <c r="A53" s="74">
        <v>50</v>
      </c>
      <c r="B53" s="84" t="e">
        <f ca="1"/>
        <v>#NAME?</v>
      </c>
      <c r="C53" s="83" t="e">
        <f ca="1"/>
        <v>#N/A</v>
      </c>
      <c r="D53" s="82" t="e">
        <f t="shared" ca="1" si="5"/>
        <v>#N/A</v>
      </c>
      <c r="E53" s="82" t="e">
        <f ca="1"/>
        <v>#NAME?</v>
      </c>
      <c r="F53" s="82" t="e">
        <f t="shared" ca="1" si="6"/>
        <v>#N/A</v>
      </c>
      <c r="G53" s="82">
        <f t="shared" ca="1" si="8"/>
        <v>0</v>
      </c>
      <c r="H53" s="81" t="e">
        <f t="shared" ca="1" si="9"/>
        <v>#NUM!</v>
      </c>
      <c r="I53" s="80" t="e">
        <f t="shared" si="7"/>
        <v>#NUM!</v>
      </c>
    </row>
    <row r="54" spans="1:9" x14ac:dyDescent="0.2">
      <c r="A54" s="74">
        <v>51</v>
      </c>
      <c r="B54" s="84" t="e">
        <f ca="1"/>
        <v>#NAME?</v>
      </c>
      <c r="C54" s="83" t="e">
        <f ca="1"/>
        <v>#N/A</v>
      </c>
      <c r="D54" s="82" t="e">
        <f t="shared" ca="1" si="5"/>
        <v>#N/A</v>
      </c>
      <c r="E54" s="82" t="e">
        <f ca="1"/>
        <v>#NAME?</v>
      </c>
      <c r="F54" s="82" t="e">
        <f t="shared" ca="1" si="6"/>
        <v>#N/A</v>
      </c>
      <c r="G54" s="82">
        <f t="shared" ca="1" si="8"/>
        <v>0</v>
      </c>
      <c r="H54" s="81" t="e">
        <f t="shared" ca="1" si="9"/>
        <v>#NUM!</v>
      </c>
      <c r="I54" s="80" t="e">
        <f t="shared" si="7"/>
        <v>#NUM!</v>
      </c>
    </row>
    <row r="55" spans="1:9" x14ac:dyDescent="0.2">
      <c r="A55" s="74">
        <v>52</v>
      </c>
      <c r="B55" s="84" t="e">
        <f ca="1"/>
        <v>#NAME?</v>
      </c>
      <c r="C55" s="83" t="e">
        <f ca="1"/>
        <v>#N/A</v>
      </c>
      <c r="D55" s="82" t="e">
        <f t="shared" ca="1" si="5"/>
        <v>#N/A</v>
      </c>
      <c r="E55" s="82" t="e">
        <f ca="1"/>
        <v>#NAME?</v>
      </c>
      <c r="F55" s="82" t="e">
        <f t="shared" ca="1" si="6"/>
        <v>#N/A</v>
      </c>
      <c r="G55" s="82">
        <f t="shared" ca="1" si="8"/>
        <v>0</v>
      </c>
      <c r="H55" s="81" t="e">
        <f t="shared" ca="1" si="9"/>
        <v>#NUM!</v>
      </c>
      <c r="I55" s="80" t="e">
        <f t="shared" si="7"/>
        <v>#NUM!</v>
      </c>
    </row>
    <row r="56" spans="1:9" x14ac:dyDescent="0.2">
      <c r="A56" s="74">
        <v>53</v>
      </c>
      <c r="B56" s="84" t="e">
        <f ca="1"/>
        <v>#NAME?</v>
      </c>
      <c r="C56" s="83" t="e">
        <f ca="1"/>
        <v>#N/A</v>
      </c>
      <c r="D56" s="82" t="e">
        <f t="shared" ca="1" si="5"/>
        <v>#N/A</v>
      </c>
      <c r="E56" s="82" t="e">
        <f ca="1"/>
        <v>#NAME?</v>
      </c>
      <c r="F56" s="82" t="e">
        <f t="shared" ca="1" si="6"/>
        <v>#N/A</v>
      </c>
      <c r="G56" s="82">
        <f t="shared" ca="1" si="8"/>
        <v>0</v>
      </c>
      <c r="H56" s="81" t="e">
        <f t="shared" ca="1" si="9"/>
        <v>#NUM!</v>
      </c>
      <c r="I56" s="80" t="e">
        <f t="shared" si="7"/>
        <v>#NUM!</v>
      </c>
    </row>
    <row r="57" spans="1:9" x14ac:dyDescent="0.2">
      <c r="A57" s="74">
        <v>54</v>
      </c>
      <c r="B57" s="84" t="e">
        <f ca="1"/>
        <v>#NAME?</v>
      </c>
      <c r="C57" s="83" t="e">
        <f ca="1"/>
        <v>#N/A</v>
      </c>
      <c r="D57" s="82" t="e">
        <f t="shared" ca="1" si="5"/>
        <v>#N/A</v>
      </c>
      <c r="E57" s="82" t="e">
        <f ca="1"/>
        <v>#NAME?</v>
      </c>
      <c r="F57" s="82" t="e">
        <f t="shared" ca="1" si="6"/>
        <v>#N/A</v>
      </c>
      <c r="G57" s="82">
        <f t="shared" ca="1" si="8"/>
        <v>0</v>
      </c>
      <c r="H57" s="81" t="e">
        <f t="shared" ca="1" si="9"/>
        <v>#NUM!</v>
      </c>
      <c r="I57" s="80" t="e">
        <f t="shared" si="7"/>
        <v>#NUM!</v>
      </c>
    </row>
    <row r="58" spans="1:9" x14ac:dyDescent="0.2">
      <c r="A58" s="74">
        <v>55</v>
      </c>
      <c r="B58" s="84" t="e">
        <f ca="1"/>
        <v>#NAME?</v>
      </c>
      <c r="C58" s="83" t="e">
        <f ca="1"/>
        <v>#N/A</v>
      </c>
      <c r="D58" s="82" t="e">
        <f t="shared" ca="1" si="5"/>
        <v>#N/A</v>
      </c>
      <c r="E58" s="82" t="e">
        <f ca="1"/>
        <v>#NAME?</v>
      </c>
      <c r="F58" s="82" t="e">
        <f t="shared" ca="1" si="6"/>
        <v>#N/A</v>
      </c>
      <c r="G58" s="82">
        <f t="shared" ca="1" si="8"/>
        <v>0</v>
      </c>
      <c r="H58" s="81" t="e">
        <f t="shared" ca="1" si="9"/>
        <v>#NUM!</v>
      </c>
      <c r="I58" s="80" t="e">
        <f t="shared" si="7"/>
        <v>#NUM!</v>
      </c>
    </row>
    <row r="59" spans="1:9" x14ac:dyDescent="0.2">
      <c r="A59" s="74">
        <v>56</v>
      </c>
      <c r="B59" s="84" t="e">
        <f ca="1"/>
        <v>#NAME?</v>
      </c>
      <c r="C59" s="83" t="e">
        <f ca="1"/>
        <v>#N/A</v>
      </c>
      <c r="D59" s="82" t="e">
        <f t="shared" ca="1" si="5"/>
        <v>#N/A</v>
      </c>
      <c r="E59" s="82" t="e">
        <f ca="1"/>
        <v>#NAME?</v>
      </c>
      <c r="F59" s="82" t="e">
        <f t="shared" ca="1" si="6"/>
        <v>#N/A</v>
      </c>
      <c r="G59" s="82">
        <f t="shared" ca="1" si="8"/>
        <v>0</v>
      </c>
      <c r="H59" s="81" t="e">
        <f t="shared" ca="1" si="9"/>
        <v>#NUM!</v>
      </c>
      <c r="I59" s="80" t="e">
        <f t="shared" si="7"/>
        <v>#NUM!</v>
      </c>
    </row>
    <row r="60" spans="1:9" x14ac:dyDescent="0.2">
      <c r="A60" s="74">
        <v>57</v>
      </c>
      <c r="B60" s="84" t="e">
        <f ca="1"/>
        <v>#NAME?</v>
      </c>
      <c r="C60" s="83" t="e">
        <f ca="1"/>
        <v>#N/A</v>
      </c>
      <c r="D60" s="82" t="e">
        <f t="shared" ca="1" si="5"/>
        <v>#N/A</v>
      </c>
      <c r="E60" s="82" t="e">
        <f ca="1"/>
        <v>#NAME?</v>
      </c>
      <c r="F60" s="82" t="e">
        <f t="shared" ca="1" si="6"/>
        <v>#N/A</v>
      </c>
      <c r="G60" s="82">
        <f t="shared" ca="1" si="8"/>
        <v>0</v>
      </c>
      <c r="H60" s="81" t="e">
        <f t="shared" ca="1" si="9"/>
        <v>#NUM!</v>
      </c>
      <c r="I60" s="80" t="e">
        <f t="shared" si="7"/>
        <v>#NUM!</v>
      </c>
    </row>
    <row r="61" spans="1:9" x14ac:dyDescent="0.2">
      <c r="A61" s="74">
        <v>58</v>
      </c>
      <c r="B61" s="84" t="e">
        <f ca="1"/>
        <v>#NAME?</v>
      </c>
      <c r="C61" s="83" t="e">
        <f ca="1"/>
        <v>#N/A</v>
      </c>
      <c r="D61" s="82" t="e">
        <f t="shared" ca="1" si="5"/>
        <v>#N/A</v>
      </c>
      <c r="E61" s="82" t="e">
        <f ca="1"/>
        <v>#NAME?</v>
      </c>
      <c r="F61" s="82" t="e">
        <f t="shared" ca="1" si="6"/>
        <v>#N/A</v>
      </c>
      <c r="G61" s="82">
        <f t="shared" ca="1" si="8"/>
        <v>0</v>
      </c>
      <c r="H61" s="81" t="e">
        <f t="shared" ca="1" si="9"/>
        <v>#NUM!</v>
      </c>
      <c r="I61" s="80" t="e">
        <f t="shared" si="7"/>
        <v>#NUM!</v>
      </c>
    </row>
    <row r="62" spans="1:9" x14ac:dyDescent="0.2">
      <c r="A62" s="74">
        <v>59</v>
      </c>
      <c r="B62" s="84" t="e">
        <f ca="1"/>
        <v>#NAME?</v>
      </c>
      <c r="C62" s="83" t="e">
        <f ca="1"/>
        <v>#N/A</v>
      </c>
      <c r="D62" s="82" t="e">
        <f t="shared" ca="1" si="5"/>
        <v>#N/A</v>
      </c>
      <c r="E62" s="82" t="e">
        <f ca="1"/>
        <v>#NAME?</v>
      </c>
      <c r="F62" s="82" t="e">
        <f t="shared" ca="1" si="6"/>
        <v>#N/A</v>
      </c>
      <c r="G62" s="82">
        <f t="shared" ca="1" si="8"/>
        <v>0</v>
      </c>
      <c r="H62" s="81" t="e">
        <f t="shared" ca="1" si="9"/>
        <v>#NUM!</v>
      </c>
      <c r="I62" s="80" t="e">
        <f t="shared" si="7"/>
        <v>#NUM!</v>
      </c>
    </row>
    <row r="63" spans="1:9" x14ac:dyDescent="0.2">
      <c r="A63" s="74">
        <v>60</v>
      </c>
      <c r="B63" s="84" t="e">
        <f ca="1"/>
        <v>#NAME?</v>
      </c>
      <c r="C63" s="83" t="e">
        <f ca="1"/>
        <v>#N/A</v>
      </c>
      <c r="D63" s="82" t="e">
        <f t="shared" ca="1" si="5"/>
        <v>#N/A</v>
      </c>
      <c r="E63" s="82" t="e">
        <f ca="1"/>
        <v>#NAME?</v>
      </c>
      <c r="F63" s="82" t="e">
        <f t="shared" ca="1" si="6"/>
        <v>#N/A</v>
      </c>
      <c r="G63" s="82">
        <f t="shared" ca="1" si="8"/>
        <v>0</v>
      </c>
      <c r="H63" s="81" t="e">
        <f t="shared" ca="1" si="9"/>
        <v>#NUM!</v>
      </c>
      <c r="I63" s="80" t="e">
        <f t="shared" si="7"/>
        <v>#NUM!</v>
      </c>
    </row>
    <row r="64" spans="1:9" x14ac:dyDescent="0.2">
      <c r="A64" s="74">
        <v>61</v>
      </c>
      <c r="B64" s="84" t="e">
        <f ca="1"/>
        <v>#NAME?</v>
      </c>
      <c r="C64" s="83" t="e">
        <f ca="1"/>
        <v>#N/A</v>
      </c>
      <c r="D64" s="82" t="e">
        <f t="shared" ca="1" si="5"/>
        <v>#N/A</v>
      </c>
      <c r="E64" s="82" t="e">
        <f ca="1"/>
        <v>#NAME?</v>
      </c>
      <c r="F64" s="82" t="e">
        <f t="shared" ca="1" si="6"/>
        <v>#N/A</v>
      </c>
      <c r="G64" s="82">
        <f t="shared" ca="1" si="8"/>
        <v>0</v>
      </c>
      <c r="H64" s="81" t="e">
        <f t="shared" ca="1" si="9"/>
        <v>#NUM!</v>
      </c>
      <c r="I64" s="80" t="e">
        <f t="shared" si="7"/>
        <v>#NUM!</v>
      </c>
    </row>
    <row r="65" spans="1:9" x14ac:dyDescent="0.2">
      <c r="A65" s="74">
        <v>62</v>
      </c>
      <c r="B65" s="84" t="e">
        <f ca="1"/>
        <v>#NAME?</v>
      </c>
      <c r="C65" s="83" t="e">
        <f ca="1"/>
        <v>#N/A</v>
      </c>
      <c r="D65" s="82" t="e">
        <f t="shared" ca="1" si="5"/>
        <v>#N/A</v>
      </c>
      <c r="E65" s="82" t="e">
        <f ca="1"/>
        <v>#NAME?</v>
      </c>
      <c r="F65" s="82" t="e">
        <f t="shared" ca="1" si="6"/>
        <v>#N/A</v>
      </c>
      <c r="G65" s="82">
        <f t="shared" ca="1" si="8"/>
        <v>0</v>
      </c>
      <c r="H65" s="81" t="e">
        <f t="shared" ca="1" si="9"/>
        <v>#NUM!</v>
      </c>
      <c r="I65" s="80" t="e">
        <f t="shared" si="7"/>
        <v>#NUM!</v>
      </c>
    </row>
    <row r="66" spans="1:9" x14ac:dyDescent="0.2">
      <c r="A66" s="74">
        <v>63</v>
      </c>
      <c r="B66" s="84" t="e">
        <f ca="1"/>
        <v>#NAME?</v>
      </c>
      <c r="C66" s="83" t="e">
        <f ca="1"/>
        <v>#N/A</v>
      </c>
      <c r="D66" s="82" t="e">
        <f t="shared" ca="1" si="5"/>
        <v>#N/A</v>
      </c>
      <c r="E66" s="82" t="e">
        <f ca="1"/>
        <v>#NAME?</v>
      </c>
      <c r="F66" s="82" t="e">
        <f t="shared" ca="1" si="6"/>
        <v>#N/A</v>
      </c>
      <c r="G66" s="82">
        <f t="shared" ca="1" si="8"/>
        <v>0</v>
      </c>
      <c r="H66" s="81" t="e">
        <f t="shared" ca="1" si="9"/>
        <v>#NUM!</v>
      </c>
      <c r="I66" s="80" t="e">
        <f t="shared" si="7"/>
        <v>#NUM!</v>
      </c>
    </row>
    <row r="67" spans="1:9" x14ac:dyDescent="0.2">
      <c r="A67" s="74">
        <v>64</v>
      </c>
      <c r="B67" s="84" t="e">
        <f ca="1"/>
        <v>#NAME?</v>
      </c>
      <c r="C67" s="83" t="e">
        <f ca="1"/>
        <v>#N/A</v>
      </c>
      <c r="D67" s="82" t="e">
        <f t="shared" ca="1" si="5"/>
        <v>#N/A</v>
      </c>
      <c r="E67" s="82" t="e">
        <f ca="1"/>
        <v>#NAME?</v>
      </c>
      <c r="F67" s="82" t="e">
        <f t="shared" ca="1" si="6"/>
        <v>#N/A</v>
      </c>
      <c r="G67" s="82">
        <f t="shared" ca="1" si="8"/>
        <v>0</v>
      </c>
      <c r="H67" s="81" t="e">
        <f t="shared" ca="1" si="9"/>
        <v>#NUM!</v>
      </c>
      <c r="I67" s="80" t="e">
        <f t="shared" si="7"/>
        <v>#NUM!</v>
      </c>
    </row>
    <row r="68" spans="1:9" x14ac:dyDescent="0.2">
      <c r="A68" s="74">
        <v>65</v>
      </c>
      <c r="B68" s="84" t="e">
        <f ca="1"/>
        <v>#NAME?</v>
      </c>
      <c r="C68" s="83" t="e">
        <f ca="1"/>
        <v>#N/A</v>
      </c>
      <c r="D68" s="82" t="e">
        <f t="shared" ref="D68:D99" ca="1" si="10">IF(ISNUMBER($B69),FirstNominal,NA())</f>
        <v>#N/A</v>
      </c>
      <c r="E68" s="82" t="e">
        <f ca="1"/>
        <v>#NAME?</v>
      </c>
      <c r="F68" s="82" t="e">
        <f t="shared" ref="F68:F99" ca="1" si="11">IF(ISNUMBER($B69),FirstNominal,NA())</f>
        <v>#N/A</v>
      </c>
      <c r="G68" s="82">
        <f t="shared" ca="1" si="8"/>
        <v>0</v>
      </c>
      <c r="H68" s="81" t="e">
        <f t="shared" ca="1" si="9"/>
        <v>#NUM!</v>
      </c>
      <c r="I68" s="80" t="e">
        <f t="shared" ref="I68:I99" si="12">PPMT(Rate,$A68,Payments,FirstNominal)</f>
        <v>#NUM!</v>
      </c>
    </row>
    <row r="69" spans="1:9" x14ac:dyDescent="0.2">
      <c r="A69" s="74">
        <v>66</v>
      </c>
      <c r="B69" s="84" t="e">
        <f ca="1"/>
        <v>#NAME?</v>
      </c>
      <c r="C69" s="83" t="e">
        <f ca="1"/>
        <v>#N/A</v>
      </c>
      <c r="D69" s="82" t="e">
        <f t="shared" ca="1" si="10"/>
        <v>#N/A</v>
      </c>
      <c r="E69" s="82" t="e">
        <f ca="1"/>
        <v>#NAME?</v>
      </c>
      <c r="F69" s="82" t="e">
        <f t="shared" ca="1" si="11"/>
        <v>#N/A</v>
      </c>
      <c r="G69" s="82">
        <f t="shared" ref="G69:G100" ca="1" si="13">IF(ISNA($B70),NA(),MAX(G68-StepDecrement,0))</f>
        <v>0</v>
      </c>
      <c r="H69" s="81" t="e">
        <f t="shared" ref="H69:H100" ca="1" si="14">IF(ISNA($B70),NA(),H68+I68)</f>
        <v>#NUM!</v>
      </c>
      <c r="I69" s="80" t="e">
        <f t="shared" si="12"/>
        <v>#NUM!</v>
      </c>
    </row>
    <row r="70" spans="1:9" x14ac:dyDescent="0.2">
      <c r="A70" s="74">
        <v>67</v>
      </c>
      <c r="B70" s="84" t="e">
        <f ca="1"/>
        <v>#NAME?</v>
      </c>
      <c r="C70" s="83" t="e">
        <f ca="1"/>
        <v>#N/A</v>
      </c>
      <c r="D70" s="82" t="e">
        <f t="shared" ca="1" si="10"/>
        <v>#N/A</v>
      </c>
      <c r="E70" s="82" t="e">
        <f ca="1"/>
        <v>#NAME?</v>
      </c>
      <c r="F70" s="82" t="e">
        <f t="shared" ca="1" si="11"/>
        <v>#N/A</v>
      </c>
      <c r="G70" s="82">
        <f t="shared" ca="1" si="13"/>
        <v>0</v>
      </c>
      <c r="H70" s="81" t="e">
        <f t="shared" ca="1" si="14"/>
        <v>#NUM!</v>
      </c>
      <c r="I70" s="80" t="e">
        <f t="shared" si="12"/>
        <v>#NUM!</v>
      </c>
    </row>
    <row r="71" spans="1:9" x14ac:dyDescent="0.2">
      <c r="A71" s="74">
        <v>68</v>
      </c>
      <c r="B71" s="84" t="e">
        <f ca="1"/>
        <v>#NAME?</v>
      </c>
      <c r="C71" s="83" t="e">
        <f ca="1"/>
        <v>#N/A</v>
      </c>
      <c r="D71" s="82" t="e">
        <f t="shared" ca="1" si="10"/>
        <v>#N/A</v>
      </c>
      <c r="E71" s="82" t="e">
        <f ca="1"/>
        <v>#NAME?</v>
      </c>
      <c r="F71" s="82" t="e">
        <f t="shared" ca="1" si="11"/>
        <v>#N/A</v>
      </c>
      <c r="G71" s="82">
        <f t="shared" ca="1" si="13"/>
        <v>0</v>
      </c>
      <c r="H71" s="81" t="e">
        <f t="shared" ca="1" si="14"/>
        <v>#NUM!</v>
      </c>
      <c r="I71" s="80" t="e">
        <f t="shared" si="12"/>
        <v>#NUM!</v>
      </c>
    </row>
    <row r="72" spans="1:9" x14ac:dyDescent="0.2">
      <c r="A72" s="74">
        <v>69</v>
      </c>
      <c r="B72" s="84" t="e">
        <f ca="1"/>
        <v>#NAME?</v>
      </c>
      <c r="C72" s="83" t="e">
        <f ca="1"/>
        <v>#N/A</v>
      </c>
      <c r="D72" s="82" t="e">
        <f t="shared" ca="1" si="10"/>
        <v>#N/A</v>
      </c>
      <c r="E72" s="82" t="e">
        <f ca="1"/>
        <v>#NAME?</v>
      </c>
      <c r="F72" s="82" t="e">
        <f t="shared" ca="1" si="11"/>
        <v>#N/A</v>
      </c>
      <c r="G72" s="82">
        <f t="shared" ca="1" si="13"/>
        <v>0</v>
      </c>
      <c r="H72" s="81" t="e">
        <f t="shared" ca="1" si="14"/>
        <v>#NUM!</v>
      </c>
      <c r="I72" s="80" t="e">
        <f t="shared" si="12"/>
        <v>#NUM!</v>
      </c>
    </row>
    <row r="73" spans="1:9" x14ac:dyDescent="0.2">
      <c r="A73" s="74">
        <v>70</v>
      </c>
      <c r="B73" s="84" t="e">
        <f ca="1"/>
        <v>#NAME?</v>
      </c>
      <c r="C73" s="83" t="e">
        <f ca="1"/>
        <v>#N/A</v>
      </c>
      <c r="D73" s="82" t="e">
        <f t="shared" ca="1" si="10"/>
        <v>#N/A</v>
      </c>
      <c r="E73" s="82" t="e">
        <f ca="1"/>
        <v>#NAME?</v>
      </c>
      <c r="F73" s="82" t="e">
        <f t="shared" ca="1" si="11"/>
        <v>#N/A</v>
      </c>
      <c r="G73" s="82">
        <f t="shared" ca="1" si="13"/>
        <v>0</v>
      </c>
      <c r="H73" s="81" t="e">
        <f t="shared" ca="1" si="14"/>
        <v>#NUM!</v>
      </c>
      <c r="I73" s="80" t="e">
        <f t="shared" si="12"/>
        <v>#NUM!</v>
      </c>
    </row>
    <row r="74" spans="1:9" x14ac:dyDescent="0.2">
      <c r="A74" s="74">
        <v>71</v>
      </c>
      <c r="B74" s="84" t="e">
        <f ca="1"/>
        <v>#NAME?</v>
      </c>
      <c r="C74" s="83" t="e">
        <f ca="1"/>
        <v>#N/A</v>
      </c>
      <c r="D74" s="82" t="e">
        <f t="shared" ca="1" si="10"/>
        <v>#N/A</v>
      </c>
      <c r="E74" s="82" t="e">
        <f ca="1"/>
        <v>#NAME?</v>
      </c>
      <c r="F74" s="82" t="e">
        <f t="shared" ca="1" si="11"/>
        <v>#N/A</v>
      </c>
      <c r="G74" s="82">
        <f t="shared" ca="1" si="13"/>
        <v>0</v>
      </c>
      <c r="H74" s="81" t="e">
        <f t="shared" ca="1" si="14"/>
        <v>#NUM!</v>
      </c>
      <c r="I74" s="80" t="e">
        <f t="shared" si="12"/>
        <v>#NUM!</v>
      </c>
    </row>
    <row r="75" spans="1:9" x14ac:dyDescent="0.2">
      <c r="A75" s="74">
        <v>72</v>
      </c>
      <c r="B75" s="84" t="e">
        <f ca="1"/>
        <v>#NAME?</v>
      </c>
      <c r="C75" s="83" t="e">
        <f ca="1"/>
        <v>#N/A</v>
      </c>
      <c r="D75" s="82" t="e">
        <f t="shared" ca="1" si="10"/>
        <v>#N/A</v>
      </c>
      <c r="E75" s="82" t="e">
        <f ca="1"/>
        <v>#NAME?</v>
      </c>
      <c r="F75" s="82" t="e">
        <f t="shared" ca="1" si="11"/>
        <v>#N/A</v>
      </c>
      <c r="G75" s="82">
        <f t="shared" ca="1" si="13"/>
        <v>0</v>
      </c>
      <c r="H75" s="81" t="e">
        <f t="shared" ca="1" si="14"/>
        <v>#NUM!</v>
      </c>
      <c r="I75" s="80" t="e">
        <f t="shared" si="12"/>
        <v>#NUM!</v>
      </c>
    </row>
    <row r="76" spans="1:9" x14ac:dyDescent="0.2">
      <c r="A76" s="74">
        <v>73</v>
      </c>
      <c r="B76" s="84" t="e">
        <f ca="1"/>
        <v>#NAME?</v>
      </c>
      <c r="C76" s="83" t="e">
        <f ca="1"/>
        <v>#N/A</v>
      </c>
      <c r="D76" s="82" t="e">
        <f t="shared" ca="1" si="10"/>
        <v>#N/A</v>
      </c>
      <c r="E76" s="82" t="e">
        <f ca="1"/>
        <v>#NAME?</v>
      </c>
      <c r="F76" s="82" t="e">
        <f t="shared" ca="1" si="11"/>
        <v>#N/A</v>
      </c>
      <c r="G76" s="82">
        <f t="shared" ca="1" si="13"/>
        <v>0</v>
      </c>
      <c r="H76" s="81" t="e">
        <f t="shared" ca="1" si="14"/>
        <v>#NUM!</v>
      </c>
      <c r="I76" s="80" t="e">
        <f t="shared" si="12"/>
        <v>#NUM!</v>
      </c>
    </row>
    <row r="77" spans="1:9" x14ac:dyDescent="0.2">
      <c r="A77" s="74">
        <v>74</v>
      </c>
      <c r="B77" s="84" t="e">
        <f ca="1"/>
        <v>#NAME?</v>
      </c>
      <c r="C77" s="83" t="e">
        <f ca="1"/>
        <v>#N/A</v>
      </c>
      <c r="D77" s="82" t="e">
        <f t="shared" ca="1" si="10"/>
        <v>#N/A</v>
      </c>
      <c r="E77" s="82" t="e">
        <f ca="1"/>
        <v>#NAME?</v>
      </c>
      <c r="F77" s="82" t="e">
        <f t="shared" ca="1" si="11"/>
        <v>#N/A</v>
      </c>
      <c r="G77" s="82">
        <f t="shared" ca="1" si="13"/>
        <v>0</v>
      </c>
      <c r="H77" s="81" t="e">
        <f t="shared" ca="1" si="14"/>
        <v>#NUM!</v>
      </c>
      <c r="I77" s="80" t="e">
        <f t="shared" si="12"/>
        <v>#NUM!</v>
      </c>
    </row>
    <row r="78" spans="1:9" x14ac:dyDescent="0.2">
      <c r="A78" s="74">
        <v>75</v>
      </c>
      <c r="B78" s="84" t="e">
        <f ca="1"/>
        <v>#NAME?</v>
      </c>
      <c r="C78" s="83" t="e">
        <f ca="1"/>
        <v>#N/A</v>
      </c>
      <c r="D78" s="82" t="e">
        <f t="shared" ca="1" si="10"/>
        <v>#N/A</v>
      </c>
      <c r="E78" s="82" t="e">
        <f ca="1"/>
        <v>#NAME?</v>
      </c>
      <c r="F78" s="82" t="e">
        <f t="shared" ca="1" si="11"/>
        <v>#N/A</v>
      </c>
      <c r="G78" s="82">
        <f t="shared" ca="1" si="13"/>
        <v>0</v>
      </c>
      <c r="H78" s="81" t="e">
        <f t="shared" ca="1" si="14"/>
        <v>#NUM!</v>
      </c>
      <c r="I78" s="80" t="e">
        <f t="shared" si="12"/>
        <v>#NUM!</v>
      </c>
    </row>
    <row r="79" spans="1:9" x14ac:dyDescent="0.2">
      <c r="A79" s="74">
        <v>76</v>
      </c>
      <c r="B79" s="84" t="e">
        <f ca="1"/>
        <v>#NAME?</v>
      </c>
      <c r="C79" s="83" t="e">
        <f ca="1"/>
        <v>#N/A</v>
      </c>
      <c r="D79" s="82" t="e">
        <f t="shared" ca="1" si="10"/>
        <v>#N/A</v>
      </c>
      <c r="E79" s="82" t="e">
        <f ca="1"/>
        <v>#NAME?</v>
      </c>
      <c r="F79" s="82" t="e">
        <f t="shared" ca="1" si="11"/>
        <v>#N/A</v>
      </c>
      <c r="G79" s="82">
        <f t="shared" ca="1" si="13"/>
        <v>0</v>
      </c>
      <c r="H79" s="81" t="e">
        <f t="shared" ca="1" si="14"/>
        <v>#NUM!</v>
      </c>
      <c r="I79" s="80" t="e">
        <f t="shared" si="12"/>
        <v>#NUM!</v>
      </c>
    </row>
    <row r="80" spans="1:9" x14ac:dyDescent="0.2">
      <c r="A80" s="74">
        <v>77</v>
      </c>
      <c r="B80" s="84" t="e">
        <f ca="1"/>
        <v>#NAME?</v>
      </c>
      <c r="C80" s="83" t="e">
        <f ca="1"/>
        <v>#N/A</v>
      </c>
      <c r="D80" s="82" t="e">
        <f t="shared" ca="1" si="10"/>
        <v>#N/A</v>
      </c>
      <c r="E80" s="82" t="e">
        <f ca="1"/>
        <v>#NAME?</v>
      </c>
      <c r="F80" s="82" t="e">
        <f t="shared" ca="1" si="11"/>
        <v>#N/A</v>
      </c>
      <c r="G80" s="82">
        <f t="shared" ca="1" si="13"/>
        <v>0</v>
      </c>
      <c r="H80" s="81" t="e">
        <f t="shared" ca="1" si="14"/>
        <v>#NUM!</v>
      </c>
      <c r="I80" s="80" t="e">
        <f t="shared" si="12"/>
        <v>#NUM!</v>
      </c>
    </row>
    <row r="81" spans="1:9" x14ac:dyDescent="0.2">
      <c r="A81" s="74">
        <v>78</v>
      </c>
      <c r="B81" s="84" t="e">
        <f ca="1"/>
        <v>#NAME?</v>
      </c>
      <c r="C81" s="83" t="e">
        <f ca="1"/>
        <v>#N/A</v>
      </c>
      <c r="D81" s="82" t="e">
        <f t="shared" ca="1" si="10"/>
        <v>#N/A</v>
      </c>
      <c r="E81" s="82" t="e">
        <f ca="1"/>
        <v>#NAME?</v>
      </c>
      <c r="F81" s="82" t="e">
        <f t="shared" ca="1" si="11"/>
        <v>#N/A</v>
      </c>
      <c r="G81" s="82">
        <f t="shared" ca="1" si="13"/>
        <v>0</v>
      </c>
      <c r="H81" s="81" t="e">
        <f t="shared" ca="1" si="14"/>
        <v>#NUM!</v>
      </c>
      <c r="I81" s="80" t="e">
        <f t="shared" si="12"/>
        <v>#NUM!</v>
      </c>
    </row>
    <row r="82" spans="1:9" x14ac:dyDescent="0.2">
      <c r="A82" s="74">
        <v>79</v>
      </c>
      <c r="B82" s="84" t="e">
        <f ca="1"/>
        <v>#NAME?</v>
      </c>
      <c r="C82" s="83" t="e">
        <f ca="1"/>
        <v>#N/A</v>
      </c>
      <c r="D82" s="82" t="e">
        <f t="shared" ca="1" si="10"/>
        <v>#N/A</v>
      </c>
      <c r="E82" s="82" t="e">
        <f ca="1"/>
        <v>#NAME?</v>
      </c>
      <c r="F82" s="82" t="e">
        <f t="shared" ca="1" si="11"/>
        <v>#N/A</v>
      </c>
      <c r="G82" s="82">
        <f t="shared" ca="1" si="13"/>
        <v>0</v>
      </c>
      <c r="H82" s="81" t="e">
        <f t="shared" ca="1" si="14"/>
        <v>#NUM!</v>
      </c>
      <c r="I82" s="80" t="e">
        <f t="shared" si="12"/>
        <v>#NUM!</v>
      </c>
    </row>
    <row r="83" spans="1:9" x14ac:dyDescent="0.2">
      <c r="A83" s="74">
        <v>80</v>
      </c>
      <c r="B83" s="84" t="e">
        <f ca="1"/>
        <v>#NAME?</v>
      </c>
      <c r="C83" s="83" t="e">
        <f ca="1"/>
        <v>#N/A</v>
      </c>
      <c r="D83" s="82" t="e">
        <f t="shared" ca="1" si="10"/>
        <v>#N/A</v>
      </c>
      <c r="E83" s="82" t="e">
        <f ca="1"/>
        <v>#NAME?</v>
      </c>
      <c r="F83" s="82" t="e">
        <f t="shared" ca="1" si="11"/>
        <v>#N/A</v>
      </c>
      <c r="G83" s="82">
        <f t="shared" ca="1" si="13"/>
        <v>0</v>
      </c>
      <c r="H83" s="81" t="e">
        <f t="shared" ca="1" si="14"/>
        <v>#NUM!</v>
      </c>
      <c r="I83" s="80" t="e">
        <f t="shared" si="12"/>
        <v>#NUM!</v>
      </c>
    </row>
    <row r="84" spans="1:9" x14ac:dyDescent="0.2">
      <c r="A84" s="74">
        <v>81</v>
      </c>
      <c r="B84" s="84" t="e">
        <f ca="1"/>
        <v>#NAME?</v>
      </c>
      <c r="C84" s="83" t="e">
        <f ca="1"/>
        <v>#N/A</v>
      </c>
      <c r="D84" s="82" t="e">
        <f t="shared" ca="1" si="10"/>
        <v>#N/A</v>
      </c>
      <c r="E84" s="82" t="e">
        <f ca="1"/>
        <v>#NAME?</v>
      </c>
      <c r="F84" s="82" t="e">
        <f t="shared" ca="1" si="11"/>
        <v>#N/A</v>
      </c>
      <c r="G84" s="82">
        <f t="shared" ca="1" si="13"/>
        <v>0</v>
      </c>
      <c r="H84" s="81" t="e">
        <f t="shared" ca="1" si="14"/>
        <v>#NUM!</v>
      </c>
      <c r="I84" s="80" t="e">
        <f t="shared" si="12"/>
        <v>#NUM!</v>
      </c>
    </row>
    <row r="85" spans="1:9" x14ac:dyDescent="0.2">
      <c r="A85" s="74">
        <v>82</v>
      </c>
      <c r="B85" s="84" t="e">
        <f ca="1"/>
        <v>#NAME?</v>
      </c>
      <c r="C85" s="83" t="e">
        <f ca="1"/>
        <v>#N/A</v>
      </c>
      <c r="D85" s="82" t="e">
        <f t="shared" ca="1" si="10"/>
        <v>#N/A</v>
      </c>
      <c r="E85" s="82" t="e">
        <f ca="1"/>
        <v>#NAME?</v>
      </c>
      <c r="F85" s="82" t="e">
        <f t="shared" ca="1" si="11"/>
        <v>#N/A</v>
      </c>
      <c r="G85" s="82">
        <f t="shared" ca="1" si="13"/>
        <v>0</v>
      </c>
      <c r="H85" s="81" t="e">
        <f t="shared" ca="1" si="14"/>
        <v>#NUM!</v>
      </c>
      <c r="I85" s="80" t="e">
        <f t="shared" si="12"/>
        <v>#NUM!</v>
      </c>
    </row>
    <row r="86" spans="1:9" x14ac:dyDescent="0.2">
      <c r="A86" s="74">
        <v>83</v>
      </c>
      <c r="B86" s="84" t="e">
        <f ca="1"/>
        <v>#NAME?</v>
      </c>
      <c r="C86" s="83" t="e">
        <f ca="1"/>
        <v>#N/A</v>
      </c>
      <c r="D86" s="82" t="e">
        <f t="shared" ca="1" si="10"/>
        <v>#N/A</v>
      </c>
      <c r="E86" s="82" t="e">
        <f ca="1"/>
        <v>#NAME?</v>
      </c>
      <c r="F86" s="82" t="e">
        <f t="shared" ca="1" si="11"/>
        <v>#N/A</v>
      </c>
      <c r="G86" s="82">
        <f t="shared" ca="1" si="13"/>
        <v>0</v>
      </c>
      <c r="H86" s="81" t="e">
        <f t="shared" ca="1" si="14"/>
        <v>#NUM!</v>
      </c>
      <c r="I86" s="80" t="e">
        <f t="shared" si="12"/>
        <v>#NUM!</v>
      </c>
    </row>
    <row r="87" spans="1:9" x14ac:dyDescent="0.2">
      <c r="A87" s="74">
        <v>84</v>
      </c>
      <c r="B87" s="84" t="e">
        <f ca="1"/>
        <v>#NAME?</v>
      </c>
      <c r="C87" s="83" t="e">
        <f ca="1"/>
        <v>#N/A</v>
      </c>
      <c r="D87" s="82" t="e">
        <f t="shared" ca="1" si="10"/>
        <v>#N/A</v>
      </c>
      <c r="E87" s="82" t="e">
        <f ca="1"/>
        <v>#NAME?</v>
      </c>
      <c r="F87" s="82" t="e">
        <f t="shared" ca="1" si="11"/>
        <v>#N/A</v>
      </c>
      <c r="G87" s="82">
        <f t="shared" ca="1" si="13"/>
        <v>0</v>
      </c>
      <c r="H87" s="81" t="e">
        <f t="shared" ca="1" si="14"/>
        <v>#NUM!</v>
      </c>
      <c r="I87" s="80" t="e">
        <f t="shared" si="12"/>
        <v>#NUM!</v>
      </c>
    </row>
    <row r="88" spans="1:9" x14ac:dyDescent="0.2">
      <c r="A88" s="74">
        <v>85</v>
      </c>
      <c r="B88" s="84" t="e">
        <f ca="1"/>
        <v>#NAME?</v>
      </c>
      <c r="C88" s="83" t="e">
        <f ca="1"/>
        <v>#N/A</v>
      </c>
      <c r="D88" s="82" t="e">
        <f t="shared" ca="1" si="10"/>
        <v>#N/A</v>
      </c>
      <c r="E88" s="82" t="e">
        <f ca="1"/>
        <v>#NAME?</v>
      </c>
      <c r="F88" s="82" t="e">
        <f t="shared" ca="1" si="11"/>
        <v>#N/A</v>
      </c>
      <c r="G88" s="82">
        <f t="shared" ca="1" si="13"/>
        <v>0</v>
      </c>
      <c r="H88" s="81" t="e">
        <f t="shared" ca="1" si="14"/>
        <v>#NUM!</v>
      </c>
      <c r="I88" s="80" t="e">
        <f t="shared" si="12"/>
        <v>#NUM!</v>
      </c>
    </row>
    <row r="89" spans="1:9" x14ac:dyDescent="0.2">
      <c r="A89" s="74">
        <v>86</v>
      </c>
      <c r="B89" s="84" t="e">
        <f ca="1"/>
        <v>#NAME?</v>
      </c>
      <c r="C89" s="83" t="e">
        <f ca="1"/>
        <v>#N/A</v>
      </c>
      <c r="D89" s="82" t="e">
        <f t="shared" ca="1" si="10"/>
        <v>#N/A</v>
      </c>
      <c r="E89" s="82" t="e">
        <f ca="1"/>
        <v>#NAME?</v>
      </c>
      <c r="F89" s="82" t="e">
        <f t="shared" ca="1" si="11"/>
        <v>#N/A</v>
      </c>
      <c r="G89" s="82">
        <f t="shared" ca="1" si="13"/>
        <v>0</v>
      </c>
      <c r="H89" s="81" t="e">
        <f t="shared" ca="1" si="14"/>
        <v>#NUM!</v>
      </c>
      <c r="I89" s="80" t="e">
        <f t="shared" si="12"/>
        <v>#NUM!</v>
      </c>
    </row>
    <row r="90" spans="1:9" x14ac:dyDescent="0.2">
      <c r="A90" s="74">
        <v>87</v>
      </c>
      <c r="B90" s="84" t="e">
        <f ca="1"/>
        <v>#NAME?</v>
      </c>
      <c r="C90" s="83" t="e">
        <f ca="1"/>
        <v>#N/A</v>
      </c>
      <c r="D90" s="82" t="e">
        <f t="shared" ca="1" si="10"/>
        <v>#N/A</v>
      </c>
      <c r="E90" s="82" t="e">
        <f ca="1"/>
        <v>#NAME?</v>
      </c>
      <c r="F90" s="82" t="e">
        <f t="shared" ca="1" si="11"/>
        <v>#N/A</v>
      </c>
      <c r="G90" s="82">
        <f t="shared" ca="1" si="13"/>
        <v>0</v>
      </c>
      <c r="H90" s="81" t="e">
        <f t="shared" ca="1" si="14"/>
        <v>#NUM!</v>
      </c>
      <c r="I90" s="80" t="e">
        <f t="shared" si="12"/>
        <v>#NUM!</v>
      </c>
    </row>
    <row r="91" spans="1:9" x14ac:dyDescent="0.2">
      <c r="A91" s="74">
        <v>88</v>
      </c>
      <c r="B91" s="84" t="e">
        <f ca="1"/>
        <v>#NAME?</v>
      </c>
      <c r="C91" s="83" t="e">
        <f ca="1"/>
        <v>#N/A</v>
      </c>
      <c r="D91" s="82" t="e">
        <f t="shared" ca="1" si="10"/>
        <v>#N/A</v>
      </c>
      <c r="E91" s="82" t="e">
        <f ca="1"/>
        <v>#NAME?</v>
      </c>
      <c r="F91" s="82" t="e">
        <f t="shared" ca="1" si="11"/>
        <v>#N/A</v>
      </c>
      <c r="G91" s="82">
        <f t="shared" ca="1" si="13"/>
        <v>0</v>
      </c>
      <c r="H91" s="81" t="e">
        <f t="shared" ca="1" si="14"/>
        <v>#NUM!</v>
      </c>
      <c r="I91" s="80" t="e">
        <f t="shared" si="12"/>
        <v>#NUM!</v>
      </c>
    </row>
    <row r="92" spans="1:9" x14ac:dyDescent="0.2">
      <c r="A92" s="74">
        <v>89</v>
      </c>
      <c r="B92" s="84" t="e">
        <f ca="1"/>
        <v>#NAME?</v>
      </c>
      <c r="C92" s="83" t="e">
        <f ca="1"/>
        <v>#N/A</v>
      </c>
      <c r="D92" s="82" t="e">
        <f t="shared" ca="1" si="10"/>
        <v>#N/A</v>
      </c>
      <c r="E92" s="82" t="e">
        <f ca="1"/>
        <v>#NAME?</v>
      </c>
      <c r="F92" s="82" t="e">
        <f t="shared" ca="1" si="11"/>
        <v>#N/A</v>
      </c>
      <c r="G92" s="82">
        <f t="shared" ca="1" si="13"/>
        <v>0</v>
      </c>
      <c r="H92" s="81" t="e">
        <f t="shared" ca="1" si="14"/>
        <v>#NUM!</v>
      </c>
      <c r="I92" s="80" t="e">
        <f t="shared" si="12"/>
        <v>#NUM!</v>
      </c>
    </row>
    <row r="93" spans="1:9" x14ac:dyDescent="0.2">
      <c r="A93" s="74">
        <v>90</v>
      </c>
      <c r="B93" s="84" t="e">
        <f ca="1"/>
        <v>#NAME?</v>
      </c>
      <c r="C93" s="83" t="e">
        <f ca="1"/>
        <v>#N/A</v>
      </c>
      <c r="D93" s="82" t="e">
        <f t="shared" ca="1" si="10"/>
        <v>#N/A</v>
      </c>
      <c r="E93" s="82" t="e">
        <f ca="1"/>
        <v>#NAME?</v>
      </c>
      <c r="F93" s="82" t="e">
        <f t="shared" ca="1" si="11"/>
        <v>#N/A</v>
      </c>
      <c r="G93" s="82">
        <f t="shared" ca="1" si="13"/>
        <v>0</v>
      </c>
      <c r="H93" s="81" t="e">
        <f t="shared" ca="1" si="14"/>
        <v>#NUM!</v>
      </c>
      <c r="I93" s="80" t="e">
        <f t="shared" si="12"/>
        <v>#NUM!</v>
      </c>
    </row>
    <row r="94" spans="1:9" x14ac:dyDescent="0.2">
      <c r="A94" s="74">
        <v>91</v>
      </c>
      <c r="B94" s="84" t="e">
        <f ca="1"/>
        <v>#NAME?</v>
      </c>
      <c r="C94" s="83" t="e">
        <f ca="1"/>
        <v>#N/A</v>
      </c>
      <c r="D94" s="82" t="e">
        <f t="shared" ca="1" si="10"/>
        <v>#N/A</v>
      </c>
      <c r="E94" s="82" t="e">
        <f ca="1"/>
        <v>#NAME?</v>
      </c>
      <c r="F94" s="82" t="e">
        <f t="shared" ca="1" si="11"/>
        <v>#N/A</v>
      </c>
      <c r="G94" s="82">
        <f t="shared" ca="1" si="13"/>
        <v>0</v>
      </c>
      <c r="H94" s="81" t="e">
        <f t="shared" ca="1" si="14"/>
        <v>#NUM!</v>
      </c>
      <c r="I94" s="80" t="e">
        <f t="shared" si="12"/>
        <v>#NUM!</v>
      </c>
    </row>
    <row r="95" spans="1:9" x14ac:dyDescent="0.2">
      <c r="A95" s="74">
        <v>92</v>
      </c>
      <c r="B95" s="84" t="e">
        <f ca="1"/>
        <v>#NAME?</v>
      </c>
      <c r="C95" s="83" t="e">
        <f ca="1"/>
        <v>#N/A</v>
      </c>
      <c r="D95" s="82" t="e">
        <f t="shared" ca="1" si="10"/>
        <v>#N/A</v>
      </c>
      <c r="E95" s="82" t="e">
        <f ca="1"/>
        <v>#NAME?</v>
      </c>
      <c r="F95" s="82" t="e">
        <f t="shared" ca="1" si="11"/>
        <v>#N/A</v>
      </c>
      <c r="G95" s="82">
        <f t="shared" ca="1" si="13"/>
        <v>0</v>
      </c>
      <c r="H95" s="81" t="e">
        <f t="shared" ca="1" si="14"/>
        <v>#NUM!</v>
      </c>
      <c r="I95" s="80" t="e">
        <f t="shared" si="12"/>
        <v>#NUM!</v>
      </c>
    </row>
    <row r="96" spans="1:9" x14ac:dyDescent="0.2">
      <c r="A96" s="74">
        <v>93</v>
      </c>
      <c r="B96" s="84" t="e">
        <f ca="1"/>
        <v>#NAME?</v>
      </c>
      <c r="C96" s="83" t="e">
        <f ca="1"/>
        <v>#N/A</v>
      </c>
      <c r="D96" s="82" t="e">
        <f t="shared" ca="1" si="10"/>
        <v>#N/A</v>
      </c>
      <c r="E96" s="82" t="e">
        <f ca="1"/>
        <v>#NAME?</v>
      </c>
      <c r="F96" s="82" t="e">
        <f t="shared" ca="1" si="11"/>
        <v>#N/A</v>
      </c>
      <c r="G96" s="82">
        <f t="shared" ca="1" si="13"/>
        <v>0</v>
      </c>
      <c r="H96" s="81" t="e">
        <f t="shared" ca="1" si="14"/>
        <v>#NUM!</v>
      </c>
      <c r="I96" s="80" t="e">
        <f t="shared" si="12"/>
        <v>#NUM!</v>
      </c>
    </row>
    <row r="97" spans="1:9" x14ac:dyDescent="0.2">
      <c r="A97" s="74">
        <v>94</v>
      </c>
      <c r="B97" s="84" t="e">
        <f ca="1"/>
        <v>#NAME?</v>
      </c>
      <c r="C97" s="83" t="e">
        <f ca="1"/>
        <v>#N/A</v>
      </c>
      <c r="D97" s="82" t="e">
        <f t="shared" ca="1" si="10"/>
        <v>#N/A</v>
      </c>
      <c r="E97" s="82" t="e">
        <f ca="1"/>
        <v>#NAME?</v>
      </c>
      <c r="F97" s="82" t="e">
        <f t="shared" ca="1" si="11"/>
        <v>#N/A</v>
      </c>
      <c r="G97" s="82">
        <f t="shared" ca="1" si="13"/>
        <v>0</v>
      </c>
      <c r="H97" s="81" t="e">
        <f t="shared" ca="1" si="14"/>
        <v>#NUM!</v>
      </c>
      <c r="I97" s="80" t="e">
        <f t="shared" si="12"/>
        <v>#NUM!</v>
      </c>
    </row>
    <row r="98" spans="1:9" x14ac:dyDescent="0.2">
      <c r="A98" s="74">
        <v>95</v>
      </c>
      <c r="B98" s="84" t="e">
        <f ca="1"/>
        <v>#NAME?</v>
      </c>
      <c r="C98" s="83" t="e">
        <f ca="1"/>
        <v>#N/A</v>
      </c>
      <c r="D98" s="82" t="e">
        <f t="shared" ca="1" si="10"/>
        <v>#N/A</v>
      </c>
      <c r="E98" s="82" t="e">
        <f ca="1"/>
        <v>#NAME?</v>
      </c>
      <c r="F98" s="82" t="e">
        <f t="shared" ca="1" si="11"/>
        <v>#N/A</v>
      </c>
      <c r="G98" s="82">
        <f t="shared" ca="1" si="13"/>
        <v>0</v>
      </c>
      <c r="H98" s="81" t="e">
        <f t="shared" ca="1" si="14"/>
        <v>#NUM!</v>
      </c>
      <c r="I98" s="80" t="e">
        <f t="shared" si="12"/>
        <v>#NUM!</v>
      </c>
    </row>
    <row r="99" spans="1:9" x14ac:dyDescent="0.2">
      <c r="A99" s="74">
        <v>96</v>
      </c>
      <c r="B99" s="84" t="e">
        <f ca="1"/>
        <v>#NAME?</v>
      </c>
      <c r="C99" s="83" t="e">
        <f ca="1"/>
        <v>#N/A</v>
      </c>
      <c r="D99" s="82" t="e">
        <f t="shared" ca="1" si="10"/>
        <v>#N/A</v>
      </c>
      <c r="E99" s="82" t="e">
        <f ca="1"/>
        <v>#NAME?</v>
      </c>
      <c r="F99" s="82" t="e">
        <f t="shared" ca="1" si="11"/>
        <v>#N/A</v>
      </c>
      <c r="G99" s="82">
        <f t="shared" ca="1" si="13"/>
        <v>0</v>
      </c>
      <c r="H99" s="81" t="e">
        <f t="shared" ca="1" si="14"/>
        <v>#NUM!</v>
      </c>
      <c r="I99" s="80" t="e">
        <f t="shared" si="12"/>
        <v>#NUM!</v>
      </c>
    </row>
    <row r="100" spans="1:9" x14ac:dyDescent="0.2">
      <c r="A100" s="74">
        <v>97</v>
      </c>
      <c r="B100" s="84" t="e">
        <f ca="1"/>
        <v>#NAME?</v>
      </c>
      <c r="C100" s="83" t="e">
        <f ca="1"/>
        <v>#N/A</v>
      </c>
      <c r="D100" s="82" t="e">
        <f t="shared" ref="D100:D123" ca="1" si="15">IF(ISNUMBER($B101),FirstNominal,NA())</f>
        <v>#N/A</v>
      </c>
      <c r="E100" s="82" t="e">
        <f ca="1"/>
        <v>#NAME?</v>
      </c>
      <c r="F100" s="82" t="e">
        <f t="shared" ref="F100:F123" ca="1" si="16">IF(ISNUMBER($B101),FirstNominal,NA())</f>
        <v>#N/A</v>
      </c>
      <c r="G100" s="82">
        <f t="shared" ca="1" si="13"/>
        <v>0</v>
      </c>
      <c r="H100" s="81" t="e">
        <f t="shared" ca="1" si="14"/>
        <v>#NUM!</v>
      </c>
      <c r="I100" s="80" t="e">
        <f t="shared" ref="I100:I123" si="17">PPMT(Rate,$A100,Payments,FirstNominal)</f>
        <v>#NUM!</v>
      </c>
    </row>
    <row r="101" spans="1:9" x14ac:dyDescent="0.2">
      <c r="A101" s="74">
        <v>98</v>
      </c>
      <c r="B101" s="84" t="e">
        <f ca="1"/>
        <v>#NAME?</v>
      </c>
      <c r="C101" s="83" t="e">
        <f ca="1"/>
        <v>#N/A</v>
      </c>
      <c r="D101" s="82" t="e">
        <f t="shared" ca="1" si="15"/>
        <v>#N/A</v>
      </c>
      <c r="E101" s="82" t="e">
        <f ca="1"/>
        <v>#NAME?</v>
      </c>
      <c r="F101" s="82" t="e">
        <f t="shared" ca="1" si="16"/>
        <v>#N/A</v>
      </c>
      <c r="G101" s="82">
        <f t="shared" ref="G101:G123" ca="1" si="18">IF(ISNA($B102),NA(),MAX(G100-StepDecrement,0))</f>
        <v>0</v>
      </c>
      <c r="H101" s="81" t="e">
        <f t="shared" ref="H101:H123" ca="1" si="19">IF(ISNA($B102),NA(),H100+I100)</f>
        <v>#NUM!</v>
      </c>
      <c r="I101" s="80" t="e">
        <f t="shared" si="17"/>
        <v>#NUM!</v>
      </c>
    </row>
    <row r="102" spans="1:9" x14ac:dyDescent="0.2">
      <c r="A102" s="74">
        <v>99</v>
      </c>
      <c r="B102" s="84" t="e">
        <f ca="1"/>
        <v>#NAME?</v>
      </c>
      <c r="C102" s="83" t="e">
        <f ca="1"/>
        <v>#N/A</v>
      </c>
      <c r="D102" s="82" t="e">
        <f t="shared" ca="1" si="15"/>
        <v>#N/A</v>
      </c>
      <c r="E102" s="82" t="e">
        <f ca="1"/>
        <v>#NAME?</v>
      </c>
      <c r="F102" s="82" t="e">
        <f t="shared" ca="1" si="16"/>
        <v>#N/A</v>
      </c>
      <c r="G102" s="82">
        <f t="shared" ca="1" si="18"/>
        <v>0</v>
      </c>
      <c r="H102" s="81" t="e">
        <f t="shared" ca="1" si="19"/>
        <v>#NUM!</v>
      </c>
      <c r="I102" s="80" t="e">
        <f t="shared" si="17"/>
        <v>#NUM!</v>
      </c>
    </row>
    <row r="103" spans="1:9" x14ac:dyDescent="0.2">
      <c r="A103" s="74">
        <v>100</v>
      </c>
      <c r="B103" s="84" t="e">
        <f ca="1"/>
        <v>#NAME?</v>
      </c>
      <c r="C103" s="83" t="e">
        <f ca="1"/>
        <v>#N/A</v>
      </c>
      <c r="D103" s="82" t="e">
        <f t="shared" ca="1" si="15"/>
        <v>#N/A</v>
      </c>
      <c r="E103" s="82" t="e">
        <f ca="1"/>
        <v>#NAME?</v>
      </c>
      <c r="F103" s="82" t="e">
        <f t="shared" ca="1" si="16"/>
        <v>#N/A</v>
      </c>
      <c r="G103" s="82">
        <f t="shared" ca="1" si="18"/>
        <v>0</v>
      </c>
      <c r="H103" s="81" t="e">
        <f t="shared" ca="1" si="19"/>
        <v>#NUM!</v>
      </c>
      <c r="I103" s="80" t="e">
        <f t="shared" si="17"/>
        <v>#NUM!</v>
      </c>
    </row>
    <row r="104" spans="1:9" x14ac:dyDescent="0.2">
      <c r="A104" s="74">
        <v>101</v>
      </c>
      <c r="B104" s="84" t="e">
        <f ca="1"/>
        <v>#NAME?</v>
      </c>
      <c r="C104" s="83" t="e">
        <f ca="1"/>
        <v>#N/A</v>
      </c>
      <c r="D104" s="82" t="e">
        <f t="shared" ca="1" si="15"/>
        <v>#N/A</v>
      </c>
      <c r="E104" s="82" t="e">
        <f ca="1"/>
        <v>#NAME?</v>
      </c>
      <c r="F104" s="82" t="e">
        <f t="shared" ca="1" si="16"/>
        <v>#N/A</v>
      </c>
      <c r="G104" s="82">
        <f t="shared" ca="1" si="18"/>
        <v>0</v>
      </c>
      <c r="H104" s="81" t="e">
        <f t="shared" ca="1" si="19"/>
        <v>#NUM!</v>
      </c>
      <c r="I104" s="80" t="e">
        <f t="shared" si="17"/>
        <v>#NUM!</v>
      </c>
    </row>
    <row r="105" spans="1:9" x14ac:dyDescent="0.2">
      <c r="A105" s="74">
        <v>102</v>
      </c>
      <c r="B105" s="84" t="e">
        <f ca="1"/>
        <v>#NAME?</v>
      </c>
      <c r="C105" s="83" t="e">
        <f ca="1"/>
        <v>#N/A</v>
      </c>
      <c r="D105" s="82" t="e">
        <f t="shared" ca="1" si="15"/>
        <v>#N/A</v>
      </c>
      <c r="E105" s="82" t="e">
        <f ca="1"/>
        <v>#NAME?</v>
      </c>
      <c r="F105" s="82" t="e">
        <f t="shared" ca="1" si="16"/>
        <v>#N/A</v>
      </c>
      <c r="G105" s="82">
        <f t="shared" ca="1" si="18"/>
        <v>0</v>
      </c>
      <c r="H105" s="81" t="e">
        <f t="shared" ca="1" si="19"/>
        <v>#NUM!</v>
      </c>
      <c r="I105" s="80" t="e">
        <f t="shared" si="17"/>
        <v>#NUM!</v>
      </c>
    </row>
    <row r="106" spans="1:9" x14ac:dyDescent="0.2">
      <c r="A106" s="74">
        <v>103</v>
      </c>
      <c r="B106" s="84" t="e">
        <f ca="1"/>
        <v>#NAME?</v>
      </c>
      <c r="C106" s="83" t="e">
        <f ca="1"/>
        <v>#N/A</v>
      </c>
      <c r="D106" s="82" t="e">
        <f t="shared" ca="1" si="15"/>
        <v>#N/A</v>
      </c>
      <c r="E106" s="82" t="e">
        <f ca="1"/>
        <v>#NAME?</v>
      </c>
      <c r="F106" s="82" t="e">
        <f t="shared" ca="1" si="16"/>
        <v>#N/A</v>
      </c>
      <c r="G106" s="82">
        <f t="shared" ca="1" si="18"/>
        <v>0</v>
      </c>
      <c r="H106" s="81" t="e">
        <f t="shared" ca="1" si="19"/>
        <v>#NUM!</v>
      </c>
      <c r="I106" s="80" t="e">
        <f t="shared" si="17"/>
        <v>#NUM!</v>
      </c>
    </row>
    <row r="107" spans="1:9" x14ac:dyDescent="0.2">
      <c r="A107" s="74">
        <v>104</v>
      </c>
      <c r="B107" s="84" t="e">
        <f ca="1"/>
        <v>#NAME?</v>
      </c>
      <c r="C107" s="83" t="e">
        <f ca="1"/>
        <v>#N/A</v>
      </c>
      <c r="D107" s="82" t="e">
        <f t="shared" ca="1" si="15"/>
        <v>#N/A</v>
      </c>
      <c r="E107" s="82" t="e">
        <f ca="1"/>
        <v>#NAME?</v>
      </c>
      <c r="F107" s="82" t="e">
        <f t="shared" ca="1" si="16"/>
        <v>#N/A</v>
      </c>
      <c r="G107" s="82">
        <f t="shared" ca="1" si="18"/>
        <v>0</v>
      </c>
      <c r="H107" s="81" t="e">
        <f t="shared" ca="1" si="19"/>
        <v>#NUM!</v>
      </c>
      <c r="I107" s="80" t="e">
        <f t="shared" si="17"/>
        <v>#NUM!</v>
      </c>
    </row>
    <row r="108" spans="1:9" x14ac:dyDescent="0.2">
      <c r="A108" s="74">
        <v>105</v>
      </c>
      <c r="B108" s="84" t="e">
        <f ca="1"/>
        <v>#NAME?</v>
      </c>
      <c r="C108" s="83" t="e">
        <f ca="1"/>
        <v>#N/A</v>
      </c>
      <c r="D108" s="82" t="e">
        <f t="shared" ca="1" si="15"/>
        <v>#N/A</v>
      </c>
      <c r="E108" s="82" t="e">
        <f ca="1"/>
        <v>#NAME?</v>
      </c>
      <c r="F108" s="82" t="e">
        <f t="shared" ca="1" si="16"/>
        <v>#N/A</v>
      </c>
      <c r="G108" s="82">
        <f t="shared" ca="1" si="18"/>
        <v>0</v>
      </c>
      <c r="H108" s="81" t="e">
        <f t="shared" ca="1" si="19"/>
        <v>#NUM!</v>
      </c>
      <c r="I108" s="80" t="e">
        <f t="shared" si="17"/>
        <v>#NUM!</v>
      </c>
    </row>
    <row r="109" spans="1:9" x14ac:dyDescent="0.2">
      <c r="A109" s="74">
        <v>106</v>
      </c>
      <c r="B109" s="84" t="e">
        <f ca="1"/>
        <v>#NAME?</v>
      </c>
      <c r="C109" s="83" t="e">
        <f ca="1"/>
        <v>#N/A</v>
      </c>
      <c r="D109" s="82" t="e">
        <f t="shared" ca="1" si="15"/>
        <v>#N/A</v>
      </c>
      <c r="E109" s="82" t="e">
        <f ca="1"/>
        <v>#NAME?</v>
      </c>
      <c r="F109" s="82" t="e">
        <f t="shared" ca="1" si="16"/>
        <v>#N/A</v>
      </c>
      <c r="G109" s="82">
        <f t="shared" ca="1" si="18"/>
        <v>0</v>
      </c>
      <c r="H109" s="81" t="e">
        <f t="shared" ca="1" si="19"/>
        <v>#NUM!</v>
      </c>
      <c r="I109" s="80" t="e">
        <f t="shared" si="17"/>
        <v>#NUM!</v>
      </c>
    </row>
    <row r="110" spans="1:9" x14ac:dyDescent="0.2">
      <c r="A110" s="74">
        <v>107</v>
      </c>
      <c r="B110" s="84" t="e">
        <f ca="1"/>
        <v>#NAME?</v>
      </c>
      <c r="C110" s="83" t="e">
        <f ca="1"/>
        <v>#N/A</v>
      </c>
      <c r="D110" s="82" t="e">
        <f t="shared" ca="1" si="15"/>
        <v>#N/A</v>
      </c>
      <c r="E110" s="82" t="e">
        <f ca="1"/>
        <v>#NAME?</v>
      </c>
      <c r="F110" s="82" t="e">
        <f t="shared" ca="1" si="16"/>
        <v>#N/A</v>
      </c>
      <c r="G110" s="82">
        <f t="shared" ca="1" si="18"/>
        <v>0</v>
      </c>
      <c r="H110" s="81" t="e">
        <f t="shared" ca="1" si="19"/>
        <v>#NUM!</v>
      </c>
      <c r="I110" s="80" t="e">
        <f t="shared" si="17"/>
        <v>#NUM!</v>
      </c>
    </row>
    <row r="111" spans="1:9" x14ac:dyDescent="0.2">
      <c r="A111" s="74">
        <v>108</v>
      </c>
      <c r="B111" s="84" t="e">
        <f ca="1"/>
        <v>#NAME?</v>
      </c>
      <c r="C111" s="83" t="e">
        <f ca="1"/>
        <v>#N/A</v>
      </c>
      <c r="D111" s="82" t="e">
        <f t="shared" ca="1" si="15"/>
        <v>#N/A</v>
      </c>
      <c r="E111" s="82" t="e">
        <f ca="1"/>
        <v>#NAME?</v>
      </c>
      <c r="F111" s="82" t="e">
        <f t="shared" ca="1" si="16"/>
        <v>#N/A</v>
      </c>
      <c r="G111" s="82">
        <f t="shared" ca="1" si="18"/>
        <v>0</v>
      </c>
      <c r="H111" s="81" t="e">
        <f t="shared" ca="1" si="19"/>
        <v>#NUM!</v>
      </c>
      <c r="I111" s="80" t="e">
        <f t="shared" si="17"/>
        <v>#NUM!</v>
      </c>
    </row>
    <row r="112" spans="1:9" x14ac:dyDescent="0.2">
      <c r="A112" s="74">
        <v>109</v>
      </c>
      <c r="B112" s="84" t="e">
        <f ca="1"/>
        <v>#NAME?</v>
      </c>
      <c r="C112" s="83" t="e">
        <f ca="1"/>
        <v>#N/A</v>
      </c>
      <c r="D112" s="82" t="e">
        <f t="shared" ca="1" si="15"/>
        <v>#N/A</v>
      </c>
      <c r="E112" s="82" t="e">
        <f ca="1"/>
        <v>#NAME?</v>
      </c>
      <c r="F112" s="82" t="e">
        <f t="shared" ca="1" si="16"/>
        <v>#N/A</v>
      </c>
      <c r="G112" s="82">
        <f t="shared" ca="1" si="18"/>
        <v>0</v>
      </c>
      <c r="H112" s="81" t="e">
        <f t="shared" ca="1" si="19"/>
        <v>#NUM!</v>
      </c>
      <c r="I112" s="80" t="e">
        <f t="shared" si="17"/>
        <v>#NUM!</v>
      </c>
    </row>
    <row r="113" spans="1:9" x14ac:dyDescent="0.2">
      <c r="A113" s="74">
        <v>110</v>
      </c>
      <c r="B113" s="84" t="e">
        <f ca="1"/>
        <v>#NAME?</v>
      </c>
      <c r="C113" s="83" t="e">
        <f ca="1"/>
        <v>#N/A</v>
      </c>
      <c r="D113" s="82" t="e">
        <f t="shared" ca="1" si="15"/>
        <v>#N/A</v>
      </c>
      <c r="E113" s="82" t="e">
        <f ca="1"/>
        <v>#NAME?</v>
      </c>
      <c r="F113" s="82" t="e">
        <f t="shared" ca="1" si="16"/>
        <v>#N/A</v>
      </c>
      <c r="G113" s="82">
        <f t="shared" ca="1" si="18"/>
        <v>0</v>
      </c>
      <c r="H113" s="81" t="e">
        <f t="shared" ca="1" si="19"/>
        <v>#NUM!</v>
      </c>
      <c r="I113" s="80" t="e">
        <f t="shared" si="17"/>
        <v>#NUM!</v>
      </c>
    </row>
    <row r="114" spans="1:9" x14ac:dyDescent="0.2">
      <c r="A114" s="74">
        <v>111</v>
      </c>
      <c r="B114" s="84" t="e">
        <f ca="1"/>
        <v>#NAME?</v>
      </c>
      <c r="C114" s="83" t="e">
        <f ca="1"/>
        <v>#N/A</v>
      </c>
      <c r="D114" s="82" t="e">
        <f t="shared" ca="1" si="15"/>
        <v>#N/A</v>
      </c>
      <c r="E114" s="82" t="e">
        <f ca="1"/>
        <v>#NAME?</v>
      </c>
      <c r="F114" s="82" t="e">
        <f t="shared" ca="1" si="16"/>
        <v>#N/A</v>
      </c>
      <c r="G114" s="82">
        <f t="shared" ca="1" si="18"/>
        <v>0</v>
      </c>
      <c r="H114" s="81" t="e">
        <f t="shared" ca="1" si="19"/>
        <v>#NUM!</v>
      </c>
      <c r="I114" s="80" t="e">
        <f t="shared" si="17"/>
        <v>#NUM!</v>
      </c>
    </row>
    <row r="115" spans="1:9" x14ac:dyDescent="0.2">
      <c r="A115" s="74">
        <v>112</v>
      </c>
      <c r="B115" s="84" t="e">
        <f ca="1"/>
        <v>#NAME?</v>
      </c>
      <c r="C115" s="83" t="e">
        <f ca="1"/>
        <v>#N/A</v>
      </c>
      <c r="D115" s="82" t="e">
        <f t="shared" ca="1" si="15"/>
        <v>#N/A</v>
      </c>
      <c r="E115" s="82" t="e">
        <f ca="1"/>
        <v>#NAME?</v>
      </c>
      <c r="F115" s="82" t="e">
        <f t="shared" ca="1" si="16"/>
        <v>#N/A</v>
      </c>
      <c r="G115" s="82">
        <f t="shared" ca="1" si="18"/>
        <v>0</v>
      </c>
      <c r="H115" s="81" t="e">
        <f t="shared" ca="1" si="19"/>
        <v>#NUM!</v>
      </c>
      <c r="I115" s="80" t="e">
        <f t="shared" si="17"/>
        <v>#NUM!</v>
      </c>
    </row>
    <row r="116" spans="1:9" x14ac:dyDescent="0.2">
      <c r="A116" s="74">
        <v>113</v>
      </c>
      <c r="B116" s="84" t="e">
        <f ca="1"/>
        <v>#NAME?</v>
      </c>
      <c r="C116" s="83" t="e">
        <f ca="1"/>
        <v>#N/A</v>
      </c>
      <c r="D116" s="82" t="e">
        <f t="shared" ca="1" si="15"/>
        <v>#N/A</v>
      </c>
      <c r="E116" s="82" t="e">
        <f ca="1"/>
        <v>#NAME?</v>
      </c>
      <c r="F116" s="82" t="e">
        <f t="shared" ca="1" si="16"/>
        <v>#N/A</v>
      </c>
      <c r="G116" s="82">
        <f t="shared" ca="1" si="18"/>
        <v>0</v>
      </c>
      <c r="H116" s="81" t="e">
        <f t="shared" ca="1" si="19"/>
        <v>#NUM!</v>
      </c>
      <c r="I116" s="80" t="e">
        <f t="shared" si="17"/>
        <v>#NUM!</v>
      </c>
    </row>
    <row r="117" spans="1:9" x14ac:dyDescent="0.2">
      <c r="A117" s="74">
        <v>114</v>
      </c>
      <c r="B117" s="84" t="e">
        <f ca="1"/>
        <v>#NAME?</v>
      </c>
      <c r="C117" s="83" t="e">
        <f ca="1"/>
        <v>#N/A</v>
      </c>
      <c r="D117" s="82" t="e">
        <f t="shared" ca="1" si="15"/>
        <v>#N/A</v>
      </c>
      <c r="E117" s="82" t="e">
        <f ca="1"/>
        <v>#NAME?</v>
      </c>
      <c r="F117" s="82" t="e">
        <f t="shared" ca="1" si="16"/>
        <v>#N/A</v>
      </c>
      <c r="G117" s="82">
        <f t="shared" ca="1" si="18"/>
        <v>0</v>
      </c>
      <c r="H117" s="81" t="e">
        <f t="shared" ca="1" si="19"/>
        <v>#NUM!</v>
      </c>
      <c r="I117" s="80" t="e">
        <f t="shared" si="17"/>
        <v>#NUM!</v>
      </c>
    </row>
    <row r="118" spans="1:9" x14ac:dyDescent="0.2">
      <c r="A118" s="74">
        <v>115</v>
      </c>
      <c r="B118" s="84" t="e">
        <f ca="1"/>
        <v>#NAME?</v>
      </c>
      <c r="C118" s="83" t="e">
        <f ca="1"/>
        <v>#N/A</v>
      </c>
      <c r="D118" s="82" t="e">
        <f t="shared" ca="1" si="15"/>
        <v>#N/A</v>
      </c>
      <c r="E118" s="82" t="e">
        <f ca="1"/>
        <v>#NAME?</v>
      </c>
      <c r="F118" s="82" t="e">
        <f t="shared" ca="1" si="16"/>
        <v>#N/A</v>
      </c>
      <c r="G118" s="82">
        <f t="shared" ca="1" si="18"/>
        <v>0</v>
      </c>
      <c r="H118" s="81" t="e">
        <f t="shared" ca="1" si="19"/>
        <v>#NUM!</v>
      </c>
      <c r="I118" s="80" t="e">
        <f t="shared" si="17"/>
        <v>#NUM!</v>
      </c>
    </row>
    <row r="119" spans="1:9" x14ac:dyDescent="0.2">
      <c r="A119" s="74">
        <v>116</v>
      </c>
      <c r="B119" s="84" t="e">
        <f ca="1"/>
        <v>#NAME?</v>
      </c>
      <c r="C119" s="83" t="e">
        <f ca="1"/>
        <v>#N/A</v>
      </c>
      <c r="D119" s="82" t="e">
        <f t="shared" ca="1" si="15"/>
        <v>#N/A</v>
      </c>
      <c r="E119" s="82" t="e">
        <f ca="1"/>
        <v>#NAME?</v>
      </c>
      <c r="F119" s="82" t="e">
        <f t="shared" ca="1" si="16"/>
        <v>#N/A</v>
      </c>
      <c r="G119" s="82">
        <f t="shared" ca="1" si="18"/>
        <v>0</v>
      </c>
      <c r="H119" s="81" t="e">
        <f t="shared" ca="1" si="19"/>
        <v>#NUM!</v>
      </c>
      <c r="I119" s="80" t="e">
        <f t="shared" si="17"/>
        <v>#NUM!</v>
      </c>
    </row>
    <row r="120" spans="1:9" x14ac:dyDescent="0.2">
      <c r="A120" s="74">
        <v>117</v>
      </c>
      <c r="B120" s="84" t="e">
        <f ca="1"/>
        <v>#NAME?</v>
      </c>
      <c r="C120" s="83" t="e">
        <f ca="1"/>
        <v>#N/A</v>
      </c>
      <c r="D120" s="82" t="e">
        <f t="shared" ca="1" si="15"/>
        <v>#N/A</v>
      </c>
      <c r="E120" s="82" t="e">
        <f ca="1"/>
        <v>#NAME?</v>
      </c>
      <c r="F120" s="82" t="e">
        <f t="shared" ca="1" si="16"/>
        <v>#N/A</v>
      </c>
      <c r="G120" s="82">
        <f t="shared" ca="1" si="18"/>
        <v>0</v>
      </c>
      <c r="H120" s="81" t="e">
        <f t="shared" ca="1" si="19"/>
        <v>#NUM!</v>
      </c>
      <c r="I120" s="80" t="e">
        <f t="shared" si="17"/>
        <v>#NUM!</v>
      </c>
    </row>
    <row r="121" spans="1:9" x14ac:dyDescent="0.2">
      <c r="A121" s="74">
        <v>118</v>
      </c>
      <c r="B121" s="84" t="e">
        <f ca="1"/>
        <v>#NAME?</v>
      </c>
      <c r="C121" s="83" t="e">
        <f ca="1"/>
        <v>#N/A</v>
      </c>
      <c r="D121" s="82" t="e">
        <f t="shared" ca="1" si="15"/>
        <v>#N/A</v>
      </c>
      <c r="E121" s="82" t="e">
        <f ca="1"/>
        <v>#NAME?</v>
      </c>
      <c r="F121" s="82" t="e">
        <f t="shared" ca="1" si="16"/>
        <v>#N/A</v>
      </c>
      <c r="G121" s="82">
        <f t="shared" ca="1" si="18"/>
        <v>0</v>
      </c>
      <c r="H121" s="81" t="e">
        <f t="shared" ca="1" si="19"/>
        <v>#NUM!</v>
      </c>
      <c r="I121" s="80" t="e">
        <f t="shared" si="17"/>
        <v>#NUM!</v>
      </c>
    </row>
    <row r="122" spans="1:9" x14ac:dyDescent="0.2">
      <c r="A122" s="74">
        <v>119</v>
      </c>
      <c r="B122" s="84" t="e">
        <f ca="1"/>
        <v>#NAME?</v>
      </c>
      <c r="C122" s="83" t="e">
        <f ca="1"/>
        <v>#N/A</v>
      </c>
      <c r="D122" s="82" t="e">
        <f t="shared" ca="1" si="15"/>
        <v>#N/A</v>
      </c>
      <c r="E122" s="82" t="e">
        <f ca="1"/>
        <v>#NAME?</v>
      </c>
      <c r="F122" s="82" t="e">
        <f t="shared" ca="1" si="16"/>
        <v>#N/A</v>
      </c>
      <c r="G122" s="82">
        <f t="shared" ca="1" si="18"/>
        <v>0</v>
      </c>
      <c r="H122" s="81" t="e">
        <f t="shared" ca="1" si="19"/>
        <v>#NUM!</v>
      </c>
      <c r="I122" s="80" t="e">
        <f t="shared" si="17"/>
        <v>#NUM!</v>
      </c>
    </row>
    <row r="123" spans="1:9" x14ac:dyDescent="0.2">
      <c r="A123" s="74">
        <v>120</v>
      </c>
      <c r="B123" s="79" t="e">
        <f ca="1"/>
        <v>#NAME?</v>
      </c>
      <c r="C123" s="78" t="e">
        <v>#N/A</v>
      </c>
      <c r="D123" s="77" t="e">
        <f t="shared" si="15"/>
        <v>#N/A</v>
      </c>
      <c r="E123" s="77" t="e">
        <f ca="1"/>
        <v>#NAME?</v>
      </c>
      <c r="F123" s="77" t="e">
        <f t="shared" si="16"/>
        <v>#N/A</v>
      </c>
      <c r="G123" s="77">
        <f t="shared" ca="1" si="18"/>
        <v>0</v>
      </c>
      <c r="H123" s="76" t="e">
        <f t="shared" ca="1" si="19"/>
        <v>#NUM!</v>
      </c>
      <c r="I123" s="75" t="e">
        <f t="shared" si="17"/>
        <v>#NUM!</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27"/>
  <sheetViews>
    <sheetView showGridLines="0" zoomScaleNormal="100" workbookViewId="0"/>
  </sheetViews>
  <sheetFormatPr defaultRowHeight="11.25" outlineLevelCol="1" x14ac:dyDescent="0.2"/>
  <cols>
    <col min="1" max="1" width="2.7109375" style="15" customWidth="1"/>
    <col min="2" max="2" width="13.7109375" style="15" bestFit="1" customWidth="1"/>
    <col min="3" max="3" width="10" style="15" bestFit="1" customWidth="1"/>
    <col min="4" max="4" width="13.140625" style="15" hidden="1" customWidth="1" outlineLevel="1"/>
    <col min="5" max="5" width="2.85546875" style="15" customWidth="1" collapsed="1"/>
    <col min="6" max="6" width="20.28515625" style="15" bestFit="1" customWidth="1"/>
    <col min="7" max="7" width="28.5703125" style="15" bestFit="1" customWidth="1"/>
    <col min="8" max="8" width="2.7109375" style="15" customWidth="1"/>
    <col min="9" max="9" width="8" style="15" bestFit="1" customWidth="1"/>
    <col min="10" max="10" width="9.140625" style="15"/>
    <col min="11" max="11" width="20.28515625" style="15" bestFit="1" customWidth="1"/>
    <col min="12" max="12" width="24.42578125" style="15" bestFit="1" customWidth="1"/>
    <col min="13" max="16384" width="9.140625" style="15"/>
  </cols>
  <sheetData>
    <row r="1" spans="1:10" ht="18" customHeight="1" x14ac:dyDescent="0.2">
      <c r="B1" s="54" t="str">
        <f>Currency&amp;"STD"</f>
        <v>GBPSTD</v>
      </c>
      <c r="C1" s="53"/>
      <c r="D1" s="52"/>
    </row>
    <row r="2" spans="1:10" ht="12" customHeight="1" x14ac:dyDescent="0.2">
      <c r="B2" s="51" t="s">
        <v>43</v>
      </c>
      <c r="C2" s="52" t="s">
        <v>177</v>
      </c>
      <c r="D2" s="52" t="s">
        <v>44</v>
      </c>
      <c r="F2" s="69" t="s">
        <v>0</v>
      </c>
      <c r="G2" s="70" t="str">
        <f>[0]!Currency</f>
        <v>GBP</v>
      </c>
      <c r="I2" s="71" t="s">
        <v>52</v>
      </c>
      <c r="J2" s="71" t="e">
        <f ca="1">GeneralSettings_MKT!Trigger2</f>
        <v>#NAME?</v>
      </c>
    </row>
    <row r="3" spans="1:10" ht="11.25" customHeight="1" x14ac:dyDescent="0.2">
      <c r="A3" s="50"/>
      <c r="B3" s="303" t="e">
        <f ca="1">G6</f>
        <v>#NAME?</v>
      </c>
      <c r="C3" s="309">
        <v>1</v>
      </c>
      <c r="D3" s="308" t="b">
        <f ca="1">IF(ISBLANK(B3),FALSE,TRUE)</f>
        <v>1</v>
      </c>
      <c r="E3" s="48"/>
      <c r="F3" s="67" t="s">
        <v>2</v>
      </c>
      <c r="G3" s="20" t="b">
        <v>1</v>
      </c>
      <c r="I3" s="71" t="s">
        <v>53</v>
      </c>
      <c r="J3" s="72" t="e">
        <f ca="1">_xll.ohTrigger(G14:G15)</f>
        <v>#NAME?</v>
      </c>
    </row>
    <row r="4" spans="1:10" ht="11.25" customHeight="1" x14ac:dyDescent="0.2">
      <c r="A4" s="47"/>
      <c r="B4" s="304">
        <v>42380</v>
      </c>
      <c r="C4" s="306">
        <v>0.99990699000000005</v>
      </c>
      <c r="D4" s="306" t="b">
        <f t="shared" ref="D4:D67" si="0">IF(ISBLANK(B4),FALSE,TRUE)</f>
        <v>1</v>
      </c>
      <c r="E4" s="48"/>
      <c r="F4" s="46" t="s">
        <v>1</v>
      </c>
      <c r="G4" s="66" t="b">
        <v>1</v>
      </c>
    </row>
    <row r="5" spans="1:10" ht="11.25" customHeight="1" x14ac:dyDescent="0.2">
      <c r="A5" s="47"/>
      <c r="B5" s="304">
        <v>42555</v>
      </c>
      <c r="C5" s="306">
        <v>0.99627297000000004</v>
      </c>
      <c r="D5" s="306" t="b">
        <f t="shared" si="0"/>
        <v>1</v>
      </c>
      <c r="E5" s="48"/>
    </row>
    <row r="6" spans="1:10" ht="11.25" customHeight="1" x14ac:dyDescent="0.2">
      <c r="A6" s="47"/>
      <c r="B6" s="304">
        <v>42586</v>
      </c>
      <c r="C6" s="306">
        <v>0.99560000000000004</v>
      </c>
      <c r="D6" s="306" t="b">
        <f t="shared" si="0"/>
        <v>1</v>
      </c>
      <c r="E6" s="48"/>
      <c r="F6" s="69" t="s">
        <v>50</v>
      </c>
      <c r="G6" s="68" t="e">
        <f ca="1">_xll.qlSettingsEvaluationDate(Trigger)</f>
        <v>#NAME?</v>
      </c>
    </row>
    <row r="7" spans="1:10" ht="11.25" customHeight="1" x14ac:dyDescent="0.2">
      <c r="A7" s="47"/>
      <c r="B7" s="304">
        <v>42618</v>
      </c>
      <c r="C7" s="306">
        <v>0.99480000000000002</v>
      </c>
      <c r="D7" s="306" t="b">
        <f t="shared" si="0"/>
        <v>1</v>
      </c>
      <c r="E7" s="48"/>
      <c r="F7" s="46" t="s">
        <v>32</v>
      </c>
      <c r="G7" s="66" t="s">
        <v>40</v>
      </c>
    </row>
    <row r="8" spans="1:10" ht="11.25" customHeight="1" x14ac:dyDescent="0.2">
      <c r="A8" s="47"/>
      <c r="B8" s="304">
        <v>42647</v>
      </c>
      <c r="C8" s="306">
        <v>0.99409999999999998</v>
      </c>
      <c r="D8" s="306" t="b">
        <f t="shared" si="0"/>
        <v>1</v>
      </c>
      <c r="E8" s="48"/>
    </row>
    <row r="9" spans="1:10" ht="11.25" customHeight="1" x14ac:dyDescent="0.2">
      <c r="A9" s="47"/>
      <c r="B9" s="304">
        <v>42678</v>
      </c>
      <c r="C9" s="306">
        <v>0.99329999999999996</v>
      </c>
      <c r="D9" s="306" t="b">
        <f t="shared" si="0"/>
        <v>1</v>
      </c>
      <c r="E9" s="48"/>
      <c r="F9" s="64" t="s">
        <v>49</v>
      </c>
      <c r="G9" s="65" t="e">
        <f ca="1">_xll.qlInterpolatedYieldCurve($G$11,_xll.ohFilter($B$3:$B$89,$D$3:$D$89),_xll.ohFilter($C$3:$C$89,$D$3:$D$89),$G$7,"Actual/365 (fixed)",,,$G$12,$G$13,$G$3,Trigger,$G$4)</f>
        <v>#NAME?</v>
      </c>
    </row>
    <row r="10" spans="1:10" ht="11.25" customHeight="1" x14ac:dyDescent="0.2">
      <c r="A10" s="47" t="s">
        <v>30</v>
      </c>
      <c r="B10" s="304">
        <v>42710</v>
      </c>
      <c r="C10" s="306">
        <v>0.99250000000000005</v>
      </c>
      <c r="D10" s="306" t="b">
        <f t="shared" si="0"/>
        <v>1</v>
      </c>
      <c r="E10" s="48"/>
      <c r="F10" s="60" t="s">
        <v>37</v>
      </c>
      <c r="G10" s="307" t="e">
        <f ca="1">_xll.ohRangeRetrieveError(YieldCurveSTD)</f>
        <v>#NAME?</v>
      </c>
    </row>
    <row r="11" spans="1:10" ht="11.25" customHeight="1" x14ac:dyDescent="0.2">
      <c r="A11" s="47"/>
      <c r="B11" s="304">
        <v>42739</v>
      </c>
      <c r="C11" s="306">
        <v>0.99170000000000003</v>
      </c>
      <c r="D11" s="306" t="b">
        <f t="shared" si="0"/>
        <v>1</v>
      </c>
      <c r="E11" s="48"/>
      <c r="F11" s="64" t="s">
        <v>48</v>
      </c>
      <c r="G11" s="63" t="str">
        <f>"_"&amp;Currency&amp;"STD"</f>
        <v>_GBPSTD</v>
      </c>
    </row>
    <row r="12" spans="1:10" ht="11.25" customHeight="1" x14ac:dyDescent="0.2">
      <c r="A12" s="47"/>
      <c r="B12" s="304">
        <v>42772</v>
      </c>
      <c r="C12" s="306">
        <v>0.99080000000000001</v>
      </c>
      <c r="D12" s="306" t="b">
        <f t="shared" si="0"/>
        <v>1</v>
      </c>
      <c r="E12" s="48"/>
      <c r="F12" s="62" t="s">
        <v>47</v>
      </c>
      <c r="G12" s="61" t="s">
        <v>178</v>
      </c>
    </row>
    <row r="13" spans="1:10" ht="11.25" customHeight="1" x14ac:dyDescent="0.2">
      <c r="A13" s="47"/>
      <c r="B13" s="304">
        <v>42800</v>
      </c>
      <c r="C13" s="306">
        <v>0.9899</v>
      </c>
      <c r="D13" s="306" t="b">
        <f t="shared" si="0"/>
        <v>1</v>
      </c>
      <c r="E13" s="48"/>
      <c r="F13" s="60" t="s">
        <v>46</v>
      </c>
      <c r="G13" s="59" t="s">
        <v>179</v>
      </c>
    </row>
    <row r="14" spans="1:10" ht="11.25" customHeight="1" x14ac:dyDescent="0.2">
      <c r="A14" s="47"/>
      <c r="B14" s="304">
        <v>42829</v>
      </c>
      <c r="C14" s="306">
        <v>0.98899999999999999</v>
      </c>
      <c r="D14" s="306" t="b">
        <f t="shared" si="0"/>
        <v>1</v>
      </c>
      <c r="E14" s="48"/>
      <c r="F14" s="58" t="e">
        <f ca="1">GBPLibor_MKT!$D$11</f>
        <v>#NAME?</v>
      </c>
      <c r="G14" s="57" t="e">
        <f ca="1">_xll.qlRelinkableHandleLinkTo(F14,G9,Trigger)</f>
        <v>#NAME?</v>
      </c>
    </row>
    <row r="15" spans="1:10" ht="11.25" customHeight="1" x14ac:dyDescent="0.2">
      <c r="A15" s="47"/>
      <c r="B15" s="304">
        <v>42920</v>
      </c>
      <c r="C15" s="306">
        <v>0.98599999999999999</v>
      </c>
      <c r="D15" s="306" t="b">
        <f t="shared" si="0"/>
        <v>1</v>
      </c>
      <c r="E15" s="48"/>
      <c r="F15" s="56" t="s">
        <v>45</v>
      </c>
      <c r="G15" s="55" t="e">
        <f ca="1">_xll.qlExtrapolatorEnableExtrapolation(YieldCurveSTD,TRUE,Trigger)</f>
        <v>#NAME?</v>
      </c>
    </row>
    <row r="16" spans="1:10" ht="11.25" customHeight="1" x14ac:dyDescent="0.2">
      <c r="A16" s="47"/>
      <c r="B16" s="304">
        <v>43104</v>
      </c>
      <c r="C16" s="306">
        <v>0.97915412000000002</v>
      </c>
      <c r="D16" s="306" t="b">
        <f t="shared" si="0"/>
        <v>1</v>
      </c>
      <c r="E16" s="48"/>
      <c r="F16" s="49"/>
    </row>
    <row r="17" spans="1:6" ht="11.25" customHeight="1" x14ac:dyDescent="0.2">
      <c r="A17" s="47"/>
      <c r="B17" s="304">
        <v>43469</v>
      </c>
      <c r="C17" s="306">
        <v>0.96333398000000003</v>
      </c>
      <c r="D17" s="306" t="b">
        <f t="shared" si="0"/>
        <v>1</v>
      </c>
      <c r="E17" s="48"/>
      <c r="F17" s="49"/>
    </row>
    <row r="18" spans="1:6" ht="11.25" customHeight="1" x14ac:dyDescent="0.2">
      <c r="A18" s="47"/>
      <c r="B18" s="304">
        <v>43836</v>
      </c>
      <c r="C18" s="306">
        <v>0.94562959000000002</v>
      </c>
      <c r="D18" s="306" t="b">
        <f t="shared" si="0"/>
        <v>1</v>
      </c>
      <c r="E18" s="48"/>
      <c r="F18" s="49"/>
    </row>
    <row r="19" spans="1:6" ht="11.25" customHeight="1" x14ac:dyDescent="0.2">
      <c r="A19" s="47"/>
      <c r="B19" s="304">
        <v>44200</v>
      </c>
      <c r="C19" s="306">
        <v>0.92679038000000002</v>
      </c>
      <c r="D19" s="306" t="b">
        <f t="shared" si="0"/>
        <v>1</v>
      </c>
      <c r="E19" s="48"/>
      <c r="F19" s="49"/>
    </row>
    <row r="20" spans="1:6" ht="11.25" customHeight="1" x14ac:dyDescent="0.2">
      <c r="A20" s="47"/>
      <c r="B20" s="304">
        <v>44565</v>
      </c>
      <c r="C20" s="306">
        <v>0.90676292000000003</v>
      </c>
      <c r="D20" s="306" t="b">
        <f t="shared" si="0"/>
        <v>1</v>
      </c>
      <c r="E20" s="48"/>
      <c r="F20" s="49"/>
    </row>
    <row r="21" spans="1:6" ht="11.25" customHeight="1" x14ac:dyDescent="0.2">
      <c r="A21" s="47"/>
      <c r="B21" s="304">
        <v>44930</v>
      </c>
      <c r="C21" s="306">
        <v>0.88617562999999999</v>
      </c>
      <c r="D21" s="306" t="b">
        <f t="shared" si="0"/>
        <v>1</v>
      </c>
      <c r="E21" s="48"/>
      <c r="F21" s="49"/>
    </row>
    <row r="22" spans="1:6" ht="11.25" customHeight="1" x14ac:dyDescent="0.2">
      <c r="A22" s="47"/>
      <c r="B22" s="304">
        <v>45295</v>
      </c>
      <c r="C22" s="306">
        <v>0.86536215000000005</v>
      </c>
      <c r="D22" s="306" t="b">
        <f t="shared" si="0"/>
        <v>1</v>
      </c>
      <c r="E22" s="48"/>
    </row>
    <row r="23" spans="1:6" ht="11.25" customHeight="1" x14ac:dyDescent="0.2">
      <c r="A23" s="47"/>
      <c r="B23" s="304">
        <v>45663</v>
      </c>
      <c r="C23" s="306">
        <v>0.84444174000000005</v>
      </c>
      <c r="D23" s="306" t="b">
        <f t="shared" si="0"/>
        <v>1</v>
      </c>
      <c r="E23" s="48"/>
    </row>
    <row r="24" spans="1:6" ht="11.25" customHeight="1" x14ac:dyDescent="0.2">
      <c r="A24" s="47"/>
      <c r="B24" s="304">
        <v>46027</v>
      </c>
      <c r="C24" s="306">
        <v>0.82395775000000004</v>
      </c>
      <c r="D24" s="306" t="b">
        <f t="shared" si="0"/>
        <v>1</v>
      </c>
      <c r="E24" s="48"/>
    </row>
    <row r="25" spans="1:6" ht="11.25" customHeight="1" x14ac:dyDescent="0.2">
      <c r="A25" s="47"/>
      <c r="B25" s="304">
        <v>46756</v>
      </c>
      <c r="C25" s="306">
        <v>0.78400024000000001</v>
      </c>
      <c r="D25" s="306" t="b">
        <f t="shared" si="0"/>
        <v>1</v>
      </c>
      <c r="E25" s="48"/>
    </row>
    <row r="26" spans="1:6" ht="11.25" customHeight="1" x14ac:dyDescent="0.2">
      <c r="A26" s="47"/>
      <c r="B26" s="304">
        <v>47854</v>
      </c>
      <c r="C26" s="306">
        <v>0.72808538</v>
      </c>
      <c r="D26" s="306" t="b">
        <f t="shared" si="0"/>
        <v>1</v>
      </c>
      <c r="E26" s="48"/>
    </row>
    <row r="27" spans="1:6" ht="11.25" customHeight="1" x14ac:dyDescent="0.2">
      <c r="A27" s="47"/>
      <c r="B27" s="304">
        <v>49678</v>
      </c>
      <c r="C27" s="306">
        <v>0.65037840999999996</v>
      </c>
      <c r="D27" s="306" t="b">
        <f t="shared" si="0"/>
        <v>1</v>
      </c>
      <c r="E27" s="48"/>
    </row>
    <row r="28" spans="1:6" ht="11.25" customHeight="1" x14ac:dyDescent="0.2">
      <c r="A28" s="47"/>
      <c r="B28" s="304">
        <v>51505</v>
      </c>
      <c r="C28" s="306">
        <v>0.58843345000000002</v>
      </c>
      <c r="D28" s="306" t="b">
        <f t="shared" si="0"/>
        <v>1</v>
      </c>
      <c r="E28" s="48"/>
    </row>
    <row r="29" spans="1:6" ht="11.25" customHeight="1" x14ac:dyDescent="0.2">
      <c r="A29" s="47"/>
      <c r="B29" s="304">
        <v>53331</v>
      </c>
      <c r="C29" s="306">
        <v>0.53473724</v>
      </c>
      <c r="D29" s="306" t="b">
        <f t="shared" si="0"/>
        <v>1</v>
      </c>
      <c r="E29" s="48"/>
    </row>
    <row r="30" spans="1:6" ht="11.25" customHeight="1" x14ac:dyDescent="0.2">
      <c r="A30" s="47"/>
      <c r="B30" s="304">
        <v>55157</v>
      </c>
      <c r="C30" s="306">
        <v>0.49020978999999998</v>
      </c>
      <c r="D30" s="306" t="b">
        <f t="shared" si="0"/>
        <v>1</v>
      </c>
      <c r="E30" s="48"/>
    </row>
    <row r="31" spans="1:6" ht="11.25" customHeight="1" x14ac:dyDescent="0.2">
      <c r="A31" s="47"/>
      <c r="B31" s="304">
        <v>56983</v>
      </c>
      <c r="C31" s="306">
        <v>0.45154281000000002</v>
      </c>
      <c r="D31" s="306" t="b">
        <f t="shared" si="0"/>
        <v>1</v>
      </c>
      <c r="E31" s="48"/>
    </row>
    <row r="32" spans="1:6" ht="11.25" customHeight="1" x14ac:dyDescent="0.2">
      <c r="A32" s="47"/>
      <c r="B32" s="304">
        <v>58810</v>
      </c>
      <c r="C32" s="306">
        <v>0.41616513999999999</v>
      </c>
      <c r="D32" s="306" t="b">
        <f t="shared" si="0"/>
        <v>1</v>
      </c>
      <c r="E32" s="48"/>
    </row>
    <row r="33" spans="1:5" ht="11.25" customHeight="1" x14ac:dyDescent="0.2">
      <c r="A33" s="47"/>
      <c r="B33" s="304">
        <v>60636</v>
      </c>
      <c r="C33" s="306">
        <v>0.38249813999999999</v>
      </c>
      <c r="D33" s="301" t="b">
        <f t="shared" si="0"/>
        <v>1</v>
      </c>
      <c r="E33" s="48"/>
    </row>
    <row r="34" spans="1:5" ht="11.25" customHeight="1" x14ac:dyDescent="0.2">
      <c r="A34" s="47"/>
      <c r="B34" s="304">
        <v>64290</v>
      </c>
      <c r="C34" s="306">
        <v>0.31576752000000002</v>
      </c>
      <c r="D34" s="301" t="b">
        <f t="shared" si="0"/>
        <v>1</v>
      </c>
      <c r="E34" s="48"/>
    </row>
    <row r="35" spans="1:5" ht="11.25" customHeight="1" x14ac:dyDescent="0.2">
      <c r="A35" s="47"/>
      <c r="B35" s="304"/>
      <c r="C35" s="306"/>
      <c r="D35" s="301" t="b">
        <f t="shared" si="0"/>
        <v>0</v>
      </c>
      <c r="E35" s="48"/>
    </row>
    <row r="36" spans="1:5" ht="11.25" customHeight="1" x14ac:dyDescent="0.2">
      <c r="A36" s="47"/>
      <c r="B36" s="304"/>
      <c r="C36" s="306"/>
      <c r="D36" s="301" t="b">
        <f t="shared" si="0"/>
        <v>0</v>
      </c>
      <c r="E36" s="48"/>
    </row>
    <row r="37" spans="1:5" ht="11.25" customHeight="1" x14ac:dyDescent="0.2">
      <c r="A37" s="47"/>
      <c r="B37" s="304"/>
      <c r="C37" s="306"/>
      <c r="D37" s="301" t="b">
        <f t="shared" si="0"/>
        <v>0</v>
      </c>
      <c r="E37" s="48"/>
    </row>
    <row r="38" spans="1:5" ht="11.25" customHeight="1" x14ac:dyDescent="0.2">
      <c r="A38" s="47"/>
      <c r="B38" s="304"/>
      <c r="C38" s="306"/>
      <c r="D38" s="301" t="b">
        <f t="shared" si="0"/>
        <v>0</v>
      </c>
      <c r="E38" s="48"/>
    </row>
    <row r="39" spans="1:5" ht="11.25" customHeight="1" x14ac:dyDescent="0.2">
      <c r="B39" s="304"/>
      <c r="C39" s="306"/>
      <c r="D39" s="301" t="b">
        <f t="shared" si="0"/>
        <v>0</v>
      </c>
      <c r="E39" s="48"/>
    </row>
    <row r="40" spans="1:5" ht="11.25" customHeight="1" x14ac:dyDescent="0.2">
      <c r="B40" s="304"/>
      <c r="C40" s="306"/>
      <c r="D40" s="301" t="b">
        <f t="shared" si="0"/>
        <v>0</v>
      </c>
      <c r="E40" s="48"/>
    </row>
    <row r="41" spans="1:5" ht="11.25" customHeight="1" x14ac:dyDescent="0.2">
      <c r="B41" s="304"/>
      <c r="C41" s="306"/>
      <c r="D41" s="301" t="b">
        <f t="shared" si="0"/>
        <v>0</v>
      </c>
      <c r="E41" s="48"/>
    </row>
    <row r="42" spans="1:5" ht="11.25" customHeight="1" x14ac:dyDescent="0.2">
      <c r="B42" s="304"/>
      <c r="C42" s="306"/>
      <c r="D42" s="301" t="b">
        <f t="shared" si="0"/>
        <v>0</v>
      </c>
      <c r="E42" s="48"/>
    </row>
    <row r="43" spans="1:5" ht="11.25" customHeight="1" x14ac:dyDescent="0.2">
      <c r="B43" s="304"/>
      <c r="C43" s="306"/>
      <c r="D43" s="301" t="b">
        <f t="shared" si="0"/>
        <v>0</v>
      </c>
      <c r="E43" s="48"/>
    </row>
    <row r="44" spans="1:5" ht="11.25" customHeight="1" x14ac:dyDescent="0.2">
      <c r="B44" s="304"/>
      <c r="C44" s="306"/>
      <c r="D44" s="301" t="b">
        <f t="shared" si="0"/>
        <v>0</v>
      </c>
      <c r="E44" s="48"/>
    </row>
    <row r="45" spans="1:5" ht="11.25" customHeight="1" x14ac:dyDescent="0.2">
      <c r="B45" s="304"/>
      <c r="C45" s="306"/>
      <c r="D45" s="301" t="b">
        <f t="shared" si="0"/>
        <v>0</v>
      </c>
      <c r="E45" s="48"/>
    </row>
    <row r="46" spans="1:5" ht="11.25" customHeight="1" x14ac:dyDescent="0.2">
      <c r="B46" s="304"/>
      <c r="C46" s="306"/>
      <c r="D46" s="301" t="b">
        <f t="shared" si="0"/>
        <v>0</v>
      </c>
      <c r="E46" s="48"/>
    </row>
    <row r="47" spans="1:5" ht="11.25" customHeight="1" x14ac:dyDescent="0.2">
      <c r="B47" s="304"/>
      <c r="C47" s="306"/>
      <c r="D47" s="301" t="b">
        <f t="shared" si="0"/>
        <v>0</v>
      </c>
      <c r="E47" s="48"/>
    </row>
    <row r="48" spans="1:5" ht="11.25" customHeight="1" x14ac:dyDescent="0.2">
      <c r="B48" s="304"/>
      <c r="C48" s="306"/>
      <c r="D48" s="301" t="b">
        <f t="shared" si="0"/>
        <v>0</v>
      </c>
      <c r="E48" s="48"/>
    </row>
    <row r="49" spans="2:5" ht="11.25" customHeight="1" x14ac:dyDescent="0.2">
      <c r="B49" s="304"/>
      <c r="C49" s="306"/>
      <c r="D49" s="301" t="b">
        <f t="shared" si="0"/>
        <v>0</v>
      </c>
      <c r="E49" s="48"/>
    </row>
    <row r="50" spans="2:5" ht="11.25" customHeight="1" x14ac:dyDescent="0.2">
      <c r="B50" s="304"/>
      <c r="C50" s="306"/>
      <c r="D50" s="301" t="b">
        <f t="shared" si="0"/>
        <v>0</v>
      </c>
      <c r="E50" s="48"/>
    </row>
    <row r="51" spans="2:5" ht="11.25" customHeight="1" x14ac:dyDescent="0.2">
      <c r="B51" s="304"/>
      <c r="C51" s="306"/>
      <c r="D51" s="301" t="b">
        <f t="shared" si="0"/>
        <v>0</v>
      </c>
      <c r="E51" s="48"/>
    </row>
    <row r="52" spans="2:5" ht="11.25" customHeight="1" x14ac:dyDescent="0.2">
      <c r="B52" s="304"/>
      <c r="C52" s="306"/>
      <c r="D52" s="301" t="b">
        <f t="shared" si="0"/>
        <v>0</v>
      </c>
      <c r="E52" s="48"/>
    </row>
    <row r="53" spans="2:5" ht="11.25" customHeight="1" x14ac:dyDescent="0.2">
      <c r="B53" s="304"/>
      <c r="C53" s="306"/>
      <c r="D53" s="301" t="b">
        <f t="shared" si="0"/>
        <v>0</v>
      </c>
      <c r="E53" s="48"/>
    </row>
    <row r="54" spans="2:5" ht="11.25" customHeight="1" x14ac:dyDescent="0.2">
      <c r="B54" s="304"/>
      <c r="C54" s="306"/>
      <c r="D54" s="301" t="b">
        <f t="shared" si="0"/>
        <v>0</v>
      </c>
      <c r="E54" s="48"/>
    </row>
    <row r="55" spans="2:5" ht="11.25" customHeight="1" x14ac:dyDescent="0.2">
      <c r="B55" s="304"/>
      <c r="C55" s="306"/>
      <c r="D55" s="301" t="b">
        <f t="shared" si="0"/>
        <v>0</v>
      </c>
      <c r="E55" s="48"/>
    </row>
    <row r="56" spans="2:5" ht="11.25" customHeight="1" x14ac:dyDescent="0.2">
      <c r="B56" s="304"/>
      <c r="C56" s="306"/>
      <c r="D56" s="301" t="b">
        <f t="shared" si="0"/>
        <v>0</v>
      </c>
      <c r="E56" s="48"/>
    </row>
    <row r="57" spans="2:5" ht="11.25" customHeight="1" x14ac:dyDescent="0.2">
      <c r="B57" s="304"/>
      <c r="C57" s="306"/>
      <c r="D57" s="301" t="b">
        <f t="shared" si="0"/>
        <v>0</v>
      </c>
      <c r="E57" s="48"/>
    </row>
    <row r="58" spans="2:5" ht="11.25" customHeight="1" x14ac:dyDescent="0.2">
      <c r="B58" s="304"/>
      <c r="C58" s="306"/>
      <c r="D58" s="301" t="b">
        <f t="shared" si="0"/>
        <v>0</v>
      </c>
      <c r="E58" s="48"/>
    </row>
    <row r="59" spans="2:5" ht="11.25" customHeight="1" x14ac:dyDescent="0.2">
      <c r="B59" s="304"/>
      <c r="C59" s="306"/>
      <c r="D59" s="301" t="b">
        <f t="shared" si="0"/>
        <v>0</v>
      </c>
      <c r="E59" s="48"/>
    </row>
    <row r="60" spans="2:5" ht="11.25" customHeight="1" x14ac:dyDescent="0.2">
      <c r="B60" s="304"/>
      <c r="C60" s="306"/>
      <c r="D60" s="301" t="b">
        <f t="shared" si="0"/>
        <v>0</v>
      </c>
      <c r="E60" s="48"/>
    </row>
    <row r="61" spans="2:5" ht="11.25" customHeight="1" x14ac:dyDescent="0.2">
      <c r="B61" s="304"/>
      <c r="C61" s="306"/>
      <c r="D61" s="301" t="b">
        <f t="shared" si="0"/>
        <v>0</v>
      </c>
      <c r="E61" s="48"/>
    </row>
    <row r="62" spans="2:5" ht="11.25" customHeight="1" x14ac:dyDescent="0.2">
      <c r="B62" s="304"/>
      <c r="C62" s="306"/>
      <c r="D62" s="301" t="b">
        <f t="shared" si="0"/>
        <v>0</v>
      </c>
      <c r="E62" s="48"/>
    </row>
    <row r="63" spans="2:5" ht="11.25" customHeight="1" x14ac:dyDescent="0.2">
      <c r="B63" s="304"/>
      <c r="C63" s="306"/>
      <c r="D63" s="301" t="b">
        <f t="shared" si="0"/>
        <v>0</v>
      </c>
      <c r="E63" s="48"/>
    </row>
    <row r="64" spans="2:5" ht="11.25" customHeight="1" x14ac:dyDescent="0.2">
      <c r="B64" s="304"/>
      <c r="C64" s="306"/>
      <c r="D64" s="301" t="b">
        <f t="shared" si="0"/>
        <v>0</v>
      </c>
      <c r="E64" s="48"/>
    </row>
    <row r="65" spans="2:5" ht="11.25" customHeight="1" x14ac:dyDescent="0.2">
      <c r="B65" s="304"/>
      <c r="C65" s="306"/>
      <c r="D65" s="301" t="b">
        <f t="shared" si="0"/>
        <v>0</v>
      </c>
      <c r="E65" s="48"/>
    </row>
    <row r="66" spans="2:5" ht="11.25" customHeight="1" x14ac:dyDescent="0.2">
      <c r="B66" s="304"/>
      <c r="C66" s="306"/>
      <c r="D66" s="301" t="b">
        <f t="shared" si="0"/>
        <v>0</v>
      </c>
      <c r="E66" s="48"/>
    </row>
    <row r="67" spans="2:5" ht="11.25" customHeight="1" x14ac:dyDescent="0.2">
      <c r="B67" s="304"/>
      <c r="C67" s="306"/>
      <c r="D67" s="301" t="b">
        <f t="shared" si="0"/>
        <v>0</v>
      </c>
      <c r="E67" s="48"/>
    </row>
    <row r="68" spans="2:5" ht="11.25" customHeight="1" x14ac:dyDescent="0.2">
      <c r="B68" s="304"/>
      <c r="C68" s="306"/>
      <c r="D68" s="301" t="b">
        <f t="shared" ref="D68:D89" si="1">IF(ISBLANK(B68),FALSE,TRUE)</f>
        <v>0</v>
      </c>
      <c r="E68" s="48"/>
    </row>
    <row r="69" spans="2:5" ht="11.25" customHeight="1" x14ac:dyDescent="0.2">
      <c r="B69" s="304"/>
      <c r="C69" s="306"/>
      <c r="D69" s="301" t="b">
        <f t="shared" si="1"/>
        <v>0</v>
      </c>
      <c r="E69" s="48"/>
    </row>
    <row r="70" spans="2:5" ht="11.25" customHeight="1" x14ac:dyDescent="0.2">
      <c r="B70" s="304"/>
      <c r="C70" s="306"/>
      <c r="D70" s="301" t="b">
        <f t="shared" si="1"/>
        <v>0</v>
      </c>
      <c r="E70" s="48"/>
    </row>
    <row r="71" spans="2:5" ht="11.25" customHeight="1" x14ac:dyDescent="0.2">
      <c r="B71" s="304"/>
      <c r="C71" s="306"/>
      <c r="D71" s="301" t="b">
        <f t="shared" si="1"/>
        <v>0</v>
      </c>
      <c r="E71" s="48"/>
    </row>
    <row r="72" spans="2:5" ht="11.25" customHeight="1" x14ac:dyDescent="0.2">
      <c r="B72" s="304"/>
      <c r="C72" s="306"/>
      <c r="D72" s="301" t="b">
        <f t="shared" si="1"/>
        <v>0</v>
      </c>
      <c r="E72" s="48"/>
    </row>
    <row r="73" spans="2:5" ht="11.25" customHeight="1" x14ac:dyDescent="0.2">
      <c r="B73" s="304"/>
      <c r="C73" s="306"/>
      <c r="D73" s="301" t="b">
        <f t="shared" si="1"/>
        <v>0</v>
      </c>
      <c r="E73" s="48"/>
    </row>
    <row r="74" spans="2:5" ht="11.25" customHeight="1" x14ac:dyDescent="0.2">
      <c r="B74" s="304"/>
      <c r="C74" s="306"/>
      <c r="D74" s="301" t="b">
        <f t="shared" si="1"/>
        <v>0</v>
      </c>
      <c r="E74" s="48"/>
    </row>
    <row r="75" spans="2:5" ht="11.25" customHeight="1" x14ac:dyDescent="0.2">
      <c r="B75" s="304"/>
      <c r="C75" s="306"/>
      <c r="D75" s="301" t="b">
        <f t="shared" si="1"/>
        <v>0</v>
      </c>
      <c r="E75" s="48"/>
    </row>
    <row r="76" spans="2:5" ht="11.25" customHeight="1" x14ac:dyDescent="0.2">
      <c r="B76" s="304"/>
      <c r="C76" s="306"/>
      <c r="D76" s="301" t="b">
        <f t="shared" si="1"/>
        <v>0</v>
      </c>
      <c r="E76" s="48"/>
    </row>
    <row r="77" spans="2:5" ht="11.25" customHeight="1" x14ac:dyDescent="0.2">
      <c r="B77" s="304"/>
      <c r="C77" s="306"/>
      <c r="D77" s="301" t="b">
        <f t="shared" si="1"/>
        <v>0</v>
      </c>
      <c r="E77" s="48"/>
    </row>
    <row r="78" spans="2:5" ht="11.25" customHeight="1" x14ac:dyDescent="0.2">
      <c r="B78" s="304"/>
      <c r="C78" s="306"/>
      <c r="D78" s="301" t="b">
        <f t="shared" si="1"/>
        <v>0</v>
      </c>
      <c r="E78" s="48"/>
    </row>
    <row r="79" spans="2:5" ht="11.25" customHeight="1" x14ac:dyDescent="0.2">
      <c r="B79" s="304"/>
      <c r="C79" s="306"/>
      <c r="D79" s="301" t="b">
        <f t="shared" si="1"/>
        <v>0</v>
      </c>
      <c r="E79" s="48"/>
    </row>
    <row r="80" spans="2:5" ht="11.25" customHeight="1" x14ac:dyDescent="0.2">
      <c r="B80" s="304"/>
      <c r="C80" s="306"/>
      <c r="D80" s="301" t="b">
        <f t="shared" si="1"/>
        <v>0</v>
      </c>
      <c r="E80" s="48"/>
    </row>
    <row r="81" spans="1:5" x14ac:dyDescent="0.2">
      <c r="B81" s="304"/>
      <c r="C81" s="306"/>
      <c r="D81" s="301" t="b">
        <f t="shared" si="1"/>
        <v>0</v>
      </c>
      <c r="E81" s="48"/>
    </row>
    <row r="82" spans="1:5" x14ac:dyDescent="0.2">
      <c r="B82" s="304"/>
      <c r="C82" s="306"/>
      <c r="D82" s="301" t="b">
        <f t="shared" si="1"/>
        <v>0</v>
      </c>
      <c r="E82" s="48"/>
    </row>
    <row r="83" spans="1:5" x14ac:dyDescent="0.2">
      <c r="B83" s="304"/>
      <c r="C83" s="306"/>
      <c r="D83" s="301" t="b">
        <f t="shared" si="1"/>
        <v>0</v>
      </c>
      <c r="E83" s="48"/>
    </row>
    <row r="84" spans="1:5" x14ac:dyDescent="0.2">
      <c r="B84" s="304"/>
      <c r="C84" s="306"/>
      <c r="D84" s="301" t="b">
        <f t="shared" si="1"/>
        <v>0</v>
      </c>
      <c r="E84" s="48"/>
    </row>
    <row r="85" spans="1:5" x14ac:dyDescent="0.2">
      <c r="B85" s="304"/>
      <c r="C85" s="306"/>
      <c r="D85" s="301" t="b">
        <f t="shared" si="1"/>
        <v>0</v>
      </c>
      <c r="E85" s="48"/>
    </row>
    <row r="86" spans="1:5" x14ac:dyDescent="0.2">
      <c r="B86" s="304"/>
      <c r="C86" s="306"/>
      <c r="D86" s="301" t="b">
        <f t="shared" si="1"/>
        <v>0</v>
      </c>
      <c r="E86" s="48"/>
    </row>
    <row r="87" spans="1:5" x14ac:dyDescent="0.2">
      <c r="B87" s="304"/>
      <c r="C87" s="306"/>
      <c r="D87" s="301" t="b">
        <f t="shared" si="1"/>
        <v>0</v>
      </c>
      <c r="E87" s="48"/>
    </row>
    <row r="88" spans="1:5" x14ac:dyDescent="0.2">
      <c r="A88" s="15" t="s">
        <v>30</v>
      </c>
      <c r="B88" s="304"/>
      <c r="C88" s="306"/>
      <c r="D88" s="301" t="b">
        <f t="shared" si="1"/>
        <v>0</v>
      </c>
      <c r="E88" s="48"/>
    </row>
    <row r="89" spans="1:5" x14ac:dyDescent="0.2">
      <c r="B89" s="305"/>
      <c r="C89" s="302"/>
      <c r="D89" s="302" t="b">
        <f t="shared" si="1"/>
        <v>0</v>
      </c>
      <c r="E89" s="48"/>
    </row>
    <row r="90" spans="1:5" x14ac:dyDescent="0.2">
      <c r="E90" s="48"/>
    </row>
    <row r="91" spans="1:5" x14ac:dyDescent="0.2">
      <c r="E91" s="48"/>
    </row>
    <row r="92" spans="1:5" x14ac:dyDescent="0.2">
      <c r="E92" s="48"/>
    </row>
    <row r="93" spans="1:5" x14ac:dyDescent="0.2">
      <c r="E93" s="48"/>
    </row>
    <row r="94" spans="1:5" x14ac:dyDescent="0.2">
      <c r="E94" s="48"/>
    </row>
    <row r="95" spans="1:5" x14ac:dyDescent="0.2">
      <c r="E95" s="48"/>
    </row>
    <row r="96" spans="1:5" x14ac:dyDescent="0.2">
      <c r="E96" s="48"/>
    </row>
    <row r="97" spans="5:5" x14ac:dyDescent="0.2">
      <c r="E97" s="48"/>
    </row>
    <row r="98" spans="5:5" x14ac:dyDescent="0.2">
      <c r="E98" s="48"/>
    </row>
    <row r="99" spans="5:5" x14ac:dyDescent="0.2">
      <c r="E99" s="48"/>
    </row>
    <row r="100" spans="5:5" x14ac:dyDescent="0.2">
      <c r="E100" s="48"/>
    </row>
    <row r="101" spans="5:5" x14ac:dyDescent="0.2">
      <c r="E101" s="48"/>
    </row>
    <row r="102" spans="5:5" x14ac:dyDescent="0.2">
      <c r="E102" s="48"/>
    </row>
    <row r="103" spans="5:5" x14ac:dyDescent="0.2">
      <c r="E103" s="48"/>
    </row>
    <row r="104" spans="5:5" x14ac:dyDescent="0.2">
      <c r="E104" s="48"/>
    </row>
    <row r="105" spans="5:5" x14ac:dyDescent="0.2">
      <c r="E105" s="48"/>
    </row>
    <row r="106" spans="5:5" x14ac:dyDescent="0.2">
      <c r="E106" s="48"/>
    </row>
    <row r="107" spans="5:5" x14ac:dyDescent="0.2">
      <c r="E107" s="48"/>
    </row>
    <row r="108" spans="5:5" x14ac:dyDescent="0.2">
      <c r="E108" s="48"/>
    </row>
    <row r="109" spans="5:5" x14ac:dyDescent="0.2">
      <c r="E109" s="48"/>
    </row>
    <row r="110" spans="5:5" x14ac:dyDescent="0.2">
      <c r="E110" s="48"/>
    </row>
    <row r="111" spans="5:5" x14ac:dyDescent="0.2">
      <c r="E111" s="48"/>
    </row>
    <row r="112" spans="5:5" x14ac:dyDescent="0.2">
      <c r="E112" s="48"/>
    </row>
    <row r="113" spans="5:5" x14ac:dyDescent="0.2">
      <c r="E113" s="48"/>
    </row>
    <row r="114" spans="5:5" x14ac:dyDescent="0.2">
      <c r="E114" s="48"/>
    </row>
    <row r="115" spans="5:5" x14ac:dyDescent="0.2">
      <c r="E115" s="48"/>
    </row>
    <row r="116" spans="5:5" x14ac:dyDescent="0.2">
      <c r="E116" s="48"/>
    </row>
    <row r="117" spans="5:5" x14ac:dyDescent="0.2">
      <c r="E117" s="48"/>
    </row>
    <row r="118" spans="5:5" x14ac:dyDescent="0.2">
      <c r="E118" s="48"/>
    </row>
    <row r="119" spans="5:5" x14ac:dyDescent="0.2">
      <c r="E119" s="48"/>
    </row>
    <row r="120" spans="5:5" x14ac:dyDescent="0.2">
      <c r="E120" s="48"/>
    </row>
    <row r="121" spans="5:5" x14ac:dyDescent="0.2">
      <c r="E121" s="48"/>
    </row>
    <row r="122" spans="5:5" x14ac:dyDescent="0.2">
      <c r="E122" s="48"/>
    </row>
    <row r="123" spans="5:5" x14ac:dyDescent="0.2">
      <c r="E123" s="48"/>
    </row>
    <row r="124" spans="5:5" x14ac:dyDescent="0.2">
      <c r="E124" s="48"/>
    </row>
    <row r="125" spans="5:5" x14ac:dyDescent="0.2">
      <c r="E125" s="48"/>
    </row>
    <row r="126" spans="5:5" x14ac:dyDescent="0.2">
      <c r="E126" s="48"/>
    </row>
    <row r="127" spans="5:5" x14ac:dyDescent="0.2">
      <c r="E127" s="48"/>
    </row>
  </sheetData>
  <dataValidations disablePrompts="1" count="3">
    <dataValidation type="list" allowBlank="1" showInputMessage="1" showErrorMessage="1" sqref="G12">
      <formula1>"Discount,ZeroYield,ForwardRate"</formula1>
    </dataValidation>
    <dataValidation type="list" allowBlank="1" showInputMessage="1" showErrorMessage="1" sqref="G13">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G7">
      <formula1>"TARGET,UnitedKingdom::Exchange,UnitedKingdom::Metals,UnitedKingdom::Settlement,UnitedStates::GovernmentBond,UnitedStates::NERC,UnitedStates::NYSE,UnitedStates::Settlement,Switzerland,Japan,Italy::Exchange,NullCalendar"</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B1:H20"/>
  <sheetViews>
    <sheetView workbookViewId="0"/>
  </sheetViews>
  <sheetFormatPr defaultRowHeight="12.75" x14ac:dyDescent="0.2"/>
  <cols>
    <col min="1" max="1" width="3.140625" style="9" customWidth="1"/>
    <col min="2" max="2" width="2.7109375" style="9" customWidth="1"/>
    <col min="3" max="4" width="27.28515625" style="9" customWidth="1"/>
    <col min="5" max="6" width="2.7109375" style="9" customWidth="1"/>
    <col min="7" max="7" width="9.140625" style="9"/>
    <col min="8" max="8" width="16.140625" style="9" bestFit="1" customWidth="1"/>
    <col min="9" max="16384" width="9.140625" style="9"/>
  </cols>
  <sheetData>
    <row r="1" spans="2:8" s="1" customFormat="1" ht="11.25" x14ac:dyDescent="0.2">
      <c r="B1" s="1" t="e">
        <f ca="1">_xll.qlxlVersion(TRUE,Trigger)</f>
        <v>#NAME?</v>
      </c>
    </row>
    <row r="2" spans="2:8" s="1" customFormat="1" ht="17.25" customHeight="1" x14ac:dyDescent="0.2">
      <c r="B2" s="39" t="s">
        <v>33</v>
      </c>
      <c r="C2" s="40"/>
      <c r="D2" s="40"/>
      <c r="E2" s="41"/>
    </row>
    <row r="3" spans="2:8" s="1" customFormat="1" ht="11.25" customHeight="1" x14ac:dyDescent="0.2">
      <c r="B3" s="21"/>
      <c r="C3" s="17"/>
      <c r="D3" s="17"/>
      <c r="E3" s="22"/>
      <c r="G3" s="71" t="s">
        <v>52</v>
      </c>
      <c r="H3" s="73">
        <v>42384.924016203702</v>
      </c>
    </row>
    <row r="4" spans="2:8" s="1" customFormat="1" ht="11.25" customHeight="1" x14ac:dyDescent="0.2">
      <c r="B4" s="21"/>
      <c r="C4" s="2" t="s">
        <v>3</v>
      </c>
      <c r="D4" s="42">
        <f>Trigger</f>
        <v>42384.924016203702</v>
      </c>
      <c r="E4" s="34"/>
      <c r="G4" s="71" t="s">
        <v>53</v>
      </c>
      <c r="H4" s="72" t="e">
        <f ca="1">_xll.ohTrigger(GBPLibor_MKT!Trigger2)</f>
        <v>#NAME?</v>
      </c>
    </row>
    <row r="5" spans="2:8" s="1" customFormat="1" ht="11.25" customHeight="1" x14ac:dyDescent="0.2">
      <c r="B5" s="35"/>
      <c r="C5" s="3" t="s">
        <v>26</v>
      </c>
      <c r="D5" s="4" t="e">
        <f ca="1">_xll.qlSettingsEvaluationDate(Trigger)</f>
        <v>#NAME?</v>
      </c>
      <c r="E5" s="36"/>
    </row>
    <row r="6" spans="2:8" s="1" customFormat="1" ht="11.25" customHeight="1" x14ac:dyDescent="0.2">
      <c r="B6" s="37"/>
      <c r="C6" s="26"/>
      <c r="D6" s="5"/>
      <c r="E6" s="38"/>
    </row>
    <row r="7" spans="2:8" s="1" customFormat="1" ht="11.25" customHeight="1" x14ac:dyDescent="0.2">
      <c r="B7" s="21"/>
      <c r="C7" s="2" t="s">
        <v>25</v>
      </c>
      <c r="D7" s="6" t="e">
        <f ca="1">_xll.ohTrigger()</f>
        <v>#NAME?</v>
      </c>
      <c r="E7" s="22"/>
    </row>
    <row r="8" spans="2:8" s="1" customFormat="1" ht="11.25" customHeight="1" x14ac:dyDescent="0.2">
      <c r="B8" s="21"/>
      <c r="C8" s="3" t="s">
        <v>28</v>
      </c>
      <c r="D8" s="7" t="e">
        <f ca="1">_xll.ohTrigger()</f>
        <v>#NAME?</v>
      </c>
      <c r="E8" s="22"/>
    </row>
    <row r="9" spans="2:8" s="1" customFormat="1" ht="11.25" customHeight="1" x14ac:dyDescent="0.2">
      <c r="B9" s="21"/>
      <c r="C9" s="27"/>
      <c r="D9" s="27"/>
      <c r="E9" s="22"/>
    </row>
    <row r="10" spans="2:8" s="1" customFormat="1" ht="11.25" customHeight="1" x14ac:dyDescent="0.2">
      <c r="B10" s="21"/>
      <c r="C10" s="2" t="s">
        <v>2</v>
      </c>
      <c r="D10" s="6" t="b">
        <v>1</v>
      </c>
      <c r="E10" s="34"/>
    </row>
    <row r="11" spans="2:8" s="1" customFormat="1" ht="17.25" customHeight="1" x14ac:dyDescent="0.2">
      <c r="B11" s="21"/>
      <c r="C11" s="3" t="s">
        <v>1</v>
      </c>
      <c r="D11" s="7" t="b">
        <v>0</v>
      </c>
      <c r="E11" s="34"/>
    </row>
    <row r="12" spans="2:8" s="1" customFormat="1" ht="11.25" customHeight="1" x14ac:dyDescent="0.2">
      <c r="B12" s="23"/>
      <c r="C12" s="24"/>
      <c r="D12" s="24"/>
      <c r="E12" s="25"/>
    </row>
    <row r="13" spans="2:8" s="1" customFormat="1" ht="11.25" customHeight="1" x14ac:dyDescent="0.2"/>
    <row r="14" spans="2:8" s="1" customFormat="1" ht="17.25" customHeight="1" x14ac:dyDescent="0.2">
      <c r="B14" s="39" t="s">
        <v>34</v>
      </c>
      <c r="C14" s="40"/>
      <c r="D14" s="40"/>
      <c r="E14" s="41"/>
    </row>
    <row r="15" spans="2:8" s="1" customFormat="1" ht="11.25" customHeight="1" x14ac:dyDescent="0.2">
      <c r="B15" s="21"/>
      <c r="C15" s="17"/>
      <c r="D15" s="17"/>
      <c r="E15" s="22"/>
    </row>
    <row r="16" spans="2:8" s="1" customFormat="1" ht="11.25" customHeight="1" x14ac:dyDescent="0.2">
      <c r="B16" s="21"/>
      <c r="C16" s="2" t="s">
        <v>0</v>
      </c>
      <c r="D16" s="6" t="s">
        <v>38</v>
      </c>
      <c r="E16" s="34"/>
    </row>
    <row r="17" spans="2:5" s="1" customFormat="1" ht="11.25" customHeight="1" x14ac:dyDescent="0.2">
      <c r="B17" s="21"/>
      <c r="C17" s="8" t="s">
        <v>31</v>
      </c>
      <c r="D17" s="18" t="str">
        <f>Currency&amp;"ON"</f>
        <v>GBPON</v>
      </c>
      <c r="E17" s="34"/>
    </row>
    <row r="18" spans="2:5" s="1" customFormat="1" ht="11.25" customHeight="1" x14ac:dyDescent="0.2">
      <c r="B18" s="21"/>
      <c r="C18" s="8" t="s">
        <v>11</v>
      </c>
      <c r="D18" s="18" t="s">
        <v>39</v>
      </c>
      <c r="E18" s="34"/>
    </row>
    <row r="19" spans="2:5" s="1" customFormat="1" ht="11.25" customHeight="1" x14ac:dyDescent="0.2">
      <c r="B19" s="21"/>
      <c r="C19" s="3" t="s">
        <v>32</v>
      </c>
      <c r="D19" s="7" t="s">
        <v>40</v>
      </c>
      <c r="E19" s="34"/>
    </row>
    <row r="20" spans="2:5" s="1" customFormat="1" ht="11.25" customHeight="1" x14ac:dyDescent="0.2">
      <c r="B20" s="23"/>
      <c r="C20" s="24"/>
      <c r="D20" s="24"/>
      <c r="E20" s="25"/>
    </row>
  </sheetData>
  <dataValidations count="4">
    <dataValidation type="list" allowBlank="1" showInputMessage="1" showErrorMessage="1" sqref="IT17:IT18 SP17:SP18 ACL17:ACL18 AMH17:AMH18 AWD17:AWD18 BFZ17:BFZ18 BPV17:BPV18 BZR17:BZR18 CJN17:CJN18 CTJ17:CTJ18 DDF17:DDF18 DNB17:DNB18 DWX17:DWX18 EGT17:EGT18 EQP17:EQP18 FAL17:FAL18 FKH17:FKH18 FUD17:FUD18 GDZ17:GDZ18 GNV17:GNV18 GXR17:GXR18 HHN17:HHN18 HRJ17:HRJ18 IBF17:IBF18 ILB17:ILB18 IUX17:IUX18 JET17:JET18 JOP17:JOP18 JYL17:JYL18 KIH17:KIH18 KSD17:KSD18 LBZ17:LBZ18 LLV17:LLV18 LVR17:LVR18 MFN17:MFN18 MPJ17:MPJ18 MZF17:MZF18 NJB17:NJB18 NSX17:NSX18 OCT17:OCT18 OMP17:OMP18 OWL17:OWL18 PGH17:PGH18 PQD17:PQD18 PZZ17:PZZ18 QJV17:QJV18 QTR17:QTR18 RDN17:RDN18 RNJ17:RNJ18 RXF17:RXF18 SHB17:SHB18 SQX17:SQX18 TAT17:TAT18 TKP17:TKP18 TUL17:TUL18 UEH17:UEH18 UOD17:UOD18 UXZ17:UXZ18 VHV17:VHV18 VRR17:VRR18 WBN17:WBN18 WLJ17:WLJ18 WVF17:WVF18 D65508:D65509 IT65515:IT65516 SP65515:SP65516 ACL65515:ACL65516 AMH65515:AMH65516 AWD65515:AWD65516 BFZ65515:BFZ65516 BPV65515:BPV65516 BZR65515:BZR65516 CJN65515:CJN65516 CTJ65515:CTJ65516 DDF65515:DDF65516 DNB65515:DNB65516 DWX65515:DWX65516 EGT65515:EGT65516 EQP65515:EQP65516 FAL65515:FAL65516 FKH65515:FKH65516 FUD65515:FUD65516 GDZ65515:GDZ65516 GNV65515:GNV65516 GXR65515:GXR65516 HHN65515:HHN65516 HRJ65515:HRJ65516 IBF65515:IBF65516 ILB65515:ILB65516 IUX65515:IUX65516 JET65515:JET65516 JOP65515:JOP65516 JYL65515:JYL65516 KIH65515:KIH65516 KSD65515:KSD65516 LBZ65515:LBZ65516 LLV65515:LLV65516 LVR65515:LVR65516 MFN65515:MFN65516 MPJ65515:MPJ65516 MZF65515:MZF65516 NJB65515:NJB65516 NSX65515:NSX65516 OCT65515:OCT65516 OMP65515:OMP65516 OWL65515:OWL65516 PGH65515:PGH65516 PQD65515:PQD65516 PZZ65515:PZZ65516 QJV65515:QJV65516 QTR65515:QTR65516 RDN65515:RDN65516 RNJ65515:RNJ65516 RXF65515:RXF65516 SHB65515:SHB65516 SQX65515:SQX65516 TAT65515:TAT65516 TKP65515:TKP65516 TUL65515:TUL65516 UEH65515:UEH65516 UOD65515:UOD65516 UXZ65515:UXZ65516 VHV65515:VHV65516 VRR65515:VRR65516 WBN65515:WBN65516 WLJ65515:WLJ65516 WVF65515:WVF65516 D131044:D131045 IT131051:IT131052 SP131051:SP131052 ACL131051:ACL131052 AMH131051:AMH131052 AWD131051:AWD131052 BFZ131051:BFZ131052 BPV131051:BPV131052 BZR131051:BZR131052 CJN131051:CJN131052 CTJ131051:CTJ131052 DDF131051:DDF131052 DNB131051:DNB131052 DWX131051:DWX131052 EGT131051:EGT131052 EQP131051:EQP131052 FAL131051:FAL131052 FKH131051:FKH131052 FUD131051:FUD131052 GDZ131051:GDZ131052 GNV131051:GNV131052 GXR131051:GXR131052 HHN131051:HHN131052 HRJ131051:HRJ131052 IBF131051:IBF131052 ILB131051:ILB131052 IUX131051:IUX131052 JET131051:JET131052 JOP131051:JOP131052 JYL131051:JYL131052 KIH131051:KIH131052 KSD131051:KSD131052 LBZ131051:LBZ131052 LLV131051:LLV131052 LVR131051:LVR131052 MFN131051:MFN131052 MPJ131051:MPJ131052 MZF131051:MZF131052 NJB131051:NJB131052 NSX131051:NSX131052 OCT131051:OCT131052 OMP131051:OMP131052 OWL131051:OWL131052 PGH131051:PGH131052 PQD131051:PQD131052 PZZ131051:PZZ131052 QJV131051:QJV131052 QTR131051:QTR131052 RDN131051:RDN131052 RNJ131051:RNJ131052 RXF131051:RXF131052 SHB131051:SHB131052 SQX131051:SQX131052 TAT131051:TAT131052 TKP131051:TKP131052 TUL131051:TUL131052 UEH131051:UEH131052 UOD131051:UOD131052 UXZ131051:UXZ131052 VHV131051:VHV131052 VRR131051:VRR131052 WBN131051:WBN131052 WLJ131051:WLJ131052 WVF131051:WVF131052 D196580:D196581 IT196587:IT196588 SP196587:SP196588 ACL196587:ACL196588 AMH196587:AMH196588 AWD196587:AWD196588 BFZ196587:BFZ196588 BPV196587:BPV196588 BZR196587:BZR196588 CJN196587:CJN196588 CTJ196587:CTJ196588 DDF196587:DDF196588 DNB196587:DNB196588 DWX196587:DWX196588 EGT196587:EGT196588 EQP196587:EQP196588 FAL196587:FAL196588 FKH196587:FKH196588 FUD196587:FUD196588 GDZ196587:GDZ196588 GNV196587:GNV196588 GXR196587:GXR196588 HHN196587:HHN196588 HRJ196587:HRJ196588 IBF196587:IBF196588 ILB196587:ILB196588 IUX196587:IUX196588 JET196587:JET196588 JOP196587:JOP196588 JYL196587:JYL196588 KIH196587:KIH196588 KSD196587:KSD196588 LBZ196587:LBZ196588 LLV196587:LLV196588 LVR196587:LVR196588 MFN196587:MFN196588 MPJ196587:MPJ196588 MZF196587:MZF196588 NJB196587:NJB196588 NSX196587:NSX196588 OCT196587:OCT196588 OMP196587:OMP196588 OWL196587:OWL196588 PGH196587:PGH196588 PQD196587:PQD196588 PZZ196587:PZZ196588 QJV196587:QJV196588 QTR196587:QTR196588 RDN196587:RDN196588 RNJ196587:RNJ196588 RXF196587:RXF196588 SHB196587:SHB196588 SQX196587:SQX196588 TAT196587:TAT196588 TKP196587:TKP196588 TUL196587:TUL196588 UEH196587:UEH196588 UOD196587:UOD196588 UXZ196587:UXZ196588 VHV196587:VHV196588 VRR196587:VRR196588 WBN196587:WBN196588 WLJ196587:WLJ196588 WVF196587:WVF196588 D262116:D262117 IT262123:IT262124 SP262123:SP262124 ACL262123:ACL262124 AMH262123:AMH262124 AWD262123:AWD262124 BFZ262123:BFZ262124 BPV262123:BPV262124 BZR262123:BZR262124 CJN262123:CJN262124 CTJ262123:CTJ262124 DDF262123:DDF262124 DNB262123:DNB262124 DWX262123:DWX262124 EGT262123:EGT262124 EQP262123:EQP262124 FAL262123:FAL262124 FKH262123:FKH262124 FUD262123:FUD262124 GDZ262123:GDZ262124 GNV262123:GNV262124 GXR262123:GXR262124 HHN262123:HHN262124 HRJ262123:HRJ262124 IBF262123:IBF262124 ILB262123:ILB262124 IUX262123:IUX262124 JET262123:JET262124 JOP262123:JOP262124 JYL262123:JYL262124 KIH262123:KIH262124 KSD262123:KSD262124 LBZ262123:LBZ262124 LLV262123:LLV262124 LVR262123:LVR262124 MFN262123:MFN262124 MPJ262123:MPJ262124 MZF262123:MZF262124 NJB262123:NJB262124 NSX262123:NSX262124 OCT262123:OCT262124 OMP262123:OMP262124 OWL262123:OWL262124 PGH262123:PGH262124 PQD262123:PQD262124 PZZ262123:PZZ262124 QJV262123:QJV262124 QTR262123:QTR262124 RDN262123:RDN262124 RNJ262123:RNJ262124 RXF262123:RXF262124 SHB262123:SHB262124 SQX262123:SQX262124 TAT262123:TAT262124 TKP262123:TKP262124 TUL262123:TUL262124 UEH262123:UEH262124 UOD262123:UOD262124 UXZ262123:UXZ262124 VHV262123:VHV262124 VRR262123:VRR262124 WBN262123:WBN262124 WLJ262123:WLJ262124 WVF262123:WVF262124 D327652:D327653 IT327659:IT327660 SP327659:SP327660 ACL327659:ACL327660 AMH327659:AMH327660 AWD327659:AWD327660 BFZ327659:BFZ327660 BPV327659:BPV327660 BZR327659:BZR327660 CJN327659:CJN327660 CTJ327659:CTJ327660 DDF327659:DDF327660 DNB327659:DNB327660 DWX327659:DWX327660 EGT327659:EGT327660 EQP327659:EQP327660 FAL327659:FAL327660 FKH327659:FKH327660 FUD327659:FUD327660 GDZ327659:GDZ327660 GNV327659:GNV327660 GXR327659:GXR327660 HHN327659:HHN327660 HRJ327659:HRJ327660 IBF327659:IBF327660 ILB327659:ILB327660 IUX327659:IUX327660 JET327659:JET327660 JOP327659:JOP327660 JYL327659:JYL327660 KIH327659:KIH327660 KSD327659:KSD327660 LBZ327659:LBZ327660 LLV327659:LLV327660 LVR327659:LVR327660 MFN327659:MFN327660 MPJ327659:MPJ327660 MZF327659:MZF327660 NJB327659:NJB327660 NSX327659:NSX327660 OCT327659:OCT327660 OMP327659:OMP327660 OWL327659:OWL327660 PGH327659:PGH327660 PQD327659:PQD327660 PZZ327659:PZZ327660 QJV327659:QJV327660 QTR327659:QTR327660 RDN327659:RDN327660 RNJ327659:RNJ327660 RXF327659:RXF327660 SHB327659:SHB327660 SQX327659:SQX327660 TAT327659:TAT327660 TKP327659:TKP327660 TUL327659:TUL327660 UEH327659:UEH327660 UOD327659:UOD327660 UXZ327659:UXZ327660 VHV327659:VHV327660 VRR327659:VRR327660 WBN327659:WBN327660 WLJ327659:WLJ327660 WVF327659:WVF327660 D393188:D393189 IT393195:IT393196 SP393195:SP393196 ACL393195:ACL393196 AMH393195:AMH393196 AWD393195:AWD393196 BFZ393195:BFZ393196 BPV393195:BPV393196 BZR393195:BZR393196 CJN393195:CJN393196 CTJ393195:CTJ393196 DDF393195:DDF393196 DNB393195:DNB393196 DWX393195:DWX393196 EGT393195:EGT393196 EQP393195:EQP393196 FAL393195:FAL393196 FKH393195:FKH393196 FUD393195:FUD393196 GDZ393195:GDZ393196 GNV393195:GNV393196 GXR393195:GXR393196 HHN393195:HHN393196 HRJ393195:HRJ393196 IBF393195:IBF393196 ILB393195:ILB393196 IUX393195:IUX393196 JET393195:JET393196 JOP393195:JOP393196 JYL393195:JYL393196 KIH393195:KIH393196 KSD393195:KSD393196 LBZ393195:LBZ393196 LLV393195:LLV393196 LVR393195:LVR393196 MFN393195:MFN393196 MPJ393195:MPJ393196 MZF393195:MZF393196 NJB393195:NJB393196 NSX393195:NSX393196 OCT393195:OCT393196 OMP393195:OMP393196 OWL393195:OWL393196 PGH393195:PGH393196 PQD393195:PQD393196 PZZ393195:PZZ393196 QJV393195:QJV393196 QTR393195:QTR393196 RDN393195:RDN393196 RNJ393195:RNJ393196 RXF393195:RXF393196 SHB393195:SHB393196 SQX393195:SQX393196 TAT393195:TAT393196 TKP393195:TKP393196 TUL393195:TUL393196 UEH393195:UEH393196 UOD393195:UOD393196 UXZ393195:UXZ393196 VHV393195:VHV393196 VRR393195:VRR393196 WBN393195:WBN393196 WLJ393195:WLJ393196 WVF393195:WVF393196 D458724:D458725 IT458731:IT458732 SP458731:SP458732 ACL458731:ACL458732 AMH458731:AMH458732 AWD458731:AWD458732 BFZ458731:BFZ458732 BPV458731:BPV458732 BZR458731:BZR458732 CJN458731:CJN458732 CTJ458731:CTJ458732 DDF458731:DDF458732 DNB458731:DNB458732 DWX458731:DWX458732 EGT458731:EGT458732 EQP458731:EQP458732 FAL458731:FAL458732 FKH458731:FKH458732 FUD458731:FUD458732 GDZ458731:GDZ458732 GNV458731:GNV458732 GXR458731:GXR458732 HHN458731:HHN458732 HRJ458731:HRJ458732 IBF458731:IBF458732 ILB458731:ILB458732 IUX458731:IUX458732 JET458731:JET458732 JOP458731:JOP458732 JYL458731:JYL458732 KIH458731:KIH458732 KSD458731:KSD458732 LBZ458731:LBZ458732 LLV458731:LLV458732 LVR458731:LVR458732 MFN458731:MFN458732 MPJ458731:MPJ458732 MZF458731:MZF458732 NJB458731:NJB458732 NSX458731:NSX458732 OCT458731:OCT458732 OMP458731:OMP458732 OWL458731:OWL458732 PGH458731:PGH458732 PQD458731:PQD458732 PZZ458731:PZZ458732 QJV458731:QJV458732 QTR458731:QTR458732 RDN458731:RDN458732 RNJ458731:RNJ458732 RXF458731:RXF458732 SHB458731:SHB458732 SQX458731:SQX458732 TAT458731:TAT458732 TKP458731:TKP458732 TUL458731:TUL458732 UEH458731:UEH458732 UOD458731:UOD458732 UXZ458731:UXZ458732 VHV458731:VHV458732 VRR458731:VRR458732 WBN458731:WBN458732 WLJ458731:WLJ458732 WVF458731:WVF458732 D524260:D524261 IT524267:IT524268 SP524267:SP524268 ACL524267:ACL524268 AMH524267:AMH524268 AWD524267:AWD524268 BFZ524267:BFZ524268 BPV524267:BPV524268 BZR524267:BZR524268 CJN524267:CJN524268 CTJ524267:CTJ524268 DDF524267:DDF524268 DNB524267:DNB524268 DWX524267:DWX524268 EGT524267:EGT524268 EQP524267:EQP524268 FAL524267:FAL524268 FKH524267:FKH524268 FUD524267:FUD524268 GDZ524267:GDZ524268 GNV524267:GNV524268 GXR524267:GXR524268 HHN524267:HHN524268 HRJ524267:HRJ524268 IBF524267:IBF524268 ILB524267:ILB524268 IUX524267:IUX524268 JET524267:JET524268 JOP524267:JOP524268 JYL524267:JYL524268 KIH524267:KIH524268 KSD524267:KSD524268 LBZ524267:LBZ524268 LLV524267:LLV524268 LVR524267:LVR524268 MFN524267:MFN524268 MPJ524267:MPJ524268 MZF524267:MZF524268 NJB524267:NJB524268 NSX524267:NSX524268 OCT524267:OCT524268 OMP524267:OMP524268 OWL524267:OWL524268 PGH524267:PGH524268 PQD524267:PQD524268 PZZ524267:PZZ524268 QJV524267:QJV524268 QTR524267:QTR524268 RDN524267:RDN524268 RNJ524267:RNJ524268 RXF524267:RXF524268 SHB524267:SHB524268 SQX524267:SQX524268 TAT524267:TAT524268 TKP524267:TKP524268 TUL524267:TUL524268 UEH524267:UEH524268 UOD524267:UOD524268 UXZ524267:UXZ524268 VHV524267:VHV524268 VRR524267:VRR524268 WBN524267:WBN524268 WLJ524267:WLJ524268 WVF524267:WVF524268 D589796:D589797 IT589803:IT589804 SP589803:SP589804 ACL589803:ACL589804 AMH589803:AMH589804 AWD589803:AWD589804 BFZ589803:BFZ589804 BPV589803:BPV589804 BZR589803:BZR589804 CJN589803:CJN589804 CTJ589803:CTJ589804 DDF589803:DDF589804 DNB589803:DNB589804 DWX589803:DWX589804 EGT589803:EGT589804 EQP589803:EQP589804 FAL589803:FAL589804 FKH589803:FKH589804 FUD589803:FUD589804 GDZ589803:GDZ589804 GNV589803:GNV589804 GXR589803:GXR589804 HHN589803:HHN589804 HRJ589803:HRJ589804 IBF589803:IBF589804 ILB589803:ILB589804 IUX589803:IUX589804 JET589803:JET589804 JOP589803:JOP589804 JYL589803:JYL589804 KIH589803:KIH589804 KSD589803:KSD589804 LBZ589803:LBZ589804 LLV589803:LLV589804 LVR589803:LVR589804 MFN589803:MFN589804 MPJ589803:MPJ589804 MZF589803:MZF589804 NJB589803:NJB589804 NSX589803:NSX589804 OCT589803:OCT589804 OMP589803:OMP589804 OWL589803:OWL589804 PGH589803:PGH589804 PQD589803:PQD589804 PZZ589803:PZZ589804 QJV589803:QJV589804 QTR589803:QTR589804 RDN589803:RDN589804 RNJ589803:RNJ589804 RXF589803:RXF589804 SHB589803:SHB589804 SQX589803:SQX589804 TAT589803:TAT589804 TKP589803:TKP589804 TUL589803:TUL589804 UEH589803:UEH589804 UOD589803:UOD589804 UXZ589803:UXZ589804 VHV589803:VHV589804 VRR589803:VRR589804 WBN589803:WBN589804 WLJ589803:WLJ589804 WVF589803:WVF589804 D655332:D655333 IT655339:IT655340 SP655339:SP655340 ACL655339:ACL655340 AMH655339:AMH655340 AWD655339:AWD655340 BFZ655339:BFZ655340 BPV655339:BPV655340 BZR655339:BZR655340 CJN655339:CJN655340 CTJ655339:CTJ655340 DDF655339:DDF655340 DNB655339:DNB655340 DWX655339:DWX655340 EGT655339:EGT655340 EQP655339:EQP655340 FAL655339:FAL655340 FKH655339:FKH655340 FUD655339:FUD655340 GDZ655339:GDZ655340 GNV655339:GNV655340 GXR655339:GXR655340 HHN655339:HHN655340 HRJ655339:HRJ655340 IBF655339:IBF655340 ILB655339:ILB655340 IUX655339:IUX655340 JET655339:JET655340 JOP655339:JOP655340 JYL655339:JYL655340 KIH655339:KIH655340 KSD655339:KSD655340 LBZ655339:LBZ655340 LLV655339:LLV655340 LVR655339:LVR655340 MFN655339:MFN655340 MPJ655339:MPJ655340 MZF655339:MZF655340 NJB655339:NJB655340 NSX655339:NSX655340 OCT655339:OCT655340 OMP655339:OMP655340 OWL655339:OWL655340 PGH655339:PGH655340 PQD655339:PQD655340 PZZ655339:PZZ655340 QJV655339:QJV655340 QTR655339:QTR655340 RDN655339:RDN655340 RNJ655339:RNJ655340 RXF655339:RXF655340 SHB655339:SHB655340 SQX655339:SQX655340 TAT655339:TAT655340 TKP655339:TKP655340 TUL655339:TUL655340 UEH655339:UEH655340 UOD655339:UOD655340 UXZ655339:UXZ655340 VHV655339:VHV655340 VRR655339:VRR655340 WBN655339:WBN655340 WLJ655339:WLJ655340 WVF655339:WVF655340 D720868:D720869 IT720875:IT720876 SP720875:SP720876 ACL720875:ACL720876 AMH720875:AMH720876 AWD720875:AWD720876 BFZ720875:BFZ720876 BPV720875:BPV720876 BZR720875:BZR720876 CJN720875:CJN720876 CTJ720875:CTJ720876 DDF720875:DDF720876 DNB720875:DNB720876 DWX720875:DWX720876 EGT720875:EGT720876 EQP720875:EQP720876 FAL720875:FAL720876 FKH720875:FKH720876 FUD720875:FUD720876 GDZ720875:GDZ720876 GNV720875:GNV720876 GXR720875:GXR720876 HHN720875:HHN720876 HRJ720875:HRJ720876 IBF720875:IBF720876 ILB720875:ILB720876 IUX720875:IUX720876 JET720875:JET720876 JOP720875:JOP720876 JYL720875:JYL720876 KIH720875:KIH720876 KSD720875:KSD720876 LBZ720875:LBZ720876 LLV720875:LLV720876 LVR720875:LVR720876 MFN720875:MFN720876 MPJ720875:MPJ720876 MZF720875:MZF720876 NJB720875:NJB720876 NSX720875:NSX720876 OCT720875:OCT720876 OMP720875:OMP720876 OWL720875:OWL720876 PGH720875:PGH720876 PQD720875:PQD720876 PZZ720875:PZZ720876 QJV720875:QJV720876 QTR720875:QTR720876 RDN720875:RDN720876 RNJ720875:RNJ720876 RXF720875:RXF720876 SHB720875:SHB720876 SQX720875:SQX720876 TAT720875:TAT720876 TKP720875:TKP720876 TUL720875:TUL720876 UEH720875:UEH720876 UOD720875:UOD720876 UXZ720875:UXZ720876 VHV720875:VHV720876 VRR720875:VRR720876 WBN720875:WBN720876 WLJ720875:WLJ720876 WVF720875:WVF720876 D786404:D786405 IT786411:IT786412 SP786411:SP786412 ACL786411:ACL786412 AMH786411:AMH786412 AWD786411:AWD786412 BFZ786411:BFZ786412 BPV786411:BPV786412 BZR786411:BZR786412 CJN786411:CJN786412 CTJ786411:CTJ786412 DDF786411:DDF786412 DNB786411:DNB786412 DWX786411:DWX786412 EGT786411:EGT786412 EQP786411:EQP786412 FAL786411:FAL786412 FKH786411:FKH786412 FUD786411:FUD786412 GDZ786411:GDZ786412 GNV786411:GNV786412 GXR786411:GXR786412 HHN786411:HHN786412 HRJ786411:HRJ786412 IBF786411:IBF786412 ILB786411:ILB786412 IUX786411:IUX786412 JET786411:JET786412 JOP786411:JOP786412 JYL786411:JYL786412 KIH786411:KIH786412 KSD786411:KSD786412 LBZ786411:LBZ786412 LLV786411:LLV786412 LVR786411:LVR786412 MFN786411:MFN786412 MPJ786411:MPJ786412 MZF786411:MZF786412 NJB786411:NJB786412 NSX786411:NSX786412 OCT786411:OCT786412 OMP786411:OMP786412 OWL786411:OWL786412 PGH786411:PGH786412 PQD786411:PQD786412 PZZ786411:PZZ786412 QJV786411:QJV786412 QTR786411:QTR786412 RDN786411:RDN786412 RNJ786411:RNJ786412 RXF786411:RXF786412 SHB786411:SHB786412 SQX786411:SQX786412 TAT786411:TAT786412 TKP786411:TKP786412 TUL786411:TUL786412 UEH786411:UEH786412 UOD786411:UOD786412 UXZ786411:UXZ786412 VHV786411:VHV786412 VRR786411:VRR786412 WBN786411:WBN786412 WLJ786411:WLJ786412 WVF786411:WVF786412 D851940:D851941 IT851947:IT851948 SP851947:SP851948 ACL851947:ACL851948 AMH851947:AMH851948 AWD851947:AWD851948 BFZ851947:BFZ851948 BPV851947:BPV851948 BZR851947:BZR851948 CJN851947:CJN851948 CTJ851947:CTJ851948 DDF851947:DDF851948 DNB851947:DNB851948 DWX851947:DWX851948 EGT851947:EGT851948 EQP851947:EQP851948 FAL851947:FAL851948 FKH851947:FKH851948 FUD851947:FUD851948 GDZ851947:GDZ851948 GNV851947:GNV851948 GXR851947:GXR851948 HHN851947:HHN851948 HRJ851947:HRJ851948 IBF851947:IBF851948 ILB851947:ILB851948 IUX851947:IUX851948 JET851947:JET851948 JOP851947:JOP851948 JYL851947:JYL851948 KIH851947:KIH851948 KSD851947:KSD851948 LBZ851947:LBZ851948 LLV851947:LLV851948 LVR851947:LVR851948 MFN851947:MFN851948 MPJ851947:MPJ851948 MZF851947:MZF851948 NJB851947:NJB851948 NSX851947:NSX851948 OCT851947:OCT851948 OMP851947:OMP851948 OWL851947:OWL851948 PGH851947:PGH851948 PQD851947:PQD851948 PZZ851947:PZZ851948 QJV851947:QJV851948 QTR851947:QTR851948 RDN851947:RDN851948 RNJ851947:RNJ851948 RXF851947:RXF851948 SHB851947:SHB851948 SQX851947:SQX851948 TAT851947:TAT851948 TKP851947:TKP851948 TUL851947:TUL851948 UEH851947:UEH851948 UOD851947:UOD851948 UXZ851947:UXZ851948 VHV851947:VHV851948 VRR851947:VRR851948 WBN851947:WBN851948 WLJ851947:WLJ851948 WVF851947:WVF851948 D917476:D917477 IT917483:IT917484 SP917483:SP917484 ACL917483:ACL917484 AMH917483:AMH917484 AWD917483:AWD917484 BFZ917483:BFZ917484 BPV917483:BPV917484 BZR917483:BZR917484 CJN917483:CJN917484 CTJ917483:CTJ917484 DDF917483:DDF917484 DNB917483:DNB917484 DWX917483:DWX917484 EGT917483:EGT917484 EQP917483:EQP917484 FAL917483:FAL917484 FKH917483:FKH917484 FUD917483:FUD917484 GDZ917483:GDZ917484 GNV917483:GNV917484 GXR917483:GXR917484 HHN917483:HHN917484 HRJ917483:HRJ917484 IBF917483:IBF917484 ILB917483:ILB917484 IUX917483:IUX917484 JET917483:JET917484 JOP917483:JOP917484 JYL917483:JYL917484 KIH917483:KIH917484 KSD917483:KSD917484 LBZ917483:LBZ917484 LLV917483:LLV917484 LVR917483:LVR917484 MFN917483:MFN917484 MPJ917483:MPJ917484 MZF917483:MZF917484 NJB917483:NJB917484 NSX917483:NSX917484 OCT917483:OCT917484 OMP917483:OMP917484 OWL917483:OWL917484 PGH917483:PGH917484 PQD917483:PQD917484 PZZ917483:PZZ917484 QJV917483:QJV917484 QTR917483:QTR917484 RDN917483:RDN917484 RNJ917483:RNJ917484 RXF917483:RXF917484 SHB917483:SHB917484 SQX917483:SQX917484 TAT917483:TAT917484 TKP917483:TKP917484 TUL917483:TUL917484 UEH917483:UEH917484 UOD917483:UOD917484 UXZ917483:UXZ917484 VHV917483:VHV917484 VRR917483:VRR917484 WBN917483:WBN917484 WLJ917483:WLJ917484 WVF917483:WVF917484 D983012:D983013 IT983019:IT983020 SP983019:SP983020 ACL983019:ACL983020 AMH983019:AMH983020 AWD983019:AWD983020 BFZ983019:BFZ983020 BPV983019:BPV983020 BZR983019:BZR983020 CJN983019:CJN983020 CTJ983019:CTJ983020 DDF983019:DDF983020 DNB983019:DNB983020 DWX983019:DWX983020 EGT983019:EGT983020 EQP983019:EQP983020 FAL983019:FAL983020 FKH983019:FKH983020 FUD983019:FUD983020 GDZ983019:GDZ983020 GNV983019:GNV983020 GXR983019:GXR983020 HHN983019:HHN983020 HRJ983019:HRJ983020 IBF983019:IBF983020 ILB983019:ILB983020 IUX983019:IUX983020 JET983019:JET983020 JOP983019:JOP983020 JYL983019:JYL983020 KIH983019:KIH983020 KSD983019:KSD983020 LBZ983019:LBZ983020 LLV983019:LLV983020 LVR983019:LVR983020 MFN983019:MFN983020 MPJ983019:MPJ983020 MZF983019:MZF983020 NJB983019:NJB983020 NSX983019:NSX983020 OCT983019:OCT983020 OMP983019:OMP983020 OWL983019:OWL983020 PGH983019:PGH983020 PQD983019:PQD983020 PZZ983019:PZZ983020 QJV983019:QJV983020 QTR983019:QTR983020 RDN983019:RDN983020 RNJ983019:RNJ983020 RXF983019:RXF983020 SHB983019:SHB983020 SQX983019:SQX983020 TAT983019:TAT983020 TKP983019:TKP983020 TUL983019:TUL983020 UEH983019:UEH983020 UOD983019:UOD983020 UXZ983019:UXZ983020 VHV983019:VHV983020 VRR983019:VRR983020 WBN983019:WBN983020 WLJ983019:WLJ983020 WVF983019:WVF9830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T13 SP13 ACL13 AMH13 AWD13 BFZ13 BPV13 BZR13 CJN13 CTJ13 DDF13 DNB13 DWX13 EGT13 EQP13 FAL13 FKH13 FUD13 GDZ13 GNV13 GXR13 HHN13 HRJ13 IBF13 ILB13 IUX13 JET13 JOP13 JYL13 KIH13 KSD13 LBZ13 LLV13 LVR13 MFN13 MPJ13 MZF13 NJB13 NSX13 OCT13 OMP13 OWL13 PGH13 PQD13 PZZ13 QJV13 QTR13 RDN13 RNJ13 RXF13 SHB13 SQX13 TAT13 TKP13 TUL13 UEH13 UOD13 UXZ13 VHV13 VRR13 WBN13 WLJ13 WVF13 D65504 IT65511 SP65511 ACL65511 AMH65511 AWD65511 BFZ65511 BPV65511 BZR65511 CJN65511 CTJ65511 DDF65511 DNB65511 DWX65511 EGT65511 EQP65511 FAL65511 FKH65511 FUD65511 GDZ65511 GNV65511 GXR65511 HHN65511 HRJ65511 IBF65511 ILB65511 IUX65511 JET65511 JOP65511 JYL65511 KIH65511 KSD65511 LBZ65511 LLV65511 LVR65511 MFN65511 MPJ65511 MZF65511 NJB65511 NSX65511 OCT65511 OMP65511 OWL65511 PGH65511 PQD65511 PZZ65511 QJV65511 QTR65511 RDN65511 RNJ65511 RXF65511 SHB65511 SQX65511 TAT65511 TKP65511 TUL65511 UEH65511 UOD65511 UXZ65511 VHV65511 VRR65511 WBN65511 WLJ65511 WVF65511 D131040 IT131047 SP131047 ACL131047 AMH131047 AWD131047 BFZ131047 BPV131047 BZR131047 CJN131047 CTJ131047 DDF131047 DNB131047 DWX131047 EGT131047 EQP131047 FAL131047 FKH131047 FUD131047 GDZ131047 GNV131047 GXR131047 HHN131047 HRJ131047 IBF131047 ILB131047 IUX131047 JET131047 JOP131047 JYL131047 KIH131047 KSD131047 LBZ131047 LLV131047 LVR131047 MFN131047 MPJ131047 MZF131047 NJB131047 NSX131047 OCT131047 OMP131047 OWL131047 PGH131047 PQD131047 PZZ131047 QJV131047 QTR131047 RDN131047 RNJ131047 RXF131047 SHB131047 SQX131047 TAT131047 TKP131047 TUL131047 UEH131047 UOD131047 UXZ131047 VHV131047 VRR131047 WBN131047 WLJ131047 WVF131047 D196576 IT196583 SP196583 ACL196583 AMH196583 AWD196583 BFZ196583 BPV196583 BZR196583 CJN196583 CTJ196583 DDF196583 DNB196583 DWX196583 EGT196583 EQP196583 FAL196583 FKH196583 FUD196583 GDZ196583 GNV196583 GXR196583 HHN196583 HRJ196583 IBF196583 ILB196583 IUX196583 JET196583 JOP196583 JYL196583 KIH196583 KSD196583 LBZ196583 LLV196583 LVR196583 MFN196583 MPJ196583 MZF196583 NJB196583 NSX196583 OCT196583 OMP196583 OWL196583 PGH196583 PQD196583 PZZ196583 QJV196583 QTR196583 RDN196583 RNJ196583 RXF196583 SHB196583 SQX196583 TAT196583 TKP196583 TUL196583 UEH196583 UOD196583 UXZ196583 VHV196583 VRR196583 WBN196583 WLJ196583 WVF196583 D262112 IT262119 SP262119 ACL262119 AMH262119 AWD262119 BFZ262119 BPV262119 BZR262119 CJN262119 CTJ262119 DDF262119 DNB262119 DWX262119 EGT262119 EQP262119 FAL262119 FKH262119 FUD262119 GDZ262119 GNV262119 GXR262119 HHN262119 HRJ262119 IBF262119 ILB262119 IUX262119 JET262119 JOP262119 JYL262119 KIH262119 KSD262119 LBZ262119 LLV262119 LVR262119 MFN262119 MPJ262119 MZF262119 NJB262119 NSX262119 OCT262119 OMP262119 OWL262119 PGH262119 PQD262119 PZZ262119 QJV262119 QTR262119 RDN262119 RNJ262119 RXF262119 SHB262119 SQX262119 TAT262119 TKP262119 TUL262119 UEH262119 UOD262119 UXZ262119 VHV262119 VRR262119 WBN262119 WLJ262119 WVF262119 D327648 IT327655 SP327655 ACL327655 AMH327655 AWD327655 BFZ327655 BPV327655 BZR327655 CJN327655 CTJ327655 DDF327655 DNB327655 DWX327655 EGT327655 EQP327655 FAL327655 FKH327655 FUD327655 GDZ327655 GNV327655 GXR327655 HHN327655 HRJ327655 IBF327655 ILB327655 IUX327655 JET327655 JOP327655 JYL327655 KIH327655 KSD327655 LBZ327655 LLV327655 LVR327655 MFN327655 MPJ327655 MZF327655 NJB327655 NSX327655 OCT327655 OMP327655 OWL327655 PGH327655 PQD327655 PZZ327655 QJV327655 QTR327655 RDN327655 RNJ327655 RXF327655 SHB327655 SQX327655 TAT327655 TKP327655 TUL327655 UEH327655 UOD327655 UXZ327655 VHV327655 VRR327655 WBN327655 WLJ327655 WVF327655 D393184 IT393191 SP393191 ACL393191 AMH393191 AWD393191 BFZ393191 BPV393191 BZR393191 CJN393191 CTJ393191 DDF393191 DNB393191 DWX393191 EGT393191 EQP393191 FAL393191 FKH393191 FUD393191 GDZ393191 GNV393191 GXR393191 HHN393191 HRJ393191 IBF393191 ILB393191 IUX393191 JET393191 JOP393191 JYL393191 KIH393191 KSD393191 LBZ393191 LLV393191 LVR393191 MFN393191 MPJ393191 MZF393191 NJB393191 NSX393191 OCT393191 OMP393191 OWL393191 PGH393191 PQD393191 PZZ393191 QJV393191 QTR393191 RDN393191 RNJ393191 RXF393191 SHB393191 SQX393191 TAT393191 TKP393191 TUL393191 UEH393191 UOD393191 UXZ393191 VHV393191 VRR393191 WBN393191 WLJ393191 WVF393191 D458720 IT458727 SP458727 ACL458727 AMH458727 AWD458727 BFZ458727 BPV458727 BZR458727 CJN458727 CTJ458727 DDF458727 DNB458727 DWX458727 EGT458727 EQP458727 FAL458727 FKH458727 FUD458727 GDZ458727 GNV458727 GXR458727 HHN458727 HRJ458727 IBF458727 ILB458727 IUX458727 JET458727 JOP458727 JYL458727 KIH458727 KSD458727 LBZ458727 LLV458727 LVR458727 MFN458727 MPJ458727 MZF458727 NJB458727 NSX458727 OCT458727 OMP458727 OWL458727 PGH458727 PQD458727 PZZ458727 QJV458727 QTR458727 RDN458727 RNJ458727 RXF458727 SHB458727 SQX458727 TAT458727 TKP458727 TUL458727 UEH458727 UOD458727 UXZ458727 VHV458727 VRR458727 WBN458727 WLJ458727 WVF458727 D524256 IT524263 SP524263 ACL524263 AMH524263 AWD524263 BFZ524263 BPV524263 BZR524263 CJN524263 CTJ524263 DDF524263 DNB524263 DWX524263 EGT524263 EQP524263 FAL524263 FKH524263 FUD524263 GDZ524263 GNV524263 GXR524263 HHN524263 HRJ524263 IBF524263 ILB524263 IUX524263 JET524263 JOP524263 JYL524263 KIH524263 KSD524263 LBZ524263 LLV524263 LVR524263 MFN524263 MPJ524263 MZF524263 NJB524263 NSX524263 OCT524263 OMP524263 OWL524263 PGH524263 PQD524263 PZZ524263 QJV524263 QTR524263 RDN524263 RNJ524263 RXF524263 SHB524263 SQX524263 TAT524263 TKP524263 TUL524263 UEH524263 UOD524263 UXZ524263 VHV524263 VRR524263 WBN524263 WLJ524263 WVF524263 D589792 IT589799 SP589799 ACL589799 AMH589799 AWD589799 BFZ589799 BPV589799 BZR589799 CJN589799 CTJ589799 DDF589799 DNB589799 DWX589799 EGT589799 EQP589799 FAL589799 FKH589799 FUD589799 GDZ589799 GNV589799 GXR589799 HHN589799 HRJ589799 IBF589799 ILB589799 IUX589799 JET589799 JOP589799 JYL589799 KIH589799 KSD589799 LBZ589799 LLV589799 LVR589799 MFN589799 MPJ589799 MZF589799 NJB589799 NSX589799 OCT589799 OMP589799 OWL589799 PGH589799 PQD589799 PZZ589799 QJV589799 QTR589799 RDN589799 RNJ589799 RXF589799 SHB589799 SQX589799 TAT589799 TKP589799 TUL589799 UEH589799 UOD589799 UXZ589799 VHV589799 VRR589799 WBN589799 WLJ589799 WVF589799 D655328 IT655335 SP655335 ACL655335 AMH655335 AWD655335 BFZ655335 BPV655335 BZR655335 CJN655335 CTJ655335 DDF655335 DNB655335 DWX655335 EGT655335 EQP655335 FAL655335 FKH655335 FUD655335 GDZ655335 GNV655335 GXR655335 HHN655335 HRJ655335 IBF655335 ILB655335 IUX655335 JET655335 JOP655335 JYL655335 KIH655335 KSD655335 LBZ655335 LLV655335 LVR655335 MFN655335 MPJ655335 MZF655335 NJB655335 NSX655335 OCT655335 OMP655335 OWL655335 PGH655335 PQD655335 PZZ655335 QJV655335 QTR655335 RDN655335 RNJ655335 RXF655335 SHB655335 SQX655335 TAT655335 TKP655335 TUL655335 UEH655335 UOD655335 UXZ655335 VHV655335 VRR655335 WBN655335 WLJ655335 WVF655335 D720864 IT720871 SP720871 ACL720871 AMH720871 AWD720871 BFZ720871 BPV720871 BZR720871 CJN720871 CTJ720871 DDF720871 DNB720871 DWX720871 EGT720871 EQP720871 FAL720871 FKH720871 FUD720871 GDZ720871 GNV720871 GXR720871 HHN720871 HRJ720871 IBF720871 ILB720871 IUX720871 JET720871 JOP720871 JYL720871 KIH720871 KSD720871 LBZ720871 LLV720871 LVR720871 MFN720871 MPJ720871 MZF720871 NJB720871 NSX720871 OCT720871 OMP720871 OWL720871 PGH720871 PQD720871 PZZ720871 QJV720871 QTR720871 RDN720871 RNJ720871 RXF720871 SHB720871 SQX720871 TAT720871 TKP720871 TUL720871 UEH720871 UOD720871 UXZ720871 VHV720871 VRR720871 WBN720871 WLJ720871 WVF720871 D786400 IT786407 SP786407 ACL786407 AMH786407 AWD786407 BFZ786407 BPV786407 BZR786407 CJN786407 CTJ786407 DDF786407 DNB786407 DWX786407 EGT786407 EQP786407 FAL786407 FKH786407 FUD786407 GDZ786407 GNV786407 GXR786407 HHN786407 HRJ786407 IBF786407 ILB786407 IUX786407 JET786407 JOP786407 JYL786407 KIH786407 KSD786407 LBZ786407 LLV786407 LVR786407 MFN786407 MPJ786407 MZF786407 NJB786407 NSX786407 OCT786407 OMP786407 OWL786407 PGH786407 PQD786407 PZZ786407 QJV786407 QTR786407 RDN786407 RNJ786407 RXF786407 SHB786407 SQX786407 TAT786407 TKP786407 TUL786407 UEH786407 UOD786407 UXZ786407 VHV786407 VRR786407 WBN786407 WLJ786407 WVF786407 D851936 IT851943 SP851943 ACL851943 AMH851943 AWD851943 BFZ851943 BPV851943 BZR851943 CJN851943 CTJ851943 DDF851943 DNB851943 DWX851943 EGT851943 EQP851943 FAL851943 FKH851943 FUD851943 GDZ851943 GNV851943 GXR851943 HHN851943 HRJ851943 IBF851943 ILB851943 IUX851943 JET851943 JOP851943 JYL851943 KIH851943 KSD851943 LBZ851943 LLV851943 LVR851943 MFN851943 MPJ851943 MZF851943 NJB851943 NSX851943 OCT851943 OMP851943 OWL851943 PGH851943 PQD851943 PZZ851943 QJV851943 QTR851943 RDN851943 RNJ851943 RXF851943 SHB851943 SQX851943 TAT851943 TKP851943 TUL851943 UEH851943 UOD851943 UXZ851943 VHV851943 VRR851943 WBN851943 WLJ851943 WVF851943 D917472 IT917479 SP917479 ACL917479 AMH917479 AWD917479 BFZ917479 BPV917479 BZR917479 CJN917479 CTJ917479 DDF917479 DNB917479 DWX917479 EGT917479 EQP917479 FAL917479 FKH917479 FUD917479 GDZ917479 GNV917479 GXR917479 HHN917479 HRJ917479 IBF917479 ILB917479 IUX917479 JET917479 JOP917479 JYL917479 KIH917479 KSD917479 LBZ917479 LLV917479 LVR917479 MFN917479 MPJ917479 MZF917479 NJB917479 NSX917479 OCT917479 OMP917479 OWL917479 PGH917479 PQD917479 PZZ917479 QJV917479 QTR917479 RDN917479 RNJ917479 RXF917479 SHB917479 SQX917479 TAT917479 TKP917479 TUL917479 UEH917479 UOD917479 UXZ917479 VHV917479 VRR917479 WBN917479 WLJ917479 WVF917479 D983008 IT983015 SP983015 ACL983015 AMH983015 AWD983015 BFZ983015 BPV983015 BZR983015 CJN983015 CTJ983015 DDF983015 DNB983015 DWX983015 EGT983015 EQP983015 FAL983015 FKH983015 FUD983015 GDZ983015 GNV983015 GXR983015 HHN983015 HRJ983015 IBF983015 ILB983015 IUX983015 JET983015 JOP983015 JYL983015 KIH983015 KSD983015 LBZ983015 LLV983015 LVR983015 MFN983015 MPJ983015 MZF983015 NJB983015 NSX983015 OCT983015 OMP983015 OWL983015 PGH983015 PQD983015 PZZ983015 QJV983015 QTR983015 RDN983015 RNJ983015 RXF983015 SHB983015 SQX983015 TAT983015 TKP983015 TUL983015 UEH983015 UOD983015 UXZ983015 VHV983015 VRR983015 WBN983015 WLJ983015 WVF983015 D16">
      <formula1>"EUR,USD,GBP,JPY,CHF"</formula1>
    </dataValidation>
    <dataValidation type="list" allowBlank="1" showInputMessage="1" showErrorMessage="1" sqref="D18">
      <formula1>"ibor,Libor"</formula1>
    </dataValidation>
    <dataValidation type="list" allowBlank="1" showInputMessage="1" showErrorMessage="1" sqref="D19">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27"/>
  <sheetViews>
    <sheetView showGridLines="0" workbookViewId="0"/>
  </sheetViews>
  <sheetFormatPr defaultRowHeight="11.25" x14ac:dyDescent="0.2"/>
  <cols>
    <col min="1" max="2" width="2.7109375" style="11" customWidth="1"/>
    <col min="3" max="3" width="10.140625" style="11" bestFit="1" customWidth="1"/>
    <col min="4" max="5" width="19.42578125" style="11" customWidth="1"/>
    <col min="6" max="6" width="34.85546875" style="11" bestFit="1" customWidth="1"/>
    <col min="7" max="7" width="3" style="11" customWidth="1"/>
    <col min="8" max="8" width="2.7109375" style="11" customWidth="1"/>
    <col min="9" max="9" width="12.5703125" style="11" bestFit="1" customWidth="1"/>
    <col min="10" max="14" width="9.140625" style="11"/>
    <col min="15" max="16" width="2.7109375" style="11" customWidth="1"/>
    <col min="17" max="16384" width="9.140625" style="11"/>
  </cols>
  <sheetData>
    <row r="1" spans="1:18" s="10" customFormat="1" x14ac:dyDescent="0.2">
      <c r="G1" s="11"/>
      <c r="H1" s="11"/>
      <c r="I1" s="11"/>
      <c r="J1" s="11"/>
      <c r="K1" s="11"/>
    </row>
    <row r="2" spans="1:18" s="10" customFormat="1" ht="12" x14ac:dyDescent="0.25">
      <c r="B2" s="28"/>
      <c r="C2" s="19"/>
      <c r="D2" s="33"/>
      <c r="E2" s="30"/>
      <c r="F2" s="30"/>
      <c r="G2" s="31"/>
    </row>
    <row r="3" spans="1:18" s="10" customFormat="1" ht="22.5" customHeight="1" x14ac:dyDescent="0.2">
      <c r="B3" s="21"/>
      <c r="C3" s="12" t="s">
        <v>10</v>
      </c>
      <c r="D3" s="12" t="s">
        <v>35</v>
      </c>
      <c r="E3" s="12" t="s">
        <v>29</v>
      </c>
      <c r="F3" s="12" t="s">
        <v>36</v>
      </c>
      <c r="G3" s="32"/>
    </row>
    <row r="4" spans="1:18" s="10" customFormat="1" x14ac:dyDescent="0.2">
      <c r="B4" s="21"/>
      <c r="C4" s="29" t="s">
        <v>22</v>
      </c>
      <c r="D4" s="13" t="e">
        <f ca="1">_xll.qlRelinkableHandleYieldTermStructure(UPPER(Currency)&amp;C4,,Permanent,Trigger,ObjectOverwrite)</f>
        <v>#NAME?</v>
      </c>
      <c r="E4" s="14" t="e">
        <f ca="1">_xll.qlSonia("Sonia",D4,Permanent,Trigger,ObjectOverwrite)</f>
        <v>#NAME?</v>
      </c>
      <c r="F4" s="14" t="e">
        <f ca="1">_xll.qlLastFixingQuote("Eonia"&amp;$F$3,E4,Permanent,Trigger,ObjectOverwrite)</f>
        <v>#NAME?</v>
      </c>
      <c r="G4" s="32"/>
      <c r="I4" s="71" t="s">
        <v>52</v>
      </c>
      <c r="J4" s="71" t="e">
        <f ca="1">_xll.ohTrigger(GeneralSettings_MKT!Trigger)</f>
        <v>#NAME?</v>
      </c>
    </row>
    <row r="5" spans="1:18" s="10" customFormat="1" x14ac:dyDescent="0.2">
      <c r="B5" s="21"/>
      <c r="C5" s="29" t="s">
        <v>9</v>
      </c>
      <c r="D5" s="13"/>
      <c r="E5" s="14" t="e">
        <f ca="1">_xll.qlLibor(PROPER(Currency)&amp;FamilyName&amp;C5,Currency,C5,D5,Permanent,Trigger,ObjectOverwrite)</f>
        <v>#NAME?</v>
      </c>
      <c r="F5" s="14" t="e">
        <f ca="1">_xll.qlLastFixingQuote(PROPER(Currency)&amp;FamilyName&amp;C5&amp;$F$3,E5,Permanent,Trigger,ObjectOverwrite)</f>
        <v>#NAME?</v>
      </c>
      <c r="G5" s="32"/>
      <c r="I5" s="71" t="s">
        <v>53</v>
      </c>
      <c r="J5" s="72" t="e">
        <f ca="1">_xll.ohTrigger(E4:E10)</f>
        <v>#NAME?</v>
      </c>
    </row>
    <row r="6" spans="1:18" s="10" customFormat="1" x14ac:dyDescent="0.2">
      <c r="B6" s="21"/>
      <c r="C6" s="29" t="s">
        <v>8</v>
      </c>
      <c r="D6" s="13" t="e">
        <f ca="1">_xll.qlRelinkableHandleYieldTermStructure(UPPER(Currency)&amp;C6,,Permanent,Trigger,ObjectOverwrite)</f>
        <v>#NAME?</v>
      </c>
      <c r="E6" s="14" t="e">
        <f ca="1">_xll.qlLibor(PROPER(Currency)&amp;FamilyName&amp;C6,Currency,C6,D6,Permanent,Trigger,ObjectOverwrite)</f>
        <v>#NAME?</v>
      </c>
      <c r="F6" s="14" t="e">
        <f ca="1">_xll.qlLastFixingQuote(PROPER(Currency)&amp;FamilyName&amp;C6&amp;$F$3,E6,Permanent,Trigger,ObjectOverwrite)</f>
        <v>#NAME?</v>
      </c>
      <c r="G6" s="32"/>
    </row>
    <row r="7" spans="1:18" s="10" customFormat="1" x14ac:dyDescent="0.2">
      <c r="B7" s="21"/>
      <c r="C7" s="29" t="s">
        <v>7</v>
      </c>
      <c r="D7" s="13"/>
      <c r="E7" s="14" t="e">
        <f ca="1">_xll.qlLibor(PROPER(Currency)&amp;FamilyName&amp;C7,Currency,C7,D7,Permanent,Trigger,ObjectOverwrite)</f>
        <v>#NAME?</v>
      </c>
      <c r="F7" s="14" t="e">
        <f ca="1">_xll.qlLastFixingQuote(PROPER(Currency)&amp;FamilyName&amp;C7&amp;$F$3,E7,Permanent,Trigger,ObjectOverwrite)</f>
        <v>#NAME?</v>
      </c>
      <c r="G7" s="32"/>
    </row>
    <row r="8" spans="1:18" s="10" customFormat="1" x14ac:dyDescent="0.2">
      <c r="B8" s="21"/>
      <c r="C8" s="29" t="s">
        <v>6</v>
      </c>
      <c r="D8" s="13" t="e">
        <f ca="1">_xll.qlRelinkableHandleYieldTermStructure(UPPER(Currency)&amp;C8,,Permanent,Trigger,ObjectOverwrite)</f>
        <v>#NAME?</v>
      </c>
      <c r="E8" s="14" t="e">
        <f ca="1">_xll.qlLibor(PROPER(Currency)&amp;FamilyName&amp;C8,Currency,C8,D8,Permanent,Trigger,ObjectOverwrite)</f>
        <v>#NAME?</v>
      </c>
      <c r="F8" s="14" t="e">
        <f ca="1">_xll.qlLastFixingQuote(PROPER(Currency)&amp;FamilyName&amp;C8&amp;$F$3,E8,Permanent,Trigger,ObjectOverwrite)</f>
        <v>#NAME?</v>
      </c>
      <c r="G8" s="32"/>
    </row>
    <row r="9" spans="1:18" s="10" customFormat="1" x14ac:dyDescent="0.2">
      <c r="B9" s="21"/>
      <c r="C9" s="29" t="s">
        <v>5</v>
      </c>
      <c r="D9" s="13" t="e">
        <f ca="1">_xll.qlRelinkableHandleYieldTermStructure(UPPER(Currency)&amp;C9,,Permanent,Trigger,ObjectOverwrite)</f>
        <v>#NAME?</v>
      </c>
      <c r="E9" s="295" t="e">
        <f ca="1">_xll.qlLibor(PROPER(Currency)&amp;FamilyName&amp;C9,Currency,C9,D11,Permanent,Trigger,ObjectOverwrite)</f>
        <v>#NAME?</v>
      </c>
      <c r="F9" s="14" t="e">
        <f ca="1">_xll.qlLastFixingQuote(PROPER(Currency)&amp;FamilyName&amp;C9&amp;$F$3,E9,Permanent,Trigger,ObjectOverwrite)</f>
        <v>#NAME?</v>
      </c>
      <c r="G9" s="32"/>
    </row>
    <row r="10" spans="1:18" s="10" customFormat="1" x14ac:dyDescent="0.2">
      <c r="B10" s="21"/>
      <c r="C10" s="29" t="s">
        <v>4</v>
      </c>
      <c r="D10" s="13" t="e">
        <f ca="1">_xll.qlRelinkableHandleYieldTermStructure(UPPER(Currency)&amp;C10,,Permanent,Trigger,ObjectOverwrite)</f>
        <v>#NAME?</v>
      </c>
      <c r="E10" s="14" t="e">
        <f ca="1">_xll.qlLibor(PROPER(Currency)&amp;FamilyName&amp;C10,Currency,C10,D10,Permanent,Trigger,ObjectOverwrite)</f>
        <v>#NAME?</v>
      </c>
      <c r="F10" s="14" t="e">
        <f ca="1">_xll.qlLastFixingQuote(PROPER(Currency)&amp;FamilyName&amp;C10&amp;$F$3,E10,Permanent,Trigger,ObjectOverwrite)</f>
        <v>#NAME?</v>
      </c>
      <c r="G10" s="32"/>
    </row>
    <row r="11" spans="1:18" s="10" customFormat="1" x14ac:dyDescent="0.2">
      <c r="B11" s="21"/>
      <c r="C11" s="43" t="s">
        <v>27</v>
      </c>
      <c r="D11" s="44" t="e">
        <f ca="1">_xll.qlRelinkableHandleYieldTermStructure(UPPER(Currency)&amp;C11,,Permanent,Trigger,ObjectOverwrite)</f>
        <v>#NAME?</v>
      </c>
      <c r="E11" s="16"/>
      <c r="F11" s="45"/>
      <c r="G11" s="32"/>
    </row>
    <row r="12" spans="1:18" s="10" customFormat="1" x14ac:dyDescent="0.2">
      <c r="B12" s="23"/>
      <c r="C12" s="24"/>
      <c r="D12" s="24"/>
      <c r="E12" s="24"/>
      <c r="F12" s="24"/>
      <c r="G12" s="25"/>
    </row>
    <row r="13" spans="1:18" s="10" customFormat="1" x14ac:dyDescent="0.2">
      <c r="E13" s="11"/>
      <c r="F13" s="11"/>
    </row>
    <row r="14" spans="1:18" s="10" customFormat="1" x14ac:dyDescent="0.2">
      <c r="A14" s="11"/>
      <c r="B14" s="11"/>
      <c r="C14" s="11"/>
      <c r="D14" s="11"/>
      <c r="E14" s="11"/>
      <c r="F14" s="11"/>
      <c r="G14" s="11"/>
      <c r="H14" s="11"/>
      <c r="I14" s="11"/>
      <c r="J14" s="11"/>
      <c r="K14" s="11"/>
      <c r="L14" s="11"/>
      <c r="M14" s="11"/>
      <c r="N14" s="11"/>
      <c r="O14" s="11"/>
      <c r="P14" s="11"/>
      <c r="Q14" s="11"/>
      <c r="R14" s="11"/>
    </row>
    <row r="15" spans="1:18" s="10" customFormat="1" x14ac:dyDescent="0.2">
      <c r="A15" s="11"/>
      <c r="B15" s="11"/>
      <c r="C15" s="11"/>
      <c r="D15" s="11"/>
      <c r="E15" s="11"/>
      <c r="F15" s="11"/>
      <c r="G15" s="11"/>
      <c r="H15" s="11"/>
      <c r="I15" s="11"/>
      <c r="J15" s="11"/>
      <c r="K15" s="11"/>
      <c r="L15" s="11"/>
      <c r="M15" s="11"/>
      <c r="N15" s="11"/>
      <c r="O15" s="11"/>
      <c r="P15" s="11"/>
      <c r="Q15" s="11"/>
      <c r="R15" s="11"/>
    </row>
    <row r="16" spans="1:18" s="10" customFormat="1" x14ac:dyDescent="0.2">
      <c r="A16" s="11"/>
      <c r="B16" s="11"/>
      <c r="C16" s="11"/>
      <c r="D16" s="11"/>
      <c r="E16" s="11"/>
      <c r="F16" s="11"/>
      <c r="G16" s="11"/>
      <c r="H16" s="11"/>
      <c r="I16" s="11"/>
      <c r="J16" s="11"/>
      <c r="K16" s="11"/>
      <c r="L16" s="11"/>
      <c r="M16" s="11"/>
      <c r="N16" s="11"/>
      <c r="O16" s="11"/>
      <c r="P16" s="11"/>
      <c r="Q16" s="11"/>
      <c r="R16" s="11"/>
    </row>
    <row r="17" spans="1:18" s="10" customFormat="1" x14ac:dyDescent="0.2">
      <c r="A17" s="11"/>
      <c r="B17" s="11"/>
      <c r="C17" s="11"/>
      <c r="D17" s="11"/>
      <c r="E17" s="11"/>
      <c r="F17" s="11"/>
      <c r="G17" s="11"/>
      <c r="H17" s="11"/>
      <c r="I17" s="11"/>
      <c r="J17" s="11"/>
      <c r="K17" s="11"/>
      <c r="L17" s="11"/>
      <c r="M17" s="11"/>
      <c r="N17" s="11"/>
      <c r="O17" s="11"/>
      <c r="P17" s="11"/>
      <c r="Q17" s="11"/>
      <c r="R17" s="11"/>
    </row>
    <row r="18" spans="1:18" s="10" customFormat="1" x14ac:dyDescent="0.2">
      <c r="A18" s="11"/>
      <c r="B18" s="11"/>
      <c r="C18" s="11"/>
      <c r="D18" s="11"/>
      <c r="E18" s="11"/>
      <c r="F18" s="11"/>
      <c r="G18" s="11"/>
      <c r="H18" s="11"/>
      <c r="I18" s="11"/>
      <c r="J18" s="11"/>
      <c r="K18" s="11"/>
      <c r="L18" s="11"/>
      <c r="M18" s="11"/>
      <c r="N18" s="11"/>
      <c r="O18" s="11"/>
      <c r="P18" s="11"/>
      <c r="Q18" s="11"/>
      <c r="R18" s="11"/>
    </row>
    <row r="19" spans="1:18" s="10" customFormat="1" x14ac:dyDescent="0.2">
      <c r="A19" s="11"/>
      <c r="B19" s="11"/>
      <c r="C19" s="11"/>
      <c r="D19" s="11"/>
      <c r="E19" s="11"/>
      <c r="F19" s="11"/>
      <c r="G19" s="11"/>
      <c r="H19" s="11"/>
      <c r="I19" s="11"/>
      <c r="J19" s="11"/>
      <c r="K19" s="11"/>
      <c r="L19" s="11"/>
      <c r="M19" s="11"/>
      <c r="N19" s="11"/>
      <c r="O19" s="11"/>
      <c r="P19" s="11"/>
      <c r="Q19" s="11"/>
      <c r="R19" s="11"/>
    </row>
    <row r="20" spans="1:18" s="10" customFormat="1" x14ac:dyDescent="0.2">
      <c r="A20" s="11"/>
      <c r="B20" s="11"/>
      <c r="C20" s="11"/>
      <c r="D20" s="11"/>
      <c r="E20" s="11"/>
      <c r="F20" s="11"/>
      <c r="G20" s="11"/>
      <c r="H20" s="11"/>
      <c r="I20" s="11"/>
      <c r="J20" s="11"/>
      <c r="K20" s="11"/>
      <c r="L20" s="11"/>
      <c r="M20" s="11"/>
      <c r="N20" s="11"/>
      <c r="O20" s="11"/>
      <c r="P20" s="11"/>
      <c r="Q20" s="11"/>
      <c r="R20" s="11"/>
    </row>
    <row r="21" spans="1:18" s="10" customFormat="1" x14ac:dyDescent="0.2">
      <c r="A21" s="11"/>
      <c r="B21" s="11"/>
      <c r="C21" s="11"/>
      <c r="D21" s="11"/>
      <c r="E21" s="11"/>
      <c r="F21" s="11"/>
      <c r="G21" s="11"/>
      <c r="H21" s="11"/>
      <c r="I21" s="11"/>
      <c r="J21" s="11"/>
      <c r="K21" s="11"/>
      <c r="L21" s="11"/>
      <c r="M21" s="11"/>
      <c r="N21" s="11"/>
      <c r="O21" s="11"/>
      <c r="P21" s="11"/>
      <c r="Q21" s="11"/>
      <c r="R21" s="11"/>
    </row>
    <row r="22" spans="1:18" s="10" customFormat="1" x14ac:dyDescent="0.2">
      <c r="A22" s="11"/>
      <c r="B22" s="11"/>
      <c r="C22" s="11"/>
      <c r="D22" s="11"/>
      <c r="E22" s="11"/>
      <c r="F22" s="11"/>
      <c r="G22" s="11"/>
      <c r="H22" s="11"/>
      <c r="I22" s="11"/>
      <c r="J22" s="11"/>
      <c r="K22" s="11"/>
      <c r="L22" s="11"/>
      <c r="M22" s="11"/>
      <c r="N22" s="11"/>
      <c r="O22" s="11"/>
      <c r="P22" s="11"/>
      <c r="Q22" s="11"/>
      <c r="R22" s="11"/>
    </row>
    <row r="23" spans="1:18" s="10" customFormat="1" x14ac:dyDescent="0.2">
      <c r="A23" s="11"/>
      <c r="B23" s="11"/>
      <c r="C23" s="11"/>
      <c r="D23" s="11"/>
      <c r="E23" s="11"/>
      <c r="F23" s="11"/>
      <c r="G23" s="11"/>
      <c r="H23" s="11"/>
      <c r="I23" s="11"/>
      <c r="J23" s="11"/>
      <c r="K23" s="11"/>
      <c r="L23" s="11"/>
      <c r="M23" s="11"/>
      <c r="N23" s="11"/>
      <c r="O23" s="11"/>
      <c r="P23" s="11"/>
      <c r="Q23" s="11"/>
      <c r="R23" s="11"/>
    </row>
    <row r="24" spans="1:18" s="10" customFormat="1" x14ac:dyDescent="0.2">
      <c r="A24" s="11"/>
      <c r="B24" s="11"/>
      <c r="C24" s="11"/>
      <c r="D24" s="11"/>
      <c r="E24" s="11"/>
      <c r="F24" s="11"/>
      <c r="G24" s="11"/>
      <c r="H24" s="11"/>
      <c r="I24" s="11"/>
      <c r="J24" s="11"/>
      <c r="K24" s="11"/>
      <c r="L24" s="11"/>
      <c r="M24" s="11"/>
      <c r="N24" s="11"/>
      <c r="O24" s="11"/>
      <c r="P24" s="11"/>
      <c r="Q24" s="11"/>
      <c r="R24" s="11"/>
    </row>
    <row r="25" spans="1:18" s="10" customFormat="1" x14ac:dyDescent="0.2">
      <c r="A25" s="11"/>
      <c r="B25" s="11"/>
      <c r="C25" s="11"/>
      <c r="D25" s="11"/>
      <c r="E25" s="11"/>
      <c r="F25" s="11"/>
      <c r="G25" s="11"/>
      <c r="H25" s="11"/>
      <c r="I25" s="11"/>
      <c r="J25" s="11"/>
      <c r="K25" s="11"/>
      <c r="L25" s="11"/>
      <c r="M25" s="11"/>
      <c r="N25" s="11"/>
      <c r="O25" s="11"/>
      <c r="P25" s="11"/>
      <c r="Q25" s="11"/>
      <c r="R25" s="11"/>
    </row>
    <row r="26" spans="1:18" s="10" customFormat="1" x14ac:dyDescent="0.2">
      <c r="A26" s="11"/>
      <c r="B26" s="11"/>
      <c r="C26" s="11"/>
      <c r="D26" s="11"/>
      <c r="E26" s="11"/>
      <c r="F26" s="11"/>
      <c r="G26" s="11"/>
      <c r="H26" s="11"/>
      <c r="I26" s="11"/>
      <c r="J26" s="11"/>
      <c r="K26" s="11"/>
      <c r="L26" s="11"/>
      <c r="M26" s="11"/>
      <c r="N26" s="11"/>
      <c r="O26" s="11"/>
      <c r="P26" s="11"/>
      <c r="Q26" s="11"/>
      <c r="R26" s="11"/>
    </row>
    <row r="27" spans="1:18" s="10" customFormat="1" x14ac:dyDescent="0.2">
      <c r="A27" s="11"/>
      <c r="B27" s="11"/>
      <c r="C27" s="11"/>
      <c r="D27" s="11"/>
      <c r="E27" s="11"/>
      <c r="F27" s="11"/>
      <c r="G27" s="11"/>
      <c r="H27" s="11"/>
      <c r="I27" s="11"/>
      <c r="J27" s="11"/>
      <c r="K27" s="11"/>
      <c r="L27" s="11"/>
      <c r="M27" s="11"/>
      <c r="N27" s="11"/>
      <c r="O27" s="11"/>
      <c r="P27" s="11"/>
      <c r="Q27" s="11"/>
      <c r="R27" s="11"/>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85</vt:i4>
      </vt:variant>
    </vt:vector>
  </HeadingPairs>
  <TitlesOfParts>
    <vt:vector size="93" baseType="lpstr">
      <vt:lpstr>NPV_BS</vt:lpstr>
      <vt:lpstr>Calibration_BS</vt:lpstr>
      <vt:lpstr>Pricing_IRS</vt:lpstr>
      <vt:lpstr>FirstLegAdmortization_IRS</vt:lpstr>
      <vt:lpstr>SecondLegAdmortization_IRS</vt:lpstr>
      <vt:lpstr>GBPSTD_STD</vt:lpstr>
      <vt:lpstr>GeneralSettings_MKT</vt:lpstr>
      <vt:lpstr>GBPLibor_MKT</vt:lpstr>
      <vt:lpstr>AdditionalCF</vt:lpstr>
      <vt:lpstr>Calibration_BS!Calendar</vt:lpstr>
      <vt:lpstr>NPV_BS!Calendar</vt:lpstr>
      <vt:lpstr>Calendar</vt:lpstr>
      <vt:lpstr>Calibration_BS!currency</vt:lpstr>
      <vt:lpstr>FirstLegAdmortization_IRS!Currency</vt:lpstr>
      <vt:lpstr>NPV_BS!currency</vt:lpstr>
      <vt:lpstr>Pricing_IRS!Currency</vt:lpstr>
      <vt:lpstr>SecondLegAdmortization_IRS!Currency</vt:lpstr>
      <vt:lpstr>Currency</vt:lpstr>
      <vt:lpstr>FirstLegAdmortization_IRS!Custom</vt:lpstr>
      <vt:lpstr>SecondLegAdmortization_IRS!Custom</vt:lpstr>
      <vt:lpstr>FirstLegAdmortization_IRS!Dates</vt:lpstr>
      <vt:lpstr>SecondLegAdmortization_IRS!Dates</vt:lpstr>
      <vt:lpstr>DiscountCurve</vt:lpstr>
      <vt:lpstr>Calibration_BS!Discounting</vt:lpstr>
      <vt:lpstr>NPV_BS!Discounting</vt:lpstr>
      <vt:lpstr>Discounting</vt:lpstr>
      <vt:lpstr>FirstLegAdmortization_IRS!Effective</vt:lpstr>
      <vt:lpstr>SecondLegAdmortization_IRS!Effective</vt:lpstr>
      <vt:lpstr>Effective</vt:lpstr>
      <vt:lpstr>Calibration_BS!EvaluationDate</vt:lpstr>
      <vt:lpstr>NPV_BS!EvaluationDate</vt:lpstr>
      <vt:lpstr>EvaluationDate</vt:lpstr>
      <vt:lpstr>Calibration_BS!familyName</vt:lpstr>
      <vt:lpstr>NPV_BS!familyName</vt:lpstr>
      <vt:lpstr>FamilyName</vt:lpstr>
      <vt:lpstr>FirstLegCF</vt:lpstr>
      <vt:lpstr>FirstLegAdmortization_IRS!FirstNominal</vt:lpstr>
      <vt:lpstr>SecondLegAdmortization_IRS!FirstNominal</vt:lpstr>
      <vt:lpstr>fixedLefFrequency</vt:lpstr>
      <vt:lpstr>fixedLegConvention</vt:lpstr>
      <vt:lpstr>fixedLegDayCounter</vt:lpstr>
      <vt:lpstr>floatingLegConvention</vt:lpstr>
      <vt:lpstr>floatingLegDayCounter</vt:lpstr>
      <vt:lpstr>floatingLegFrequency</vt:lpstr>
      <vt:lpstr>floatingLegIndex</vt:lpstr>
      <vt:lpstr>FirstLegAdmortization_IRS!French</vt:lpstr>
      <vt:lpstr>SecondLegAdmortization_IRS!French</vt:lpstr>
      <vt:lpstr>IncludeSettlementDate</vt:lpstr>
      <vt:lpstr>IndexCalendar</vt:lpstr>
      <vt:lpstr>LastFixingsTrigger</vt:lpstr>
      <vt:lpstr>FirstLegAdmortization_IRS!None</vt:lpstr>
      <vt:lpstr>SecondLegAdmortization_IRS!None</vt:lpstr>
      <vt:lpstr>NPV</vt:lpstr>
      <vt:lpstr>NPVDate</vt:lpstr>
      <vt:lpstr>ObjectOverwrite</vt:lpstr>
      <vt:lpstr>FirstLegAdmortization_IRS!Payments</vt:lpstr>
      <vt:lpstr>SecondLegAdmortization_IRS!Payments</vt:lpstr>
      <vt:lpstr>Permanent</vt:lpstr>
      <vt:lpstr>QuoteSuffix</vt:lpstr>
      <vt:lpstr>FirstLegAdmortization_IRS!Rate</vt:lpstr>
      <vt:lpstr>SecondLegAdmortization_IRS!Rate</vt:lpstr>
      <vt:lpstr>FirstLegAdmortization_IRS!Schedule</vt:lpstr>
      <vt:lpstr>SecondLegAdmortization_IRS!Schedule</vt:lpstr>
      <vt:lpstr>SecondLegCF</vt:lpstr>
      <vt:lpstr>Calibration_BS!SettlementDate</vt:lpstr>
      <vt:lpstr>FirstLegAdmortization_IRS!SettlementDate</vt:lpstr>
      <vt:lpstr>NPV_BS!SettlementDate</vt:lpstr>
      <vt:lpstr>Pricing_IRS!SettlementDate</vt:lpstr>
      <vt:lpstr>SecondLegAdmortization_IRS!SettlementDate</vt:lpstr>
      <vt:lpstr>FirstLegAdmortization_IRS!Step</vt:lpstr>
      <vt:lpstr>SecondLegAdmortization_IRS!Step</vt:lpstr>
      <vt:lpstr>FirstLegAdmortization_IRS!StepDecrement</vt:lpstr>
      <vt:lpstr>SecondLegAdmortization_IRS!StepDecrement</vt:lpstr>
      <vt:lpstr>SwapID</vt:lpstr>
      <vt:lpstr>swapMaturityDate</vt:lpstr>
      <vt:lpstr>swapStartDate</vt:lpstr>
      <vt:lpstr>Calibration_BS!Trigger</vt:lpstr>
      <vt:lpstr>GBPLibor_MKT!Trigger</vt:lpstr>
      <vt:lpstr>GBPSTD_STD!Trigger</vt:lpstr>
      <vt:lpstr>GeneralSettings_MKT!Trigger</vt:lpstr>
      <vt:lpstr>NPV_BS!Trigger</vt:lpstr>
      <vt:lpstr>Pricing_IRS!Trigger</vt:lpstr>
      <vt:lpstr>Calibration_BS!Trigger2</vt:lpstr>
      <vt:lpstr>GBPLibor_MKT!Trigger2</vt:lpstr>
      <vt:lpstr>GBPSTD_STD!Trigger2</vt:lpstr>
      <vt:lpstr>GeneralSettings_MKT!Trigger2</vt:lpstr>
      <vt:lpstr>NPV_BS!Trigger2</vt:lpstr>
      <vt:lpstr>Pricing_IRS!Trigger2</vt:lpstr>
      <vt:lpstr>TriggerCounter</vt:lpstr>
      <vt:lpstr>FirstLegAdmortization_IRS!Type</vt:lpstr>
      <vt:lpstr>SecondLegAdmortization_IRS!Type</vt:lpstr>
      <vt:lpstr>type</vt:lpstr>
      <vt:lpstr>YieldCurveSTD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2016-01-15T21:13:49Z</dcterms:modified>
</cp:coreProperties>
</file>